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D3CD6B-72B0-4909-A2F1-0C7C2CAF30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2">'Бланк заказа'!$B$46:$B$46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заказа'!$B$166:$B$166</definedName>
    <definedName name="ProductId54">'Бланк заказа'!$B$167:$B$167</definedName>
    <definedName name="ProductId55">'Бланк заказа'!$B$173:$B$173</definedName>
    <definedName name="ProductId56">'Бланк заказа'!$B$174:$B$174</definedName>
    <definedName name="ProductId57">'Бланк заказа'!$B$175:$B$175</definedName>
    <definedName name="ProductId58">'Бланк заказа'!$B$179:$B$179</definedName>
    <definedName name="ProductId59">'Бланк заказа'!$B$185:$B$185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заказа'!$B$191:$B$191</definedName>
    <definedName name="ProductId63">'Бланк заказа'!$B$192:$B$192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заказа'!$B$221:$B$221</definedName>
    <definedName name="ProductId77">'Бланк заказа'!$B$226:$B$226</definedName>
    <definedName name="ProductId78">'Бланк заказа'!$B$230:$B$230</definedName>
    <definedName name="ProductId79">'Бланк заказа'!$B$231:$B$231</definedName>
    <definedName name="ProductId8">'Бланк заказа'!$B$42:$B$42</definedName>
    <definedName name="ProductId80">'Бланк заказа'!$B$232:$B$232</definedName>
    <definedName name="ProductId81">'Бланк заказа'!$B$237:$B$237</definedName>
    <definedName name="ProductId82">'Бланк заказа'!$B$238:$B$238</definedName>
    <definedName name="ProductId83">'Бланк заказа'!$B$244:$B$244</definedName>
    <definedName name="ProductId84">'Бланк заказа'!$B$250:$B$250</definedName>
    <definedName name="ProductId85">'Бланк заказа'!$B$251:$B$251</definedName>
    <definedName name="ProductId86">'Бланк заказа'!$B$257:$B$257</definedName>
    <definedName name="ProductId87">'Бланк заказа'!$B$261:$B$261</definedName>
    <definedName name="ProductId88">'Бланк заказа'!$B$267:$B$267</definedName>
    <definedName name="ProductId89">'Бланк заказа'!$B$268:$B$268</definedName>
    <definedName name="ProductId9">'Бланк заказа'!$B$43:$B$43</definedName>
    <definedName name="ProductId90">'Бланк заказа'!$B$269:$B$269</definedName>
    <definedName name="ProductId91">'Бланк заказа'!$B$273:$B$273</definedName>
    <definedName name="ProductId92">'Бланк заказа'!$B$277:$B$277</definedName>
    <definedName name="ProductId93">'Бланк заказа'!$B$278:$B$278</definedName>
    <definedName name="ProductId94">'Бланк заказа'!$B$279:$B$279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2">'Бланк заказа'!$X$46:$X$46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заказа'!$X$166:$X$166</definedName>
    <definedName name="SalesQty54">'Бланк заказа'!$X$167:$X$167</definedName>
    <definedName name="SalesQty55">'Бланк заказа'!$X$173:$X$173</definedName>
    <definedName name="SalesQty56">'Бланк заказа'!$X$174:$X$174</definedName>
    <definedName name="SalesQty57">'Бланк заказа'!$X$175:$X$175</definedName>
    <definedName name="SalesQty58">'Бланк заказа'!$X$179:$X$179</definedName>
    <definedName name="SalesQty59">'Бланк заказа'!$X$185:$X$185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заказа'!$X$191:$X$191</definedName>
    <definedName name="SalesQty63">'Бланк заказа'!$X$192:$X$192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заказа'!$X$221:$X$221</definedName>
    <definedName name="SalesQty77">'Бланк заказа'!$X$226:$X$226</definedName>
    <definedName name="SalesQty78">'Бланк заказа'!$X$230:$X$230</definedName>
    <definedName name="SalesQty79">'Бланк заказа'!$X$231:$X$231</definedName>
    <definedName name="SalesQty8">'Бланк заказа'!$X$42:$X$42</definedName>
    <definedName name="SalesQty80">'Бланк заказа'!$X$232:$X$232</definedName>
    <definedName name="SalesQty81">'Бланк заказа'!$X$237:$X$237</definedName>
    <definedName name="SalesQty82">'Бланк заказа'!$X$238:$X$238</definedName>
    <definedName name="SalesQty83">'Бланк заказа'!$X$244:$X$244</definedName>
    <definedName name="SalesQty84">'Бланк заказа'!$X$250:$X$250</definedName>
    <definedName name="SalesQty85">'Бланк заказа'!$X$251:$X$251</definedName>
    <definedName name="SalesQty86">'Бланк заказа'!$X$257:$X$257</definedName>
    <definedName name="SalesQty87">'Бланк заказа'!$X$261:$X$261</definedName>
    <definedName name="SalesQty88">'Бланк заказа'!$X$267:$X$267</definedName>
    <definedName name="SalesQty89">'Бланк заказа'!$X$268:$X$268</definedName>
    <definedName name="SalesQty9">'Бланк заказа'!$X$43:$X$43</definedName>
    <definedName name="SalesQty90">'Бланк заказа'!$X$269:$X$269</definedName>
    <definedName name="SalesQty91">'Бланк заказа'!$X$273:$X$273</definedName>
    <definedName name="SalesQty92">'Бланк заказа'!$X$277:$X$277</definedName>
    <definedName name="SalesQty93">'Бланк заказа'!$X$278:$X$278</definedName>
    <definedName name="SalesQty94">'Бланк заказа'!$X$279:$X$279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2">'Бланк заказа'!$Y$46:$Y$46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заказа'!$Y$166:$Y$166</definedName>
    <definedName name="SalesRoundBox54">'Бланк заказа'!$Y$167:$Y$167</definedName>
    <definedName name="SalesRoundBox55">'Бланк заказа'!$Y$173:$Y$173</definedName>
    <definedName name="SalesRoundBox56">'Бланк заказа'!$Y$174:$Y$174</definedName>
    <definedName name="SalesRoundBox57">'Бланк заказа'!$Y$175:$Y$175</definedName>
    <definedName name="SalesRoundBox58">'Бланк заказа'!$Y$179:$Y$179</definedName>
    <definedName name="SalesRoundBox59">'Бланк заказа'!$Y$185:$Y$185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заказа'!$Y$191:$Y$191</definedName>
    <definedName name="SalesRoundBox63">'Бланк заказа'!$Y$192:$Y$192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заказа'!$Y$221:$Y$221</definedName>
    <definedName name="SalesRoundBox77">'Бланк заказа'!$Y$226:$Y$226</definedName>
    <definedName name="SalesRoundBox78">'Бланк заказа'!$Y$230:$Y$230</definedName>
    <definedName name="SalesRoundBox79">'Бланк заказа'!$Y$231:$Y$231</definedName>
    <definedName name="SalesRoundBox8">'Бланк заказа'!$Y$42:$Y$42</definedName>
    <definedName name="SalesRoundBox80">'Бланк заказа'!$Y$232:$Y$232</definedName>
    <definedName name="SalesRoundBox81">'Бланк заказа'!$Y$237:$Y$237</definedName>
    <definedName name="SalesRoundBox82">'Бланк заказа'!$Y$238:$Y$238</definedName>
    <definedName name="SalesRoundBox83">'Бланк заказа'!$Y$244:$Y$244</definedName>
    <definedName name="SalesRoundBox84">'Бланк заказа'!$Y$250:$Y$250</definedName>
    <definedName name="SalesRoundBox85">'Бланк заказа'!$Y$251:$Y$251</definedName>
    <definedName name="SalesRoundBox86">'Бланк заказа'!$Y$257:$Y$257</definedName>
    <definedName name="SalesRoundBox87">'Бланк заказа'!$Y$261:$Y$261</definedName>
    <definedName name="SalesRoundBox88">'Бланк заказа'!$Y$267:$Y$267</definedName>
    <definedName name="SalesRoundBox89">'Бланк заказа'!$Y$268:$Y$268</definedName>
    <definedName name="SalesRoundBox9">'Бланк заказа'!$Y$43:$Y$43</definedName>
    <definedName name="SalesRoundBox90">'Бланк заказа'!$Y$269:$Y$269</definedName>
    <definedName name="SalesRoundBox91">'Бланк заказа'!$Y$273:$Y$273</definedName>
    <definedName name="SalesRoundBox92">'Бланк заказа'!$Y$277:$Y$277</definedName>
    <definedName name="SalesRoundBox93">'Бланк заказа'!$Y$278:$Y$278</definedName>
    <definedName name="SalesRoundBox94">'Бланк заказа'!$Y$279:$Y$279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2">'Бланк заказа'!$W$46:$W$46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заказа'!$W$166:$W$166</definedName>
    <definedName name="UnitOfMeasure54">'Бланк заказа'!$W$167:$W$167</definedName>
    <definedName name="UnitOfMeasure55">'Бланк заказа'!$W$173:$W$173</definedName>
    <definedName name="UnitOfMeasure56">'Бланк заказа'!$W$174:$W$174</definedName>
    <definedName name="UnitOfMeasure57">'Бланк заказа'!$W$175:$W$175</definedName>
    <definedName name="UnitOfMeasure58">'Бланк заказа'!$W$179:$W$179</definedName>
    <definedName name="UnitOfMeasure59">'Бланк заказа'!$W$185:$W$185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заказа'!$W$191:$W$191</definedName>
    <definedName name="UnitOfMeasure63">'Бланк заказа'!$W$192:$W$192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заказа'!$W$221:$W$221</definedName>
    <definedName name="UnitOfMeasure77">'Бланк заказа'!$W$226:$W$226</definedName>
    <definedName name="UnitOfMeasure78">'Бланк заказа'!$W$230:$W$230</definedName>
    <definedName name="UnitOfMeasure79">'Бланк заказа'!$W$231:$W$231</definedName>
    <definedName name="UnitOfMeasure8">'Бланк заказа'!$W$42:$W$42</definedName>
    <definedName name="UnitOfMeasure80">'Бланк заказа'!$W$232:$W$232</definedName>
    <definedName name="UnitOfMeasure81">'Бланк заказа'!$W$237:$W$237</definedName>
    <definedName name="UnitOfMeasure82">'Бланк заказа'!$W$238:$W$238</definedName>
    <definedName name="UnitOfMeasure83">'Бланк заказа'!$W$244:$W$244</definedName>
    <definedName name="UnitOfMeasure84">'Бланк заказа'!$W$250:$W$250</definedName>
    <definedName name="UnitOfMeasure85">'Бланк заказа'!$W$251:$W$251</definedName>
    <definedName name="UnitOfMeasure86">'Бланк заказа'!$W$257:$W$257</definedName>
    <definedName name="UnitOfMeasure87">'Бланк заказа'!$W$261:$W$261</definedName>
    <definedName name="UnitOfMeasure88">'Бланк заказа'!$W$267:$W$267</definedName>
    <definedName name="UnitOfMeasure89">'Бланк заказа'!$W$268:$W$268</definedName>
    <definedName name="UnitOfMeasure9">'Бланк заказа'!$W$43:$W$43</definedName>
    <definedName name="UnitOfMeasure90">'Бланк заказа'!$W$269:$W$269</definedName>
    <definedName name="UnitOfMeasure91">'Бланк заказа'!$W$273:$W$273</definedName>
    <definedName name="UnitOfMeasure92">'Бланк заказа'!$W$277:$W$277</definedName>
    <definedName name="UnitOfMeasure93">'Бланк заказа'!$W$278:$W$278</definedName>
    <definedName name="UnitOfMeasure94">'Бланк заказа'!$W$279:$W$279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2" i="1" l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P299" i="1"/>
  <c r="BO299" i="1"/>
  <c r="BN299" i="1"/>
  <c r="BM299" i="1"/>
  <c r="Z299" i="1"/>
  <c r="Y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P291" i="1"/>
  <c r="BO290" i="1"/>
  <c r="BM290" i="1"/>
  <c r="Z290" i="1"/>
  <c r="Y290" i="1"/>
  <c r="BO289" i="1"/>
  <c r="BM289" i="1"/>
  <c r="Z289" i="1"/>
  <c r="Y289" i="1"/>
  <c r="P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P287" i="1"/>
  <c r="BO286" i="1"/>
  <c r="BM286" i="1"/>
  <c r="Z286" i="1"/>
  <c r="Y286" i="1"/>
  <c r="BO285" i="1"/>
  <c r="BM285" i="1"/>
  <c r="Z285" i="1"/>
  <c r="Y285" i="1"/>
  <c r="P285" i="1"/>
  <c r="BP284" i="1"/>
  <c r="BO284" i="1"/>
  <c r="BN284" i="1"/>
  <c r="BM284" i="1"/>
  <c r="Z284" i="1"/>
  <c r="Y284" i="1"/>
  <c r="BP283" i="1"/>
  <c r="BO283" i="1"/>
  <c r="BN283" i="1"/>
  <c r="BM283" i="1"/>
  <c r="Z283" i="1"/>
  <c r="Z300" i="1" s="1"/>
  <c r="Y283" i="1"/>
  <c r="X281" i="1"/>
  <c r="X280" i="1"/>
  <c r="BO279" i="1"/>
  <c r="BM279" i="1"/>
  <c r="Z279" i="1"/>
  <c r="Y279" i="1"/>
  <c r="P279" i="1"/>
  <c r="BO278" i="1"/>
  <c r="BM278" i="1"/>
  <c r="Z278" i="1"/>
  <c r="Y278" i="1"/>
  <c r="BP278" i="1" s="1"/>
  <c r="P278" i="1"/>
  <c r="BO277" i="1"/>
  <c r="BM277" i="1"/>
  <c r="Z277" i="1"/>
  <c r="Z280" i="1" s="1"/>
  <c r="Y277" i="1"/>
  <c r="X275" i="1"/>
  <c r="X274" i="1"/>
  <c r="BO273" i="1"/>
  <c r="BM273" i="1"/>
  <c r="Z273" i="1"/>
  <c r="Z274" i="1" s="1"/>
  <c r="Y273" i="1"/>
  <c r="Y275" i="1" s="1"/>
  <c r="P273" i="1"/>
  <c r="X271" i="1"/>
  <c r="X270" i="1"/>
  <c r="BO269" i="1"/>
  <c r="BM269" i="1"/>
  <c r="Z269" i="1"/>
  <c r="Y269" i="1"/>
  <c r="BP269" i="1" s="1"/>
  <c r="BO268" i="1"/>
  <c r="BM268" i="1"/>
  <c r="Z268" i="1"/>
  <c r="Y268" i="1"/>
  <c r="BP268" i="1" s="1"/>
  <c r="BO267" i="1"/>
  <c r="BM267" i="1"/>
  <c r="Z267" i="1"/>
  <c r="Z270" i="1" s="1"/>
  <c r="Y267" i="1"/>
  <c r="Y271" i="1" s="1"/>
  <c r="X263" i="1"/>
  <c r="X262" i="1"/>
  <c r="BO261" i="1"/>
  <c r="BM261" i="1"/>
  <c r="Z261" i="1"/>
  <c r="Z262" i="1" s="1"/>
  <c r="Y261" i="1"/>
  <c r="P261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Y251" i="1"/>
  <c r="P251" i="1"/>
  <c r="BO250" i="1"/>
  <c r="BM250" i="1"/>
  <c r="Z250" i="1"/>
  <c r="Y250" i="1"/>
  <c r="BP250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P238" i="1"/>
  <c r="BO238" i="1"/>
  <c r="BN238" i="1"/>
  <c r="BM238" i="1"/>
  <c r="Z238" i="1"/>
  <c r="Y238" i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Z233" i="1" s="1"/>
  <c r="Y230" i="1"/>
  <c r="P230" i="1"/>
  <c r="X228" i="1"/>
  <c r="X227" i="1"/>
  <c r="BO226" i="1"/>
  <c r="BM226" i="1"/>
  <c r="Z226" i="1"/>
  <c r="Z227" i="1" s="1"/>
  <c r="Y226" i="1"/>
  <c r="P226" i="1"/>
  <c r="X223" i="1"/>
  <c r="X222" i="1"/>
  <c r="BO221" i="1"/>
  <c r="BM221" i="1"/>
  <c r="Z221" i="1"/>
  <c r="Z222" i="1" s="1"/>
  <c r="Y221" i="1"/>
  <c r="Y223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BO189" i="1"/>
  <c r="BM189" i="1"/>
  <c r="Z189" i="1"/>
  <c r="Y189" i="1"/>
  <c r="BP189" i="1" s="1"/>
  <c r="P189" i="1"/>
  <c r="X187" i="1"/>
  <c r="X186" i="1"/>
  <c r="BO185" i="1"/>
  <c r="BM185" i="1"/>
  <c r="Z185" i="1"/>
  <c r="Z186" i="1" s="1"/>
  <c r="Y185" i="1"/>
  <c r="Y187" i="1" s="1"/>
  <c r="X181" i="1"/>
  <c r="X180" i="1"/>
  <c r="BO179" i="1"/>
  <c r="BM179" i="1"/>
  <c r="Z179" i="1"/>
  <c r="Z180" i="1" s="1"/>
  <c r="Y179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BO173" i="1"/>
  <c r="BM173" i="1"/>
  <c r="Z173" i="1"/>
  <c r="Y173" i="1"/>
  <c r="BP173" i="1" s="1"/>
  <c r="P173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Z151" i="1" s="1"/>
  <c r="Y150" i="1"/>
  <c r="Y152" i="1" s="1"/>
  <c r="P150" i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BO134" i="1"/>
  <c r="BM134" i="1"/>
  <c r="Z134" i="1"/>
  <c r="Z136" i="1" s="1"/>
  <c r="Y134" i="1"/>
  <c r="Y137" i="1" s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Y118" i="1" s="1"/>
  <c r="P117" i="1"/>
  <c r="X115" i="1"/>
  <c r="X114" i="1"/>
  <c r="BO113" i="1"/>
  <c r="BM113" i="1"/>
  <c r="Z113" i="1"/>
  <c r="Y113" i="1"/>
  <c r="BP113" i="1" s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X105" i="1"/>
  <c r="X104" i="1"/>
  <c r="BO103" i="1"/>
  <c r="BM103" i="1"/>
  <c r="Z103" i="1"/>
  <c r="Z104" i="1" s="1"/>
  <c r="Y103" i="1"/>
  <c r="Y104" i="1" s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X90" i="1"/>
  <c r="X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BO68" i="1"/>
  <c r="BM68" i="1"/>
  <c r="Z68" i="1"/>
  <c r="Y68" i="1"/>
  <c r="BP68" i="1" s="1"/>
  <c r="P68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1" i="1"/>
  <c r="X60" i="1"/>
  <c r="BO59" i="1"/>
  <c r="BM59" i="1"/>
  <c r="Z59" i="1"/>
  <c r="Z60" i="1" s="1"/>
  <c r="Y59" i="1"/>
  <c r="Y60" i="1" s="1"/>
  <c r="P59" i="1"/>
  <c r="X57" i="1"/>
  <c r="X56" i="1"/>
  <c r="BO55" i="1"/>
  <c r="BM55" i="1"/>
  <c r="Z55" i="1"/>
  <c r="Z56" i="1" s="1"/>
  <c r="Y55" i="1"/>
  <c r="Y56" i="1" s="1"/>
  <c r="P55" i="1"/>
  <c r="X53" i="1"/>
  <c r="X52" i="1"/>
  <c r="BO51" i="1"/>
  <c r="BM51" i="1"/>
  <c r="Z51" i="1"/>
  <c r="Z52" i="1" s="1"/>
  <c r="Y51" i="1"/>
  <c r="Y52" i="1" s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BP41" i="1" s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65" i="1" l="1"/>
  <c r="Z71" i="1"/>
  <c r="BN68" i="1"/>
  <c r="BN70" i="1"/>
  <c r="Y77" i="1"/>
  <c r="Y84" i="1"/>
  <c r="BN82" i="1"/>
  <c r="Y89" i="1"/>
  <c r="Z99" i="1"/>
  <c r="BN93" i="1"/>
  <c r="BN94" i="1"/>
  <c r="BN95" i="1"/>
  <c r="BN96" i="1"/>
  <c r="BN97" i="1"/>
  <c r="Y125" i="1"/>
  <c r="BN123" i="1"/>
  <c r="Y130" i="1"/>
  <c r="BN134" i="1"/>
  <c r="BP134" i="1"/>
  <c r="BN135" i="1"/>
  <c r="Y136" i="1"/>
  <c r="BN140" i="1"/>
  <c r="BP140" i="1"/>
  <c r="Y141" i="1"/>
  <c r="BN145" i="1"/>
  <c r="BP145" i="1"/>
  <c r="Y146" i="1"/>
  <c r="BN150" i="1"/>
  <c r="BP150" i="1"/>
  <c r="Y151" i="1"/>
  <c r="BN155" i="1"/>
  <c r="BP155" i="1"/>
  <c r="Y156" i="1"/>
  <c r="Y164" i="1"/>
  <c r="BN162" i="1"/>
  <c r="Y168" i="1"/>
  <c r="Y31" i="1"/>
  <c r="BN29" i="1"/>
  <c r="Z47" i="1"/>
  <c r="BN41" i="1"/>
  <c r="BN43" i="1"/>
  <c r="BN45" i="1"/>
  <c r="Z168" i="1"/>
  <c r="BN185" i="1"/>
  <c r="BP185" i="1"/>
  <c r="Y186" i="1"/>
  <c r="Z193" i="1"/>
  <c r="BN189" i="1"/>
  <c r="BN191" i="1"/>
  <c r="Z209" i="1"/>
  <c r="BN203" i="1"/>
  <c r="BN205" i="1"/>
  <c r="BN207" i="1"/>
  <c r="Z217" i="1"/>
  <c r="X302" i="1"/>
  <c r="Y38" i="1"/>
  <c r="BP34" i="1"/>
  <c r="BN34" i="1"/>
  <c r="BP36" i="1"/>
  <c r="BN36" i="1"/>
  <c r="X303" i="1"/>
  <c r="X306" i="1"/>
  <c r="Y234" i="1"/>
  <c r="Y281" i="1"/>
  <c r="X304" i="1"/>
  <c r="Z30" i="1"/>
  <c r="Z37" i="1"/>
  <c r="Y47" i="1"/>
  <c r="Y66" i="1"/>
  <c r="BN64" i="1"/>
  <c r="Y72" i="1"/>
  <c r="Z77" i="1"/>
  <c r="BN75" i="1"/>
  <c r="BP75" i="1"/>
  <c r="Z83" i="1"/>
  <c r="Z89" i="1"/>
  <c r="BN87" i="1"/>
  <c r="BP87" i="1"/>
  <c r="Y99" i="1"/>
  <c r="Y114" i="1"/>
  <c r="Z114" i="1"/>
  <c r="BN109" i="1"/>
  <c r="BN111" i="1"/>
  <c r="Z124" i="1"/>
  <c r="Z130" i="1"/>
  <c r="BN128" i="1"/>
  <c r="BP128" i="1"/>
  <c r="Z163" i="1"/>
  <c r="BN166" i="1"/>
  <c r="BN167" i="1"/>
  <c r="Z176" i="1"/>
  <c r="BN173" i="1"/>
  <c r="BN175" i="1"/>
  <c r="Y193" i="1"/>
  <c r="Y194" i="1"/>
  <c r="BN198" i="1"/>
  <c r="BN214" i="1"/>
  <c r="BN216" i="1"/>
  <c r="BN231" i="1"/>
  <c r="BN244" i="1"/>
  <c r="BP244" i="1"/>
  <c r="Y245" i="1"/>
  <c r="Z252" i="1"/>
  <c r="BN250" i="1"/>
  <c r="BN267" i="1"/>
  <c r="BP267" i="1"/>
  <c r="BN268" i="1"/>
  <c r="BN269" i="1"/>
  <c r="Y270" i="1"/>
  <c r="BN273" i="1"/>
  <c r="BP273" i="1"/>
  <c r="Y274" i="1"/>
  <c r="BN278" i="1"/>
  <c r="X305" i="1"/>
  <c r="H9" i="1"/>
  <c r="A10" i="1"/>
  <c r="Y24" i="1"/>
  <c r="Y30" i="1"/>
  <c r="Y37" i="1"/>
  <c r="Y48" i="1"/>
  <c r="Y53" i="1"/>
  <c r="Y57" i="1"/>
  <c r="Y61" i="1"/>
  <c r="Y65" i="1"/>
  <c r="Y71" i="1"/>
  <c r="Y78" i="1"/>
  <c r="Y83" i="1"/>
  <c r="Y90" i="1"/>
  <c r="Y100" i="1"/>
  <c r="Y105" i="1"/>
  <c r="Y115" i="1"/>
  <c r="Y119" i="1"/>
  <c r="Y124" i="1"/>
  <c r="Y131" i="1"/>
  <c r="Y163" i="1"/>
  <c r="BP174" i="1"/>
  <c r="BN174" i="1"/>
  <c r="Y176" i="1"/>
  <c r="Y180" i="1"/>
  <c r="BP179" i="1"/>
  <c r="BN179" i="1"/>
  <c r="Y200" i="1"/>
  <c r="BP197" i="1"/>
  <c r="BN197" i="1"/>
  <c r="Y199" i="1"/>
  <c r="BP204" i="1"/>
  <c r="BN204" i="1"/>
  <c r="BP206" i="1"/>
  <c r="BN206" i="1"/>
  <c r="BP208" i="1"/>
  <c r="BN208" i="1"/>
  <c r="Y227" i="1"/>
  <c r="BP226" i="1"/>
  <c r="BN226" i="1"/>
  <c r="Y240" i="1"/>
  <c r="BP237" i="1"/>
  <c r="BN237" i="1"/>
  <c r="Y239" i="1"/>
  <c r="BP251" i="1"/>
  <c r="BN251" i="1"/>
  <c r="Y262" i="1"/>
  <c r="BP261" i="1"/>
  <c r="BN261" i="1"/>
  <c r="BP285" i="1"/>
  <c r="BN285" i="1"/>
  <c r="BP286" i="1"/>
  <c r="BN286" i="1"/>
  <c r="BP289" i="1"/>
  <c r="BN289" i="1"/>
  <c r="BP290" i="1"/>
  <c r="BN290" i="1"/>
  <c r="Y300" i="1"/>
  <c r="F9" i="1"/>
  <c r="J9" i="1"/>
  <c r="BN22" i="1"/>
  <c r="BP22" i="1"/>
  <c r="BN28" i="1"/>
  <c r="BP28" i="1"/>
  <c r="BN35" i="1"/>
  <c r="BN42" i="1"/>
  <c r="BN44" i="1"/>
  <c r="BN46" i="1"/>
  <c r="BN51" i="1"/>
  <c r="BP51" i="1"/>
  <c r="BN55" i="1"/>
  <c r="BP55" i="1"/>
  <c r="BN59" i="1"/>
  <c r="BP59" i="1"/>
  <c r="BN63" i="1"/>
  <c r="BP63" i="1"/>
  <c r="BN69" i="1"/>
  <c r="BN76" i="1"/>
  <c r="BN81" i="1"/>
  <c r="BP81" i="1"/>
  <c r="BN88" i="1"/>
  <c r="BN98" i="1"/>
  <c r="BN103" i="1"/>
  <c r="BP103" i="1"/>
  <c r="BN108" i="1"/>
  <c r="BP108" i="1"/>
  <c r="BN110" i="1"/>
  <c r="BN112" i="1"/>
  <c r="BN113" i="1"/>
  <c r="BN117" i="1"/>
  <c r="BP117" i="1"/>
  <c r="BN122" i="1"/>
  <c r="BP122" i="1"/>
  <c r="BN129" i="1"/>
  <c r="BN161" i="1"/>
  <c r="BP161" i="1"/>
  <c r="Y169" i="1"/>
  <c r="BP166" i="1"/>
  <c r="Y177" i="1"/>
  <c r="Y181" i="1"/>
  <c r="BP190" i="1"/>
  <c r="BN190" i="1"/>
  <c r="BP192" i="1"/>
  <c r="BN192" i="1"/>
  <c r="Z199" i="1"/>
  <c r="Y209" i="1"/>
  <c r="Y210" i="1"/>
  <c r="Y218" i="1"/>
  <c r="BP213" i="1"/>
  <c r="BN213" i="1"/>
  <c r="BP215" i="1"/>
  <c r="BN215" i="1"/>
  <c r="Y217" i="1"/>
  <c r="Y222" i="1"/>
  <c r="BP221" i="1"/>
  <c r="BN221" i="1"/>
  <c r="Y228" i="1"/>
  <c r="Y233" i="1"/>
  <c r="BP230" i="1"/>
  <c r="BN230" i="1"/>
  <c r="BP232" i="1"/>
  <c r="BN232" i="1"/>
  <c r="Z239" i="1"/>
  <c r="Y252" i="1"/>
  <c r="Y253" i="1"/>
  <c r="Y258" i="1"/>
  <c r="BP257" i="1"/>
  <c r="BN257" i="1"/>
  <c r="Y263" i="1"/>
  <c r="Y280" i="1"/>
  <c r="BP277" i="1"/>
  <c r="BN277" i="1"/>
  <c r="BP279" i="1"/>
  <c r="BN279" i="1"/>
  <c r="Y301" i="1"/>
  <c r="Y306" i="1" l="1"/>
  <c r="Z307" i="1"/>
  <c r="Y303" i="1"/>
  <c r="Y302" i="1"/>
  <c r="Y304" i="1"/>
  <c r="C315" i="1" l="1"/>
  <c r="Y305" i="1"/>
  <c r="B315" i="1"/>
  <c r="A315" i="1"/>
</calcChain>
</file>

<file path=xl/sharedStrings.xml><?xml version="1.0" encoding="utf-8"?>
<sst xmlns="http://schemas.openxmlformats.org/spreadsheetml/2006/main" count="1429" uniqueCount="471">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</sst>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37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58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6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2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09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4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5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3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5"/>
  <sheetViews>
    <sheetView showGridLines="0" tabSelected="1" zoomScaleNormal="100" zoomScaleSheetLayoutView="100" workbookViewId="0">
      <selection activeCell="AA76" sqref="AA76"/>
    </sheetView>
  </sheetViews>
  <sheetFormatPr defaultColWidth="9.140625" defaultRowHeight="12.75" x14ac:dyDescent="0.2"/>
  <cols>
    <col min="1" max="1" width="9.140625" style="2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5" customWidth="1"/>
    <col min="19" max="19" width="6.140625" style="2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5" customWidth="1"/>
    <col min="25" max="25" width="11" style="295" customWidth="1"/>
    <col min="26" max="26" width="10" style="295" customWidth="1"/>
    <col min="27" max="27" width="11.5703125" style="295" customWidth="1"/>
    <col min="28" max="28" width="10.42578125" style="295" customWidth="1"/>
    <col min="29" max="29" width="30" style="2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5" customWidth="1"/>
    <col min="34" max="34" width="9.140625" style="295" customWidth="1"/>
    <col min="35" max="16384" width="9.140625" style="295"/>
  </cols>
  <sheetData>
    <row r="1" spans="1:32" s="299" customFormat="1" ht="45" customHeight="1" x14ac:dyDescent="0.2">
      <c r="A1" s="41"/>
      <c r="B1" s="41"/>
      <c r="C1" s="41"/>
      <c r="D1" s="473" t="s">
        <v>0</v>
      </c>
      <c r="E1" s="337"/>
      <c r="F1" s="337"/>
      <c r="G1" s="12" t="s">
        <v>1</v>
      </c>
      <c r="H1" s="473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478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1"/>
      <c r="R2" s="311"/>
      <c r="S2" s="311"/>
      <c r="T2" s="311"/>
      <c r="U2" s="311"/>
      <c r="V2" s="311"/>
      <c r="W2" s="311"/>
      <c r="X2" s="16"/>
      <c r="Y2" s="16"/>
      <c r="Z2" s="16"/>
      <c r="AA2" s="16"/>
      <c r="AB2" s="51"/>
      <c r="AC2" s="51"/>
      <c r="AD2" s="51"/>
      <c r="AE2" s="51"/>
    </row>
    <row r="3" spans="1:32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11"/>
      <c r="Q3" s="311"/>
      <c r="R3" s="311"/>
      <c r="S3" s="311"/>
      <c r="T3" s="311"/>
      <c r="U3" s="311"/>
      <c r="V3" s="311"/>
      <c r="W3" s="311"/>
      <c r="X3" s="16"/>
      <c r="Y3" s="16"/>
      <c r="Z3" s="16"/>
      <c r="AA3" s="16"/>
      <c r="AB3" s="51"/>
      <c r="AC3" s="51"/>
      <c r="AD3" s="51"/>
      <c r="AE3" s="51"/>
    </row>
    <row r="4" spans="1:32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9" customFormat="1" ht="23.45" customHeight="1" x14ac:dyDescent="0.2">
      <c r="A5" s="436" t="s">
        <v>8</v>
      </c>
      <c r="B5" s="329"/>
      <c r="C5" s="330"/>
      <c r="D5" s="441"/>
      <c r="E5" s="443"/>
      <c r="F5" s="347" t="s">
        <v>9</v>
      </c>
      <c r="G5" s="330"/>
      <c r="H5" s="441" t="s">
        <v>469</v>
      </c>
      <c r="I5" s="442"/>
      <c r="J5" s="442"/>
      <c r="K5" s="442"/>
      <c r="L5" s="442"/>
      <c r="M5" s="443"/>
      <c r="N5" s="61"/>
      <c r="P5" s="24" t="s">
        <v>10</v>
      </c>
      <c r="Q5" s="444">
        <v>45859</v>
      </c>
      <c r="R5" s="417"/>
      <c r="T5" s="439" t="s">
        <v>11</v>
      </c>
      <c r="U5" s="425"/>
      <c r="V5" s="416" t="s">
        <v>12</v>
      </c>
      <c r="W5" s="417"/>
      <c r="AB5" s="51"/>
      <c r="AC5" s="51"/>
      <c r="AD5" s="51"/>
      <c r="AE5" s="51"/>
    </row>
    <row r="6" spans="1:32" s="299" customFormat="1" ht="24" customHeight="1" x14ac:dyDescent="0.2">
      <c r="A6" s="436" t="s">
        <v>13</v>
      </c>
      <c r="B6" s="329"/>
      <c r="C6" s="330"/>
      <c r="D6" s="500" t="s">
        <v>14</v>
      </c>
      <c r="E6" s="501"/>
      <c r="F6" s="501"/>
      <c r="G6" s="501"/>
      <c r="H6" s="501"/>
      <c r="I6" s="501"/>
      <c r="J6" s="501"/>
      <c r="K6" s="501"/>
      <c r="L6" s="501"/>
      <c r="M6" s="417"/>
      <c r="N6" s="62"/>
      <c r="P6" s="24" t="s">
        <v>15</v>
      </c>
      <c r="Q6" s="332" t="str">
        <f>IF(Q5=0," ",CHOOSE(WEEKDAY(Q5,2),"Понедельник","Вторник","Среда","Четверг","Пятница","Суббота","Воскресенье"))</f>
        <v>Понедельник</v>
      </c>
      <c r="R6" s="309"/>
      <c r="T6" s="424" t="s">
        <v>16</v>
      </c>
      <c r="U6" s="425"/>
      <c r="V6" s="495" t="s">
        <v>17</v>
      </c>
      <c r="W6" s="485"/>
      <c r="AB6" s="51"/>
      <c r="AC6" s="51"/>
      <c r="AD6" s="51"/>
      <c r="AE6" s="51"/>
    </row>
    <row r="7" spans="1:32" s="299" customFormat="1" ht="21.75" hidden="1" customHeight="1" x14ac:dyDescent="0.2">
      <c r="A7" s="55"/>
      <c r="B7" s="55"/>
      <c r="C7" s="55"/>
      <c r="D7" s="487" t="str">
        <f>IFERROR(VLOOKUP(DeliveryAddress,Table,3,0),1)</f>
        <v>1</v>
      </c>
      <c r="E7" s="488"/>
      <c r="F7" s="488"/>
      <c r="G7" s="488"/>
      <c r="H7" s="488"/>
      <c r="I7" s="488"/>
      <c r="J7" s="488"/>
      <c r="K7" s="488"/>
      <c r="L7" s="488"/>
      <c r="M7" s="420"/>
      <c r="N7" s="63"/>
      <c r="P7" s="24"/>
      <c r="Q7" s="42"/>
      <c r="R7" s="42"/>
      <c r="T7" s="311"/>
      <c r="U7" s="425"/>
      <c r="V7" s="496"/>
      <c r="W7" s="497"/>
      <c r="AB7" s="51"/>
      <c r="AC7" s="51"/>
      <c r="AD7" s="51"/>
      <c r="AE7" s="51"/>
    </row>
    <row r="8" spans="1:32" s="299" customFormat="1" ht="25.5" customHeight="1" x14ac:dyDescent="0.2">
      <c r="A8" s="502" t="s">
        <v>18</v>
      </c>
      <c r="B8" s="324"/>
      <c r="C8" s="325"/>
      <c r="D8" s="492" t="s">
        <v>19</v>
      </c>
      <c r="E8" s="493"/>
      <c r="F8" s="493"/>
      <c r="G8" s="493"/>
      <c r="H8" s="493"/>
      <c r="I8" s="493"/>
      <c r="J8" s="493"/>
      <c r="K8" s="493"/>
      <c r="L8" s="493"/>
      <c r="M8" s="494"/>
      <c r="N8" s="64"/>
      <c r="P8" s="24" t="s">
        <v>20</v>
      </c>
      <c r="Q8" s="419">
        <v>0.375</v>
      </c>
      <c r="R8" s="420"/>
      <c r="T8" s="311"/>
      <c r="U8" s="425"/>
      <c r="V8" s="496"/>
      <c r="W8" s="497"/>
      <c r="AB8" s="51"/>
      <c r="AC8" s="51"/>
      <c r="AD8" s="51"/>
      <c r="AE8" s="51"/>
    </row>
    <row r="9" spans="1:32" s="299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59"/>
      <c r="E9" s="36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44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4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00"/>
      <c r="P9" s="26" t="s">
        <v>21</v>
      </c>
      <c r="Q9" s="474"/>
      <c r="R9" s="352"/>
      <c r="T9" s="311"/>
      <c r="U9" s="425"/>
      <c r="V9" s="498"/>
      <c r="W9" s="499"/>
      <c r="X9" s="43"/>
      <c r="Y9" s="43"/>
      <c r="Z9" s="43"/>
      <c r="AA9" s="43"/>
      <c r="AB9" s="51"/>
      <c r="AC9" s="51"/>
      <c r="AD9" s="51"/>
      <c r="AE9" s="51"/>
    </row>
    <row r="10" spans="1:32" s="299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59"/>
      <c r="E10" s="36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90" t="str">
        <f>IFERROR(VLOOKUP($D$10,Proxy,2,FALSE),"")</f>
        <v/>
      </c>
      <c r="I10" s="311"/>
      <c r="J10" s="311"/>
      <c r="K10" s="311"/>
      <c r="L10" s="311"/>
      <c r="M10" s="311"/>
      <c r="N10" s="298"/>
      <c r="P10" s="26" t="s">
        <v>22</v>
      </c>
      <c r="Q10" s="426"/>
      <c r="R10" s="427"/>
      <c r="U10" s="24" t="s">
        <v>23</v>
      </c>
      <c r="V10" s="484" t="s">
        <v>24</v>
      </c>
      <c r="W10" s="485"/>
      <c r="X10" s="44"/>
      <c r="Y10" s="44"/>
      <c r="Z10" s="44"/>
      <c r="AA10" s="44"/>
      <c r="AB10" s="51"/>
      <c r="AC10" s="51"/>
      <c r="AD10" s="51"/>
      <c r="AE10" s="51"/>
    </row>
    <row r="11" spans="1:32" s="29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75"/>
      <c r="R11" s="417"/>
      <c r="U11" s="24" t="s">
        <v>27</v>
      </c>
      <c r="V11" s="351" t="s">
        <v>470</v>
      </c>
      <c r="W11" s="352"/>
      <c r="X11" s="45"/>
      <c r="Y11" s="45"/>
      <c r="Z11" s="45"/>
      <c r="AA11" s="45"/>
      <c r="AB11" s="51"/>
      <c r="AC11" s="51"/>
      <c r="AD11" s="51"/>
      <c r="AE11" s="51"/>
    </row>
    <row r="12" spans="1:32" s="299" customFormat="1" ht="18.600000000000001" customHeight="1" x14ac:dyDescent="0.2">
      <c r="A12" s="402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30"/>
      <c r="N12" s="65"/>
      <c r="P12" s="24" t="s">
        <v>29</v>
      </c>
      <c r="Q12" s="419"/>
      <c r="R12" s="420"/>
      <c r="S12" s="23"/>
      <c r="U12" s="24"/>
      <c r="V12" s="337"/>
      <c r="W12" s="311"/>
      <c r="AB12" s="51"/>
      <c r="AC12" s="51"/>
      <c r="AD12" s="51"/>
      <c r="AE12" s="51"/>
    </row>
    <row r="13" spans="1:32" s="299" customFormat="1" ht="23.25" customHeight="1" x14ac:dyDescent="0.2">
      <c r="A13" s="402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30"/>
      <c r="N13" s="65"/>
      <c r="O13" s="26"/>
      <c r="P13" s="26" t="s">
        <v>31</v>
      </c>
      <c r="Q13" s="351"/>
      <c r="R13" s="35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9" customFormat="1" ht="18.600000000000001" customHeight="1" x14ac:dyDescent="0.2">
      <c r="A14" s="402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3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9" customFormat="1" ht="22.5" customHeight="1" x14ac:dyDescent="0.2">
      <c r="A15" s="403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30"/>
      <c r="N15" s="66"/>
      <c r="P15" s="434" t="s">
        <v>34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35</v>
      </c>
      <c r="B17" s="313" t="s">
        <v>36</v>
      </c>
      <c r="C17" s="437" t="s">
        <v>37</v>
      </c>
      <c r="D17" s="313" t="s">
        <v>38</v>
      </c>
      <c r="E17" s="314"/>
      <c r="F17" s="313" t="s">
        <v>39</v>
      </c>
      <c r="G17" s="313" t="s">
        <v>40</v>
      </c>
      <c r="H17" s="313" t="s">
        <v>41</v>
      </c>
      <c r="I17" s="313" t="s">
        <v>42</v>
      </c>
      <c r="J17" s="313" t="s">
        <v>43</v>
      </c>
      <c r="K17" s="313" t="s">
        <v>44</v>
      </c>
      <c r="L17" s="313" t="s">
        <v>45</v>
      </c>
      <c r="M17" s="313" t="s">
        <v>46</v>
      </c>
      <c r="N17" s="313" t="s">
        <v>47</v>
      </c>
      <c r="O17" s="313" t="s">
        <v>48</v>
      </c>
      <c r="P17" s="313" t="s">
        <v>49</v>
      </c>
      <c r="Q17" s="450"/>
      <c r="R17" s="450"/>
      <c r="S17" s="450"/>
      <c r="T17" s="314"/>
      <c r="U17" s="445" t="s">
        <v>50</v>
      </c>
      <c r="V17" s="330"/>
      <c r="W17" s="313" t="s">
        <v>51</v>
      </c>
      <c r="X17" s="313" t="s">
        <v>52</v>
      </c>
      <c r="Y17" s="379" t="s">
        <v>53</v>
      </c>
      <c r="Z17" s="372" t="s">
        <v>54</v>
      </c>
      <c r="AA17" s="341" t="s">
        <v>55</v>
      </c>
      <c r="AB17" s="341" t="s">
        <v>56</v>
      </c>
      <c r="AC17" s="341" t="s">
        <v>57</v>
      </c>
      <c r="AD17" s="341" t="s">
        <v>58</v>
      </c>
      <c r="AE17" s="342"/>
      <c r="AF17" s="343"/>
      <c r="AG17" s="69"/>
      <c r="BD17" s="68" t="s">
        <v>59</v>
      </c>
    </row>
    <row r="18" spans="1:68" ht="14.25" customHeight="1" x14ac:dyDescent="0.2">
      <c r="A18" s="317"/>
      <c r="B18" s="317"/>
      <c r="C18" s="317"/>
      <c r="D18" s="315"/>
      <c r="E18" s="316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5"/>
      <c r="Q18" s="451"/>
      <c r="R18" s="451"/>
      <c r="S18" s="451"/>
      <c r="T18" s="316"/>
      <c r="U18" s="70" t="s">
        <v>60</v>
      </c>
      <c r="V18" s="70" t="s">
        <v>61</v>
      </c>
      <c r="W18" s="317"/>
      <c r="X18" s="317"/>
      <c r="Y18" s="380"/>
      <c r="Z18" s="373"/>
      <c r="AA18" s="381"/>
      <c r="AB18" s="381"/>
      <c r="AC18" s="381"/>
      <c r="AD18" s="344"/>
      <c r="AE18" s="345"/>
      <c r="AF18" s="346"/>
      <c r="AG18" s="69"/>
      <c r="BD18" s="68"/>
    </row>
    <row r="19" spans="1:68" ht="27.75" hidden="1" customHeight="1" x14ac:dyDescent="0.2">
      <c r="A19" s="348" t="s">
        <v>62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48"/>
      <c r="AB19" s="48"/>
      <c r="AC19" s="48"/>
    </row>
    <row r="20" spans="1:68" ht="16.5" hidden="1" customHeight="1" x14ac:dyDescent="0.25">
      <c r="A20" s="340" t="s">
        <v>62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297"/>
      <c r="AB20" s="297"/>
      <c r="AC20" s="297"/>
    </row>
    <row r="21" spans="1:68" ht="14.25" hidden="1" customHeight="1" x14ac:dyDescent="0.25">
      <c r="A21" s="335" t="s">
        <v>63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296"/>
      <c r="AB21" s="296"/>
      <c r="AC21" s="29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8">
        <v>4607111035752</v>
      </c>
      <c r="E22" s="309"/>
      <c r="F22" s="301">
        <v>0.43</v>
      </c>
      <c r="G22" s="32">
        <v>16</v>
      </c>
      <c r="H22" s="301">
        <v>6.88</v>
      </c>
      <c r="I22" s="30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9"/>
      <c r="R22" s="319"/>
      <c r="S22" s="319"/>
      <c r="T22" s="320"/>
      <c r="U22" s="34"/>
      <c r="V22" s="34"/>
      <c r="W22" s="35" t="s">
        <v>69</v>
      </c>
      <c r="X22" s="302">
        <v>0</v>
      </c>
      <c r="Y22" s="30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0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2"/>
      <c r="P23" s="323" t="s">
        <v>72</v>
      </c>
      <c r="Q23" s="324"/>
      <c r="R23" s="324"/>
      <c r="S23" s="324"/>
      <c r="T23" s="324"/>
      <c r="U23" s="324"/>
      <c r="V23" s="325"/>
      <c r="W23" s="37" t="s">
        <v>69</v>
      </c>
      <c r="X23" s="304">
        <f>IFERROR(SUM(X22:X22),"0")</f>
        <v>0</v>
      </c>
      <c r="Y23" s="304">
        <f>IFERROR(SUM(Y22:Y22),"0")</f>
        <v>0</v>
      </c>
      <c r="Z23" s="304">
        <f>IFERROR(IF(Z22="",0,Z22),"0")</f>
        <v>0</v>
      </c>
      <c r="AA23" s="305"/>
      <c r="AB23" s="305"/>
      <c r="AC23" s="305"/>
    </row>
    <row r="24" spans="1:68" hidden="1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2"/>
      <c r="P24" s="323" t="s">
        <v>72</v>
      </c>
      <c r="Q24" s="324"/>
      <c r="R24" s="324"/>
      <c r="S24" s="324"/>
      <c r="T24" s="324"/>
      <c r="U24" s="324"/>
      <c r="V24" s="325"/>
      <c r="W24" s="37" t="s">
        <v>73</v>
      </c>
      <c r="X24" s="304">
        <f>IFERROR(SUMPRODUCT(X22:X22*H22:H22),"0")</f>
        <v>0</v>
      </c>
      <c r="Y24" s="304">
        <f>IFERROR(SUMPRODUCT(Y22:Y22*H22:H22),"0")</f>
        <v>0</v>
      </c>
      <c r="Z24" s="37"/>
      <c r="AA24" s="305"/>
      <c r="AB24" s="305"/>
      <c r="AC24" s="305"/>
    </row>
    <row r="25" spans="1:68" ht="27.75" hidden="1" customHeight="1" x14ac:dyDescent="0.2">
      <c r="A25" s="348" t="s">
        <v>74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49"/>
      <c r="Z25" s="349"/>
      <c r="AA25" s="48"/>
      <c r="AB25" s="48"/>
      <c r="AC25" s="48"/>
    </row>
    <row r="26" spans="1:68" ht="16.5" hidden="1" customHeight="1" x14ac:dyDescent="0.25">
      <c r="A26" s="340" t="s">
        <v>75</v>
      </c>
      <c r="B26" s="311"/>
      <c r="C26" s="311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1"/>
      <c r="O26" s="311"/>
      <c r="P26" s="311"/>
      <c r="Q26" s="311"/>
      <c r="R26" s="311"/>
      <c r="S26" s="311"/>
      <c r="T26" s="311"/>
      <c r="U26" s="311"/>
      <c r="V26" s="311"/>
      <c r="W26" s="311"/>
      <c r="X26" s="311"/>
      <c r="Y26" s="311"/>
      <c r="Z26" s="311"/>
      <c r="AA26" s="297"/>
      <c r="AB26" s="297"/>
      <c r="AC26" s="297"/>
    </row>
    <row r="27" spans="1:68" ht="14.25" hidden="1" customHeight="1" x14ac:dyDescent="0.25">
      <c r="A27" s="335" t="s">
        <v>76</v>
      </c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311"/>
      <c r="S27" s="311"/>
      <c r="T27" s="311"/>
      <c r="U27" s="311"/>
      <c r="V27" s="311"/>
      <c r="W27" s="311"/>
      <c r="X27" s="311"/>
      <c r="Y27" s="311"/>
      <c r="Z27" s="311"/>
      <c r="AA27" s="296"/>
      <c r="AB27" s="296"/>
      <c r="AC27" s="296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08">
        <v>4607111036537</v>
      </c>
      <c r="E28" s="309"/>
      <c r="F28" s="301">
        <v>0.25</v>
      </c>
      <c r="G28" s="32">
        <v>6</v>
      </c>
      <c r="H28" s="301">
        <v>1.5</v>
      </c>
      <c r="I28" s="30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7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9"/>
      <c r="R28" s="319"/>
      <c r="S28" s="319"/>
      <c r="T28" s="320"/>
      <c r="U28" s="34"/>
      <c r="V28" s="34"/>
      <c r="W28" s="35" t="s">
        <v>69</v>
      </c>
      <c r="X28" s="302">
        <v>0</v>
      </c>
      <c r="Y28" s="30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8">
        <v>4607111036605</v>
      </c>
      <c r="E29" s="309"/>
      <c r="F29" s="301">
        <v>0.25</v>
      </c>
      <c r="G29" s="32">
        <v>6</v>
      </c>
      <c r="H29" s="301">
        <v>1.5</v>
      </c>
      <c r="I29" s="30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9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9"/>
      <c r="R29" s="319"/>
      <c r="S29" s="319"/>
      <c r="T29" s="320"/>
      <c r="U29" s="34"/>
      <c r="V29" s="34"/>
      <c r="W29" s="35" t="s">
        <v>69</v>
      </c>
      <c r="X29" s="302">
        <v>0</v>
      </c>
      <c r="Y29" s="30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10"/>
      <c r="B30" s="311"/>
      <c r="C30" s="311"/>
      <c r="D30" s="311"/>
      <c r="E30" s="311"/>
      <c r="F30" s="311"/>
      <c r="G30" s="311"/>
      <c r="H30" s="311"/>
      <c r="I30" s="311"/>
      <c r="J30" s="311"/>
      <c r="K30" s="311"/>
      <c r="L30" s="311"/>
      <c r="M30" s="311"/>
      <c r="N30" s="311"/>
      <c r="O30" s="312"/>
      <c r="P30" s="323" t="s">
        <v>72</v>
      </c>
      <c r="Q30" s="324"/>
      <c r="R30" s="324"/>
      <c r="S30" s="324"/>
      <c r="T30" s="324"/>
      <c r="U30" s="324"/>
      <c r="V30" s="325"/>
      <c r="W30" s="37" t="s">
        <v>69</v>
      </c>
      <c r="X30" s="304">
        <f>IFERROR(SUM(X28:X29),"0")</f>
        <v>0</v>
      </c>
      <c r="Y30" s="304">
        <f>IFERROR(SUM(Y28:Y29),"0")</f>
        <v>0</v>
      </c>
      <c r="Z30" s="304">
        <f>IFERROR(IF(Z28="",0,Z28),"0")+IFERROR(IF(Z29="",0,Z29),"0")</f>
        <v>0</v>
      </c>
      <c r="AA30" s="305"/>
      <c r="AB30" s="305"/>
      <c r="AC30" s="305"/>
    </row>
    <row r="31" spans="1:68" hidden="1" x14ac:dyDescent="0.2">
      <c r="A31" s="311"/>
      <c r="B31" s="311"/>
      <c r="C31" s="311"/>
      <c r="D31" s="311"/>
      <c r="E31" s="311"/>
      <c r="F31" s="311"/>
      <c r="G31" s="311"/>
      <c r="H31" s="311"/>
      <c r="I31" s="311"/>
      <c r="J31" s="311"/>
      <c r="K31" s="311"/>
      <c r="L31" s="311"/>
      <c r="M31" s="311"/>
      <c r="N31" s="311"/>
      <c r="O31" s="312"/>
      <c r="P31" s="323" t="s">
        <v>72</v>
      </c>
      <c r="Q31" s="324"/>
      <c r="R31" s="324"/>
      <c r="S31" s="324"/>
      <c r="T31" s="324"/>
      <c r="U31" s="324"/>
      <c r="V31" s="325"/>
      <c r="W31" s="37" t="s">
        <v>73</v>
      </c>
      <c r="X31" s="304">
        <f>IFERROR(SUMPRODUCT(X28:X29*H28:H29),"0")</f>
        <v>0</v>
      </c>
      <c r="Y31" s="304">
        <f>IFERROR(SUMPRODUCT(Y28:Y29*H28:H29),"0")</f>
        <v>0</v>
      </c>
      <c r="Z31" s="37"/>
      <c r="AA31" s="305"/>
      <c r="AB31" s="305"/>
      <c r="AC31" s="305"/>
    </row>
    <row r="32" spans="1:68" ht="16.5" hidden="1" customHeight="1" x14ac:dyDescent="0.25">
      <c r="A32" s="340" t="s">
        <v>84</v>
      </c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297"/>
      <c r="AB32" s="297"/>
      <c r="AC32" s="297"/>
    </row>
    <row r="33" spans="1:68" ht="14.25" hidden="1" customHeight="1" x14ac:dyDescent="0.25">
      <c r="A33" s="335" t="s">
        <v>63</v>
      </c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296"/>
      <c r="AB33" s="296"/>
      <c r="AC33" s="296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8">
        <v>4620207490075</v>
      </c>
      <c r="E34" s="309"/>
      <c r="F34" s="301">
        <v>0.7</v>
      </c>
      <c r="G34" s="32">
        <v>8</v>
      </c>
      <c r="H34" s="301">
        <v>5.6</v>
      </c>
      <c r="I34" s="301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9"/>
      <c r="R34" s="319"/>
      <c r="S34" s="319"/>
      <c r="T34" s="320"/>
      <c r="U34" s="34"/>
      <c r="V34" s="34"/>
      <c r="W34" s="35" t="s">
        <v>69</v>
      </c>
      <c r="X34" s="302">
        <v>0</v>
      </c>
      <c r="Y34" s="30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8">
        <v>4620207490174</v>
      </c>
      <c r="E35" s="309"/>
      <c r="F35" s="301">
        <v>0.7</v>
      </c>
      <c r="G35" s="32">
        <v>8</v>
      </c>
      <c r="H35" s="301">
        <v>5.6</v>
      </c>
      <c r="I35" s="30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8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9"/>
      <c r="R35" s="319"/>
      <c r="S35" s="319"/>
      <c r="T35" s="320"/>
      <c r="U35" s="34"/>
      <c r="V35" s="34"/>
      <c r="W35" s="35" t="s">
        <v>69</v>
      </c>
      <c r="X35" s="302">
        <v>0</v>
      </c>
      <c r="Y35" s="30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8">
        <v>4620207490044</v>
      </c>
      <c r="E36" s="309"/>
      <c r="F36" s="301">
        <v>0.7</v>
      </c>
      <c r="G36" s="32">
        <v>8</v>
      </c>
      <c r="H36" s="301">
        <v>5.6</v>
      </c>
      <c r="I36" s="30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2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9"/>
      <c r="R36" s="319"/>
      <c r="S36" s="319"/>
      <c r="T36" s="320"/>
      <c r="U36" s="34"/>
      <c r="V36" s="34"/>
      <c r="W36" s="35" t="s">
        <v>69</v>
      </c>
      <c r="X36" s="302">
        <v>0</v>
      </c>
      <c r="Y36" s="30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0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11"/>
      <c r="M37" s="311"/>
      <c r="N37" s="311"/>
      <c r="O37" s="312"/>
      <c r="P37" s="323" t="s">
        <v>72</v>
      </c>
      <c r="Q37" s="324"/>
      <c r="R37" s="324"/>
      <c r="S37" s="324"/>
      <c r="T37" s="324"/>
      <c r="U37" s="324"/>
      <c r="V37" s="325"/>
      <c r="W37" s="37" t="s">
        <v>69</v>
      </c>
      <c r="X37" s="304">
        <f>IFERROR(SUM(X34:X36),"0")</f>
        <v>0</v>
      </c>
      <c r="Y37" s="304">
        <f>IFERROR(SUM(Y34:Y36),"0")</f>
        <v>0</v>
      </c>
      <c r="Z37" s="304">
        <f>IFERROR(IF(Z34="",0,Z34),"0")+IFERROR(IF(Z35="",0,Z35),"0")+IFERROR(IF(Z36="",0,Z36),"0")</f>
        <v>0</v>
      </c>
      <c r="AA37" s="305"/>
      <c r="AB37" s="305"/>
      <c r="AC37" s="305"/>
    </row>
    <row r="38" spans="1:68" hidden="1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2"/>
      <c r="P38" s="323" t="s">
        <v>72</v>
      </c>
      <c r="Q38" s="324"/>
      <c r="R38" s="324"/>
      <c r="S38" s="324"/>
      <c r="T38" s="324"/>
      <c r="U38" s="324"/>
      <c r="V38" s="325"/>
      <c r="W38" s="37" t="s">
        <v>73</v>
      </c>
      <c r="X38" s="304">
        <f>IFERROR(SUMPRODUCT(X34:X36*H34:H36),"0")</f>
        <v>0</v>
      </c>
      <c r="Y38" s="304">
        <f>IFERROR(SUMPRODUCT(Y34:Y36*H34:H36),"0")</f>
        <v>0</v>
      </c>
      <c r="Z38" s="37"/>
      <c r="AA38" s="305"/>
      <c r="AB38" s="305"/>
      <c r="AC38" s="305"/>
    </row>
    <row r="39" spans="1:68" ht="16.5" hidden="1" customHeight="1" x14ac:dyDescent="0.25">
      <c r="A39" s="340" t="s">
        <v>94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1"/>
      <c r="AA39" s="297"/>
      <c r="AB39" s="297"/>
      <c r="AC39" s="297"/>
    </row>
    <row r="40" spans="1:68" ht="14.25" hidden="1" customHeight="1" x14ac:dyDescent="0.25">
      <c r="A40" s="335" t="s">
        <v>63</v>
      </c>
      <c r="B40" s="311"/>
      <c r="C40" s="311"/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1"/>
      <c r="AA40" s="296"/>
      <c r="AB40" s="296"/>
      <c r="AC40" s="296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08">
        <v>4607111038999</v>
      </c>
      <c r="E41" s="309"/>
      <c r="F41" s="301">
        <v>0.4</v>
      </c>
      <c r="G41" s="32">
        <v>16</v>
      </c>
      <c r="H41" s="301">
        <v>6.4</v>
      </c>
      <c r="I41" s="301">
        <v>6.7195999999999998</v>
      </c>
      <c r="J41" s="32">
        <v>84</v>
      </c>
      <c r="K41" s="32" t="s">
        <v>66</v>
      </c>
      <c r="L41" s="32" t="s">
        <v>97</v>
      </c>
      <c r="M41" s="33" t="s">
        <v>68</v>
      </c>
      <c r="N41" s="33"/>
      <c r="O41" s="32">
        <v>180</v>
      </c>
      <c r="P41" s="5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19"/>
      <c r="R41" s="319"/>
      <c r="S41" s="319"/>
      <c r="T41" s="320"/>
      <c r="U41" s="34"/>
      <c r="V41" s="34"/>
      <c r="W41" s="35" t="s">
        <v>69</v>
      </c>
      <c r="X41" s="302">
        <v>0</v>
      </c>
      <c r="Y41" s="303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98</v>
      </c>
      <c r="AG41" s="67"/>
      <c r="AJ41" s="71" t="s">
        <v>99</v>
      </c>
      <c r="AK41" s="71">
        <v>12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hidden="1" customHeight="1" x14ac:dyDescent="0.25">
      <c r="A42" s="54" t="s">
        <v>100</v>
      </c>
      <c r="B42" s="54" t="s">
        <v>101</v>
      </c>
      <c r="C42" s="31">
        <v>4301070972</v>
      </c>
      <c r="D42" s="308">
        <v>4607111037183</v>
      </c>
      <c r="E42" s="309"/>
      <c r="F42" s="301">
        <v>0.9</v>
      </c>
      <c r="G42" s="32">
        <v>8</v>
      </c>
      <c r="H42" s="301">
        <v>7.2</v>
      </c>
      <c r="I42" s="301">
        <v>7.4859999999999998</v>
      </c>
      <c r="J42" s="32">
        <v>84</v>
      </c>
      <c r="K42" s="32" t="s">
        <v>66</v>
      </c>
      <c r="L42" s="32" t="s">
        <v>102</v>
      </c>
      <c r="M42" s="33" t="s">
        <v>68</v>
      </c>
      <c r="N42" s="33"/>
      <c r="O42" s="32">
        <v>180</v>
      </c>
      <c r="P42" s="45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19"/>
      <c r="R42" s="319"/>
      <c r="S42" s="319"/>
      <c r="T42" s="320"/>
      <c r="U42" s="34"/>
      <c r="V42" s="34"/>
      <c r="W42" s="35" t="s">
        <v>69</v>
      </c>
      <c r="X42" s="302">
        <v>0</v>
      </c>
      <c r="Y42" s="303">
        <f t="shared" si="0"/>
        <v>0</v>
      </c>
      <c r="Z42" s="36">
        <f t="shared" si="1"/>
        <v>0</v>
      </c>
      <c r="AA42" s="56"/>
      <c r="AB42" s="57"/>
      <c r="AC42" s="86" t="s">
        <v>98</v>
      </c>
      <c r="AG42" s="67"/>
      <c r="AJ42" s="71" t="s">
        <v>103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4301071044</v>
      </c>
      <c r="D43" s="308">
        <v>4607111039385</v>
      </c>
      <c r="E43" s="309"/>
      <c r="F43" s="301">
        <v>0.7</v>
      </c>
      <c r="G43" s="32">
        <v>10</v>
      </c>
      <c r="H43" s="301">
        <v>7</v>
      </c>
      <c r="I43" s="301">
        <v>7.3</v>
      </c>
      <c r="J43" s="32">
        <v>84</v>
      </c>
      <c r="K43" s="32" t="s">
        <v>66</v>
      </c>
      <c r="L43" s="32" t="s">
        <v>102</v>
      </c>
      <c r="M43" s="33" t="s">
        <v>68</v>
      </c>
      <c r="N43" s="33"/>
      <c r="O43" s="32">
        <v>180</v>
      </c>
      <c r="P43" s="41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19"/>
      <c r="R43" s="319"/>
      <c r="S43" s="319"/>
      <c r="T43" s="320"/>
      <c r="U43" s="34"/>
      <c r="V43" s="34"/>
      <c r="W43" s="35" t="s">
        <v>69</v>
      </c>
      <c r="X43" s="302">
        <v>0</v>
      </c>
      <c r="Y43" s="303">
        <f t="shared" si="0"/>
        <v>0</v>
      </c>
      <c r="Z43" s="36">
        <f t="shared" si="1"/>
        <v>0</v>
      </c>
      <c r="AA43" s="56"/>
      <c r="AB43" s="57"/>
      <c r="AC43" s="88" t="s">
        <v>98</v>
      </c>
      <c r="AG43" s="67"/>
      <c r="AJ43" s="71" t="s">
        <v>103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4301071031</v>
      </c>
      <c r="D44" s="308">
        <v>4607111038982</v>
      </c>
      <c r="E44" s="309"/>
      <c r="F44" s="301">
        <v>0.7</v>
      </c>
      <c r="G44" s="32">
        <v>10</v>
      </c>
      <c r="H44" s="301">
        <v>7</v>
      </c>
      <c r="I44" s="301">
        <v>7.2859999999999996</v>
      </c>
      <c r="J44" s="32">
        <v>84</v>
      </c>
      <c r="K44" s="32" t="s">
        <v>66</v>
      </c>
      <c r="L44" s="32" t="s">
        <v>97</v>
      </c>
      <c r="M44" s="33" t="s">
        <v>68</v>
      </c>
      <c r="N44" s="33"/>
      <c r="O44" s="32">
        <v>180</v>
      </c>
      <c r="P44" s="4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19"/>
      <c r="R44" s="319"/>
      <c r="S44" s="319"/>
      <c r="T44" s="320"/>
      <c r="U44" s="34"/>
      <c r="V44" s="34"/>
      <c r="W44" s="35" t="s">
        <v>69</v>
      </c>
      <c r="X44" s="302">
        <v>0</v>
      </c>
      <c r="Y44" s="303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99</v>
      </c>
      <c r="AK44" s="71">
        <v>12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109</v>
      </c>
      <c r="B45" s="54" t="s">
        <v>110</v>
      </c>
      <c r="C45" s="31">
        <v>4301071046</v>
      </c>
      <c r="D45" s="308">
        <v>4607111039354</v>
      </c>
      <c r="E45" s="309"/>
      <c r="F45" s="301">
        <v>0.4</v>
      </c>
      <c r="G45" s="32">
        <v>16</v>
      </c>
      <c r="H45" s="301">
        <v>6.4</v>
      </c>
      <c r="I45" s="301">
        <v>6.7195999999999998</v>
      </c>
      <c r="J45" s="32">
        <v>84</v>
      </c>
      <c r="K45" s="32" t="s">
        <v>66</v>
      </c>
      <c r="L45" s="32" t="s">
        <v>97</v>
      </c>
      <c r="M45" s="33" t="s">
        <v>68</v>
      </c>
      <c r="N45" s="33"/>
      <c r="O45" s="32">
        <v>180</v>
      </c>
      <c r="P45" s="3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19"/>
      <c r="R45" s="319"/>
      <c r="S45" s="319"/>
      <c r="T45" s="320"/>
      <c r="U45" s="34"/>
      <c r="V45" s="34"/>
      <c r="W45" s="35" t="s">
        <v>69</v>
      </c>
      <c r="X45" s="302">
        <v>0</v>
      </c>
      <c r="Y45" s="30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99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111</v>
      </c>
      <c r="B46" s="54" t="s">
        <v>112</v>
      </c>
      <c r="C46" s="31">
        <v>4301071047</v>
      </c>
      <c r="D46" s="308">
        <v>4607111039330</v>
      </c>
      <c r="E46" s="309"/>
      <c r="F46" s="301">
        <v>0.7</v>
      </c>
      <c r="G46" s="32">
        <v>10</v>
      </c>
      <c r="H46" s="301">
        <v>7</v>
      </c>
      <c r="I46" s="301">
        <v>7.3</v>
      </c>
      <c r="J46" s="32">
        <v>84</v>
      </c>
      <c r="K46" s="32" t="s">
        <v>66</v>
      </c>
      <c r="L46" s="32" t="s">
        <v>97</v>
      </c>
      <c r="M46" s="33" t="s">
        <v>68</v>
      </c>
      <c r="N46" s="33"/>
      <c r="O46" s="32">
        <v>180</v>
      </c>
      <c r="P46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19"/>
      <c r="R46" s="319"/>
      <c r="S46" s="319"/>
      <c r="T46" s="320"/>
      <c r="U46" s="34"/>
      <c r="V46" s="34"/>
      <c r="W46" s="35" t="s">
        <v>69</v>
      </c>
      <c r="X46" s="302">
        <v>0</v>
      </c>
      <c r="Y46" s="303">
        <f t="shared" si="0"/>
        <v>0</v>
      </c>
      <c r="Z46" s="36">
        <f t="shared" si="1"/>
        <v>0</v>
      </c>
      <c r="AA46" s="56"/>
      <c r="AB46" s="57"/>
      <c r="AC46" s="94" t="s">
        <v>108</v>
      </c>
      <c r="AG46" s="67"/>
      <c r="AJ46" s="71" t="s">
        <v>99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idden="1" x14ac:dyDescent="0.2">
      <c r="A47" s="310"/>
      <c r="B47" s="311"/>
      <c r="C47" s="311"/>
      <c r="D47" s="311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2"/>
      <c r="P47" s="323" t="s">
        <v>72</v>
      </c>
      <c r="Q47" s="324"/>
      <c r="R47" s="324"/>
      <c r="S47" s="324"/>
      <c r="T47" s="324"/>
      <c r="U47" s="324"/>
      <c r="V47" s="325"/>
      <c r="W47" s="37" t="s">
        <v>69</v>
      </c>
      <c r="X47" s="304">
        <f>IFERROR(SUM(X41:X46),"0")</f>
        <v>0</v>
      </c>
      <c r="Y47" s="304">
        <f>IFERROR(SUM(Y41:Y46),"0")</f>
        <v>0</v>
      </c>
      <c r="Z47" s="304">
        <f>IFERROR(IF(Z41="",0,Z41),"0")+IFERROR(IF(Z42="",0,Z42),"0")+IFERROR(IF(Z43="",0,Z43),"0")+IFERROR(IF(Z44="",0,Z44),"0")+IFERROR(IF(Z45="",0,Z45),"0")+IFERROR(IF(Z46="",0,Z46),"0")</f>
        <v>0</v>
      </c>
      <c r="AA47" s="305"/>
      <c r="AB47" s="305"/>
      <c r="AC47" s="305"/>
    </row>
    <row r="48" spans="1:68" hidden="1" x14ac:dyDescent="0.2">
      <c r="A48" s="311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11"/>
      <c r="M48" s="311"/>
      <c r="N48" s="311"/>
      <c r="O48" s="312"/>
      <c r="P48" s="323" t="s">
        <v>72</v>
      </c>
      <c r="Q48" s="324"/>
      <c r="R48" s="324"/>
      <c r="S48" s="324"/>
      <c r="T48" s="324"/>
      <c r="U48" s="324"/>
      <c r="V48" s="325"/>
      <c r="W48" s="37" t="s">
        <v>73</v>
      </c>
      <c r="X48" s="304">
        <f>IFERROR(SUMPRODUCT(X41:X46*H41:H46),"0")</f>
        <v>0</v>
      </c>
      <c r="Y48" s="304">
        <f>IFERROR(SUMPRODUCT(Y41:Y46*H41:H46),"0")</f>
        <v>0</v>
      </c>
      <c r="Z48" s="37"/>
      <c r="AA48" s="305"/>
      <c r="AB48" s="305"/>
      <c r="AC48" s="305"/>
    </row>
    <row r="49" spans="1:68" ht="16.5" hidden="1" customHeight="1" x14ac:dyDescent="0.25">
      <c r="A49" s="340" t="s">
        <v>113</v>
      </c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11"/>
      <c r="M49" s="311"/>
      <c r="N49" s="311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1"/>
      <c r="AA49" s="297"/>
      <c r="AB49" s="297"/>
      <c r="AC49" s="297"/>
    </row>
    <row r="50" spans="1:68" ht="14.25" hidden="1" customHeight="1" x14ac:dyDescent="0.25">
      <c r="A50" s="335" t="s">
        <v>63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/>
      <c r="Z50" s="311"/>
      <c r="AA50" s="296"/>
      <c r="AB50" s="296"/>
      <c r="AC50" s="296"/>
    </row>
    <row r="51" spans="1:68" ht="16.5" hidden="1" customHeight="1" x14ac:dyDescent="0.25">
      <c r="A51" s="54" t="s">
        <v>114</v>
      </c>
      <c r="B51" s="54" t="s">
        <v>115</v>
      </c>
      <c r="C51" s="31">
        <v>4301071073</v>
      </c>
      <c r="D51" s="308">
        <v>4620207490822</v>
      </c>
      <c r="E51" s="309"/>
      <c r="F51" s="301">
        <v>0.43</v>
      </c>
      <c r="G51" s="32">
        <v>8</v>
      </c>
      <c r="H51" s="301">
        <v>3.44</v>
      </c>
      <c r="I51" s="301">
        <v>3.64</v>
      </c>
      <c r="J51" s="32">
        <v>144</v>
      </c>
      <c r="K51" s="32" t="s">
        <v>66</v>
      </c>
      <c r="L51" s="32" t="s">
        <v>67</v>
      </c>
      <c r="M51" s="33" t="s">
        <v>68</v>
      </c>
      <c r="N51" s="33"/>
      <c r="O51" s="32">
        <v>365</v>
      </c>
      <c r="P51" s="41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19"/>
      <c r="R51" s="319"/>
      <c r="S51" s="319"/>
      <c r="T51" s="320"/>
      <c r="U51" s="34"/>
      <c r="V51" s="34"/>
      <c r="W51" s="35" t="s">
        <v>69</v>
      </c>
      <c r="X51" s="302">
        <v>0</v>
      </c>
      <c r="Y51" s="303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116</v>
      </c>
      <c r="AG51" s="67"/>
      <c r="AJ51" s="71" t="s">
        <v>71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hidden="1" x14ac:dyDescent="0.2">
      <c r="A52" s="310"/>
      <c r="B52" s="311"/>
      <c r="C52" s="311"/>
      <c r="D52" s="311"/>
      <c r="E52" s="311"/>
      <c r="F52" s="311"/>
      <c r="G52" s="311"/>
      <c r="H52" s="311"/>
      <c r="I52" s="311"/>
      <c r="J52" s="311"/>
      <c r="K52" s="311"/>
      <c r="L52" s="311"/>
      <c r="M52" s="311"/>
      <c r="N52" s="311"/>
      <c r="O52" s="312"/>
      <c r="P52" s="323" t="s">
        <v>72</v>
      </c>
      <c r="Q52" s="324"/>
      <c r="R52" s="324"/>
      <c r="S52" s="324"/>
      <c r="T52" s="324"/>
      <c r="U52" s="324"/>
      <c r="V52" s="325"/>
      <c r="W52" s="37" t="s">
        <v>69</v>
      </c>
      <c r="X52" s="304">
        <f>IFERROR(SUM(X51:X51),"0")</f>
        <v>0</v>
      </c>
      <c r="Y52" s="304">
        <f>IFERROR(SUM(Y51:Y51),"0")</f>
        <v>0</v>
      </c>
      <c r="Z52" s="304">
        <f>IFERROR(IF(Z51="",0,Z51),"0")</f>
        <v>0</v>
      </c>
      <c r="AA52" s="305"/>
      <c r="AB52" s="305"/>
      <c r="AC52" s="305"/>
    </row>
    <row r="53" spans="1:68" hidden="1" x14ac:dyDescent="0.2">
      <c r="A53" s="311"/>
      <c r="B53" s="311"/>
      <c r="C53" s="311"/>
      <c r="D53" s="311"/>
      <c r="E53" s="311"/>
      <c r="F53" s="311"/>
      <c r="G53" s="311"/>
      <c r="H53" s="311"/>
      <c r="I53" s="311"/>
      <c r="J53" s="311"/>
      <c r="K53" s="311"/>
      <c r="L53" s="311"/>
      <c r="M53" s="311"/>
      <c r="N53" s="311"/>
      <c r="O53" s="312"/>
      <c r="P53" s="323" t="s">
        <v>72</v>
      </c>
      <c r="Q53" s="324"/>
      <c r="R53" s="324"/>
      <c r="S53" s="324"/>
      <c r="T53" s="324"/>
      <c r="U53" s="324"/>
      <c r="V53" s="325"/>
      <c r="W53" s="37" t="s">
        <v>73</v>
      </c>
      <c r="X53" s="304">
        <f>IFERROR(SUMPRODUCT(X51:X51*H51:H51),"0")</f>
        <v>0</v>
      </c>
      <c r="Y53" s="304">
        <f>IFERROR(SUMPRODUCT(Y51:Y51*H51:H51),"0")</f>
        <v>0</v>
      </c>
      <c r="Z53" s="37"/>
      <c r="AA53" s="305"/>
      <c r="AB53" s="305"/>
      <c r="AC53" s="305"/>
    </row>
    <row r="54" spans="1:68" ht="14.25" hidden="1" customHeight="1" x14ac:dyDescent="0.25">
      <c r="A54" s="335" t="s">
        <v>117</v>
      </c>
      <c r="B54" s="311"/>
      <c r="C54" s="311"/>
      <c r="D54" s="311"/>
      <c r="E54" s="311"/>
      <c r="F54" s="311"/>
      <c r="G54" s="311"/>
      <c r="H54" s="311"/>
      <c r="I54" s="311"/>
      <c r="J54" s="311"/>
      <c r="K54" s="311"/>
      <c r="L54" s="311"/>
      <c r="M54" s="311"/>
      <c r="N54" s="311"/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1"/>
      <c r="AA54" s="296"/>
      <c r="AB54" s="296"/>
      <c r="AC54" s="296"/>
    </row>
    <row r="55" spans="1:68" ht="16.5" hidden="1" customHeight="1" x14ac:dyDescent="0.25">
      <c r="A55" s="54" t="s">
        <v>118</v>
      </c>
      <c r="B55" s="54" t="s">
        <v>119</v>
      </c>
      <c r="C55" s="31">
        <v>4301100087</v>
      </c>
      <c r="D55" s="308">
        <v>4607111039743</v>
      </c>
      <c r="E55" s="309"/>
      <c r="F55" s="301">
        <v>0.18</v>
      </c>
      <c r="G55" s="32">
        <v>6</v>
      </c>
      <c r="H55" s="301">
        <v>1.08</v>
      </c>
      <c r="I55" s="301">
        <v>2.34</v>
      </c>
      <c r="J55" s="32">
        <v>182</v>
      </c>
      <c r="K55" s="32" t="s">
        <v>79</v>
      </c>
      <c r="L55" s="32" t="s">
        <v>67</v>
      </c>
      <c r="M55" s="33" t="s">
        <v>68</v>
      </c>
      <c r="N55" s="33"/>
      <c r="O55" s="32">
        <v>365</v>
      </c>
      <c r="P55" s="4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19"/>
      <c r="R55" s="319"/>
      <c r="S55" s="319"/>
      <c r="T55" s="320"/>
      <c r="U55" s="34"/>
      <c r="V55" s="34"/>
      <c r="W55" s="35" t="s">
        <v>69</v>
      </c>
      <c r="X55" s="302">
        <v>0</v>
      </c>
      <c r="Y55" s="303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120</v>
      </c>
      <c r="AG55" s="67"/>
      <c r="AJ55" s="71" t="s">
        <v>71</v>
      </c>
      <c r="AK55" s="71">
        <v>1</v>
      </c>
      <c r="BB55" s="99" t="s">
        <v>81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hidden="1" x14ac:dyDescent="0.2">
      <c r="A56" s="310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11"/>
      <c r="M56" s="311"/>
      <c r="N56" s="311"/>
      <c r="O56" s="312"/>
      <c r="P56" s="323" t="s">
        <v>72</v>
      </c>
      <c r="Q56" s="324"/>
      <c r="R56" s="324"/>
      <c r="S56" s="324"/>
      <c r="T56" s="324"/>
      <c r="U56" s="324"/>
      <c r="V56" s="325"/>
      <c r="W56" s="37" t="s">
        <v>69</v>
      </c>
      <c r="X56" s="304">
        <f>IFERROR(SUM(X55:X55),"0")</f>
        <v>0</v>
      </c>
      <c r="Y56" s="304">
        <f>IFERROR(SUM(Y55:Y55),"0")</f>
        <v>0</v>
      </c>
      <c r="Z56" s="304">
        <f>IFERROR(IF(Z55="",0,Z55),"0")</f>
        <v>0</v>
      </c>
      <c r="AA56" s="305"/>
      <c r="AB56" s="305"/>
      <c r="AC56" s="305"/>
    </row>
    <row r="57" spans="1:68" hidden="1" x14ac:dyDescent="0.2">
      <c r="A57" s="311"/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2"/>
      <c r="P57" s="323" t="s">
        <v>72</v>
      </c>
      <c r="Q57" s="324"/>
      <c r="R57" s="324"/>
      <c r="S57" s="324"/>
      <c r="T57" s="324"/>
      <c r="U57" s="324"/>
      <c r="V57" s="325"/>
      <c r="W57" s="37" t="s">
        <v>73</v>
      </c>
      <c r="X57" s="304">
        <f>IFERROR(SUMPRODUCT(X55:X55*H55:H55),"0")</f>
        <v>0</v>
      </c>
      <c r="Y57" s="304">
        <f>IFERROR(SUMPRODUCT(Y55:Y55*H55:H55),"0")</f>
        <v>0</v>
      </c>
      <c r="Z57" s="37"/>
      <c r="AA57" s="305"/>
      <c r="AB57" s="305"/>
      <c r="AC57" s="305"/>
    </row>
    <row r="58" spans="1:68" ht="14.25" hidden="1" customHeight="1" x14ac:dyDescent="0.25">
      <c r="A58" s="335" t="s">
        <v>76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11"/>
      <c r="Y58" s="311"/>
      <c r="Z58" s="311"/>
      <c r="AA58" s="296"/>
      <c r="AB58" s="296"/>
      <c r="AC58" s="296"/>
    </row>
    <row r="59" spans="1:68" ht="16.5" hidden="1" customHeight="1" x14ac:dyDescent="0.25">
      <c r="A59" s="54" t="s">
        <v>121</v>
      </c>
      <c r="B59" s="54" t="s">
        <v>122</v>
      </c>
      <c r="C59" s="31">
        <v>4301132194</v>
      </c>
      <c r="D59" s="308">
        <v>4607111039712</v>
      </c>
      <c r="E59" s="309"/>
      <c r="F59" s="301">
        <v>0.2</v>
      </c>
      <c r="G59" s="32">
        <v>6</v>
      </c>
      <c r="H59" s="301">
        <v>1.2</v>
      </c>
      <c r="I59" s="301">
        <v>1.56</v>
      </c>
      <c r="J59" s="32">
        <v>140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38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19"/>
      <c r="R59" s="319"/>
      <c r="S59" s="319"/>
      <c r="T59" s="320"/>
      <c r="U59" s="34"/>
      <c r="V59" s="34"/>
      <c r="W59" s="35" t="s">
        <v>69</v>
      </c>
      <c r="X59" s="302">
        <v>0</v>
      </c>
      <c r="Y59" s="303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123</v>
      </c>
      <c r="AG59" s="67"/>
      <c r="AJ59" s="71" t="s">
        <v>71</v>
      </c>
      <c r="AK59" s="71">
        <v>1</v>
      </c>
      <c r="BB59" s="101" t="s">
        <v>81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10"/>
      <c r="B60" s="311"/>
      <c r="C60" s="311"/>
      <c r="D60" s="311"/>
      <c r="E60" s="311"/>
      <c r="F60" s="311"/>
      <c r="G60" s="311"/>
      <c r="H60" s="311"/>
      <c r="I60" s="311"/>
      <c r="J60" s="311"/>
      <c r="K60" s="311"/>
      <c r="L60" s="311"/>
      <c r="M60" s="311"/>
      <c r="N60" s="311"/>
      <c r="O60" s="312"/>
      <c r="P60" s="323" t="s">
        <v>72</v>
      </c>
      <c r="Q60" s="324"/>
      <c r="R60" s="324"/>
      <c r="S60" s="324"/>
      <c r="T60" s="324"/>
      <c r="U60" s="324"/>
      <c r="V60" s="325"/>
      <c r="W60" s="37" t="s">
        <v>69</v>
      </c>
      <c r="X60" s="304">
        <f>IFERROR(SUM(X59:X59),"0")</f>
        <v>0</v>
      </c>
      <c r="Y60" s="304">
        <f>IFERROR(SUM(Y59:Y59),"0")</f>
        <v>0</v>
      </c>
      <c r="Z60" s="304">
        <f>IFERROR(IF(Z59="",0,Z59),"0")</f>
        <v>0</v>
      </c>
      <c r="AA60" s="305"/>
      <c r="AB60" s="305"/>
      <c r="AC60" s="305"/>
    </row>
    <row r="61" spans="1:68" hidden="1" x14ac:dyDescent="0.2">
      <c r="A61" s="311"/>
      <c r="B61" s="311"/>
      <c r="C61" s="311"/>
      <c r="D61" s="311"/>
      <c r="E61" s="311"/>
      <c r="F61" s="311"/>
      <c r="G61" s="311"/>
      <c r="H61" s="311"/>
      <c r="I61" s="311"/>
      <c r="J61" s="311"/>
      <c r="K61" s="311"/>
      <c r="L61" s="311"/>
      <c r="M61" s="311"/>
      <c r="N61" s="311"/>
      <c r="O61" s="312"/>
      <c r="P61" s="323" t="s">
        <v>72</v>
      </c>
      <c r="Q61" s="324"/>
      <c r="R61" s="324"/>
      <c r="S61" s="324"/>
      <c r="T61" s="324"/>
      <c r="U61" s="324"/>
      <c r="V61" s="325"/>
      <c r="W61" s="37" t="s">
        <v>73</v>
      </c>
      <c r="X61" s="304">
        <f>IFERROR(SUMPRODUCT(X59:X59*H59:H59),"0")</f>
        <v>0</v>
      </c>
      <c r="Y61" s="304">
        <f>IFERROR(SUMPRODUCT(Y59:Y59*H59:H59),"0")</f>
        <v>0</v>
      </c>
      <c r="Z61" s="37"/>
      <c r="AA61" s="305"/>
      <c r="AB61" s="305"/>
      <c r="AC61" s="305"/>
    </row>
    <row r="62" spans="1:68" ht="14.25" hidden="1" customHeight="1" x14ac:dyDescent="0.25">
      <c r="A62" s="335" t="s">
        <v>124</v>
      </c>
      <c r="B62" s="311"/>
      <c r="C62" s="311"/>
      <c r="D62" s="311"/>
      <c r="E62" s="311"/>
      <c r="F62" s="311"/>
      <c r="G62" s="311"/>
      <c r="H62" s="311"/>
      <c r="I62" s="311"/>
      <c r="J62" s="311"/>
      <c r="K62" s="311"/>
      <c r="L62" s="311"/>
      <c r="M62" s="311"/>
      <c r="N62" s="311"/>
      <c r="O62" s="311"/>
      <c r="P62" s="311"/>
      <c r="Q62" s="311"/>
      <c r="R62" s="311"/>
      <c r="S62" s="311"/>
      <c r="T62" s="311"/>
      <c r="U62" s="311"/>
      <c r="V62" s="311"/>
      <c r="W62" s="311"/>
      <c r="X62" s="311"/>
      <c r="Y62" s="311"/>
      <c r="Z62" s="311"/>
      <c r="AA62" s="296"/>
      <c r="AB62" s="296"/>
      <c r="AC62" s="296"/>
    </row>
    <row r="63" spans="1:68" ht="16.5" hidden="1" customHeight="1" x14ac:dyDescent="0.25">
      <c r="A63" s="54" t="s">
        <v>125</v>
      </c>
      <c r="B63" s="54" t="s">
        <v>126</v>
      </c>
      <c r="C63" s="31">
        <v>4301136018</v>
      </c>
      <c r="D63" s="308">
        <v>4607111037008</v>
      </c>
      <c r="E63" s="309"/>
      <c r="F63" s="301">
        <v>0.36</v>
      </c>
      <c r="G63" s="32">
        <v>4</v>
      </c>
      <c r="H63" s="301">
        <v>1.44</v>
      </c>
      <c r="I63" s="301">
        <v>1.74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5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19"/>
      <c r="R63" s="319"/>
      <c r="S63" s="319"/>
      <c r="T63" s="320"/>
      <c r="U63" s="34"/>
      <c r="V63" s="34"/>
      <c r="W63" s="35" t="s">
        <v>69</v>
      </c>
      <c r="X63" s="302">
        <v>0</v>
      </c>
      <c r="Y63" s="303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127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hidden="1" customHeight="1" x14ac:dyDescent="0.25">
      <c r="A64" s="54" t="s">
        <v>128</v>
      </c>
      <c r="B64" s="54" t="s">
        <v>129</v>
      </c>
      <c r="C64" s="31">
        <v>4301136015</v>
      </c>
      <c r="D64" s="308">
        <v>4607111037398</v>
      </c>
      <c r="E64" s="309"/>
      <c r="F64" s="301">
        <v>0.09</v>
      </c>
      <c r="G64" s="32">
        <v>24</v>
      </c>
      <c r="H64" s="301">
        <v>2.16</v>
      </c>
      <c r="I64" s="301">
        <v>4.0199999999999996</v>
      </c>
      <c r="J64" s="32">
        <v>126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36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19"/>
      <c r="R64" s="319"/>
      <c r="S64" s="319"/>
      <c r="T64" s="320"/>
      <c r="U64" s="34"/>
      <c r="V64" s="34"/>
      <c r="W64" s="35" t="s">
        <v>69</v>
      </c>
      <c r="X64" s="302">
        <v>0</v>
      </c>
      <c r="Y64" s="303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127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10"/>
      <c r="B65" s="311"/>
      <c r="C65" s="311"/>
      <c r="D65" s="311"/>
      <c r="E65" s="311"/>
      <c r="F65" s="311"/>
      <c r="G65" s="311"/>
      <c r="H65" s="311"/>
      <c r="I65" s="311"/>
      <c r="J65" s="311"/>
      <c r="K65" s="311"/>
      <c r="L65" s="311"/>
      <c r="M65" s="311"/>
      <c r="N65" s="311"/>
      <c r="O65" s="312"/>
      <c r="P65" s="323" t="s">
        <v>72</v>
      </c>
      <c r="Q65" s="324"/>
      <c r="R65" s="324"/>
      <c r="S65" s="324"/>
      <c r="T65" s="324"/>
      <c r="U65" s="324"/>
      <c r="V65" s="325"/>
      <c r="W65" s="37" t="s">
        <v>69</v>
      </c>
      <c r="X65" s="304">
        <f>IFERROR(SUM(X63:X64),"0")</f>
        <v>0</v>
      </c>
      <c r="Y65" s="304">
        <f>IFERROR(SUM(Y63:Y64),"0")</f>
        <v>0</v>
      </c>
      <c r="Z65" s="304">
        <f>IFERROR(IF(Z63="",0,Z63),"0")+IFERROR(IF(Z64="",0,Z64),"0")</f>
        <v>0</v>
      </c>
      <c r="AA65" s="305"/>
      <c r="AB65" s="305"/>
      <c r="AC65" s="305"/>
    </row>
    <row r="66" spans="1:68" hidden="1" x14ac:dyDescent="0.2">
      <c r="A66" s="311"/>
      <c r="B66" s="311"/>
      <c r="C66" s="311"/>
      <c r="D66" s="311"/>
      <c r="E66" s="311"/>
      <c r="F66" s="311"/>
      <c r="G66" s="311"/>
      <c r="H66" s="311"/>
      <c r="I66" s="311"/>
      <c r="J66" s="311"/>
      <c r="K66" s="311"/>
      <c r="L66" s="311"/>
      <c r="M66" s="311"/>
      <c r="N66" s="311"/>
      <c r="O66" s="312"/>
      <c r="P66" s="323" t="s">
        <v>72</v>
      </c>
      <c r="Q66" s="324"/>
      <c r="R66" s="324"/>
      <c r="S66" s="324"/>
      <c r="T66" s="324"/>
      <c r="U66" s="324"/>
      <c r="V66" s="325"/>
      <c r="W66" s="37" t="s">
        <v>73</v>
      </c>
      <c r="X66" s="304">
        <f>IFERROR(SUMPRODUCT(X63:X64*H63:H64),"0")</f>
        <v>0</v>
      </c>
      <c r="Y66" s="304">
        <f>IFERROR(SUMPRODUCT(Y63:Y64*H63:H64),"0")</f>
        <v>0</v>
      </c>
      <c r="Z66" s="37"/>
      <c r="AA66" s="305"/>
      <c r="AB66" s="305"/>
      <c r="AC66" s="305"/>
    </row>
    <row r="67" spans="1:68" ht="14.25" hidden="1" customHeight="1" x14ac:dyDescent="0.25">
      <c r="A67" s="335" t="s">
        <v>130</v>
      </c>
      <c r="B67" s="311"/>
      <c r="C67" s="311"/>
      <c r="D67" s="311"/>
      <c r="E67" s="311"/>
      <c r="F67" s="311"/>
      <c r="G67" s="311"/>
      <c r="H67" s="311"/>
      <c r="I67" s="311"/>
      <c r="J67" s="311"/>
      <c r="K67" s="311"/>
      <c r="L67" s="311"/>
      <c r="M67" s="311"/>
      <c r="N67" s="311"/>
      <c r="O67" s="311"/>
      <c r="P67" s="311"/>
      <c r="Q67" s="311"/>
      <c r="R67" s="311"/>
      <c r="S67" s="311"/>
      <c r="T67" s="311"/>
      <c r="U67" s="311"/>
      <c r="V67" s="311"/>
      <c r="W67" s="311"/>
      <c r="X67" s="311"/>
      <c r="Y67" s="311"/>
      <c r="Z67" s="311"/>
      <c r="AA67" s="296"/>
      <c r="AB67" s="296"/>
      <c r="AC67" s="296"/>
    </row>
    <row r="68" spans="1:68" ht="16.5" hidden="1" customHeight="1" x14ac:dyDescent="0.25">
      <c r="A68" s="54" t="s">
        <v>131</v>
      </c>
      <c r="B68" s="54" t="s">
        <v>132</v>
      </c>
      <c r="C68" s="31">
        <v>4301135664</v>
      </c>
      <c r="D68" s="308">
        <v>4607111039705</v>
      </c>
      <c r="E68" s="309"/>
      <c r="F68" s="301">
        <v>0.2</v>
      </c>
      <c r="G68" s="32">
        <v>6</v>
      </c>
      <c r="H68" s="301">
        <v>1.2</v>
      </c>
      <c r="I68" s="301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3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19"/>
      <c r="R68" s="319"/>
      <c r="S68" s="319"/>
      <c r="T68" s="320"/>
      <c r="U68" s="34"/>
      <c r="V68" s="34"/>
      <c r="W68" s="35" t="s">
        <v>69</v>
      </c>
      <c r="X68" s="302">
        <v>0</v>
      </c>
      <c r="Y68" s="30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133</v>
      </c>
      <c r="B69" s="54" t="s">
        <v>134</v>
      </c>
      <c r="C69" s="31">
        <v>4301135665</v>
      </c>
      <c r="D69" s="308">
        <v>4607111039729</v>
      </c>
      <c r="E69" s="309"/>
      <c r="F69" s="301">
        <v>0.2</v>
      </c>
      <c r="G69" s="32">
        <v>6</v>
      </c>
      <c r="H69" s="301">
        <v>1.2</v>
      </c>
      <c r="I69" s="301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2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19"/>
      <c r="R69" s="319"/>
      <c r="S69" s="319"/>
      <c r="T69" s="320"/>
      <c r="U69" s="34"/>
      <c r="V69" s="34"/>
      <c r="W69" s="35" t="s">
        <v>69</v>
      </c>
      <c r="X69" s="302">
        <v>0</v>
      </c>
      <c r="Y69" s="303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4301135702</v>
      </c>
      <c r="D70" s="308">
        <v>4620207490228</v>
      </c>
      <c r="E70" s="309"/>
      <c r="F70" s="301">
        <v>0.2</v>
      </c>
      <c r="G70" s="32">
        <v>6</v>
      </c>
      <c r="H70" s="301">
        <v>1.2</v>
      </c>
      <c r="I70" s="301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32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19"/>
      <c r="R70" s="319"/>
      <c r="S70" s="319"/>
      <c r="T70" s="320"/>
      <c r="U70" s="34"/>
      <c r="V70" s="34"/>
      <c r="W70" s="35" t="s">
        <v>69</v>
      </c>
      <c r="X70" s="302">
        <v>0</v>
      </c>
      <c r="Y70" s="30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135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10"/>
      <c r="B71" s="311"/>
      <c r="C71" s="311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11"/>
      <c r="O71" s="312"/>
      <c r="P71" s="323" t="s">
        <v>72</v>
      </c>
      <c r="Q71" s="324"/>
      <c r="R71" s="324"/>
      <c r="S71" s="324"/>
      <c r="T71" s="324"/>
      <c r="U71" s="324"/>
      <c r="V71" s="325"/>
      <c r="W71" s="37" t="s">
        <v>69</v>
      </c>
      <c r="X71" s="304">
        <f>IFERROR(SUM(X68:X70),"0")</f>
        <v>0</v>
      </c>
      <c r="Y71" s="304">
        <f>IFERROR(SUM(Y68:Y70),"0")</f>
        <v>0</v>
      </c>
      <c r="Z71" s="304">
        <f>IFERROR(IF(Z68="",0,Z68),"0")+IFERROR(IF(Z69="",0,Z69),"0")+IFERROR(IF(Z70="",0,Z70),"0")</f>
        <v>0</v>
      </c>
      <c r="AA71" s="305"/>
      <c r="AB71" s="305"/>
      <c r="AC71" s="305"/>
    </row>
    <row r="72" spans="1:68" hidden="1" x14ac:dyDescent="0.2">
      <c r="A72" s="311"/>
      <c r="B72" s="311"/>
      <c r="C72" s="311"/>
      <c r="D72" s="311"/>
      <c r="E72" s="311"/>
      <c r="F72" s="311"/>
      <c r="G72" s="311"/>
      <c r="H72" s="311"/>
      <c r="I72" s="311"/>
      <c r="J72" s="311"/>
      <c r="K72" s="311"/>
      <c r="L72" s="311"/>
      <c r="M72" s="311"/>
      <c r="N72" s="311"/>
      <c r="O72" s="312"/>
      <c r="P72" s="323" t="s">
        <v>72</v>
      </c>
      <c r="Q72" s="324"/>
      <c r="R72" s="324"/>
      <c r="S72" s="324"/>
      <c r="T72" s="324"/>
      <c r="U72" s="324"/>
      <c r="V72" s="325"/>
      <c r="W72" s="37" t="s">
        <v>73</v>
      </c>
      <c r="X72" s="304">
        <f>IFERROR(SUMPRODUCT(X68:X70*H68:H70),"0")</f>
        <v>0</v>
      </c>
      <c r="Y72" s="304">
        <f>IFERROR(SUMPRODUCT(Y68:Y70*H68:H70),"0")</f>
        <v>0</v>
      </c>
      <c r="Z72" s="37"/>
      <c r="AA72" s="305"/>
      <c r="AB72" s="305"/>
      <c r="AC72" s="305"/>
    </row>
    <row r="73" spans="1:68" ht="16.5" hidden="1" customHeight="1" x14ac:dyDescent="0.25">
      <c r="A73" s="340" t="s">
        <v>138</v>
      </c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11"/>
      <c r="M73" s="311"/>
      <c r="N73" s="311"/>
      <c r="O73" s="311"/>
      <c r="P73" s="311"/>
      <c r="Q73" s="311"/>
      <c r="R73" s="311"/>
      <c r="S73" s="311"/>
      <c r="T73" s="311"/>
      <c r="U73" s="311"/>
      <c r="V73" s="311"/>
      <c r="W73" s="311"/>
      <c r="X73" s="311"/>
      <c r="Y73" s="311"/>
      <c r="Z73" s="311"/>
      <c r="AA73" s="297"/>
      <c r="AB73" s="297"/>
      <c r="AC73" s="297"/>
    </row>
    <row r="74" spans="1:68" ht="14.25" hidden="1" customHeight="1" x14ac:dyDescent="0.25">
      <c r="A74" s="335" t="s">
        <v>63</v>
      </c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11"/>
      <c r="M74" s="311"/>
      <c r="N74" s="311"/>
      <c r="O74" s="311"/>
      <c r="P74" s="311"/>
      <c r="Q74" s="311"/>
      <c r="R74" s="311"/>
      <c r="S74" s="311"/>
      <c r="T74" s="311"/>
      <c r="U74" s="311"/>
      <c r="V74" s="311"/>
      <c r="W74" s="311"/>
      <c r="X74" s="311"/>
      <c r="Y74" s="311"/>
      <c r="Z74" s="311"/>
      <c r="AA74" s="296"/>
      <c r="AB74" s="296"/>
      <c r="AC74" s="296"/>
    </row>
    <row r="75" spans="1:68" ht="27" hidden="1" customHeight="1" x14ac:dyDescent="0.25">
      <c r="A75" s="54" t="s">
        <v>139</v>
      </c>
      <c r="B75" s="54" t="s">
        <v>140</v>
      </c>
      <c r="C75" s="31">
        <v>4301070977</v>
      </c>
      <c r="D75" s="308">
        <v>4607111037411</v>
      </c>
      <c r="E75" s="309"/>
      <c r="F75" s="301">
        <v>2.7</v>
      </c>
      <c r="G75" s="32">
        <v>1</v>
      </c>
      <c r="H75" s="301">
        <v>2.7</v>
      </c>
      <c r="I75" s="301">
        <v>2.8132000000000001</v>
      </c>
      <c r="J75" s="32">
        <v>234</v>
      </c>
      <c r="K75" s="32" t="s">
        <v>141</v>
      </c>
      <c r="L75" s="32" t="s">
        <v>97</v>
      </c>
      <c r="M75" s="33" t="s">
        <v>68</v>
      </c>
      <c r="N75" s="33"/>
      <c r="O75" s="32">
        <v>180</v>
      </c>
      <c r="P75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19"/>
      <c r="R75" s="319"/>
      <c r="S75" s="319"/>
      <c r="T75" s="320"/>
      <c r="U75" s="34"/>
      <c r="V75" s="34"/>
      <c r="W75" s="35" t="s">
        <v>69</v>
      </c>
      <c r="X75" s="302">
        <v>0</v>
      </c>
      <c r="Y75" s="303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142</v>
      </c>
      <c r="AG75" s="67"/>
      <c r="AJ75" s="71" t="s">
        <v>99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4301070981</v>
      </c>
      <c r="D76" s="308">
        <v>4607111036728</v>
      </c>
      <c r="E76" s="309"/>
      <c r="F76" s="301">
        <v>5</v>
      </c>
      <c r="G76" s="32">
        <v>1</v>
      </c>
      <c r="H76" s="301">
        <v>5</v>
      </c>
      <c r="I76" s="301">
        <v>5.2131999999999996</v>
      </c>
      <c r="J76" s="32">
        <v>144</v>
      </c>
      <c r="K76" s="32" t="s">
        <v>66</v>
      </c>
      <c r="L76" s="32" t="s">
        <v>102</v>
      </c>
      <c r="M76" s="33" t="s">
        <v>68</v>
      </c>
      <c r="N76" s="33"/>
      <c r="O76" s="32">
        <v>180</v>
      </c>
      <c r="P76" s="44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19"/>
      <c r="R76" s="319"/>
      <c r="S76" s="319"/>
      <c r="T76" s="320"/>
      <c r="U76" s="34"/>
      <c r="V76" s="34"/>
      <c r="W76" s="35" t="s">
        <v>69</v>
      </c>
      <c r="X76" s="302">
        <v>96</v>
      </c>
      <c r="Y76" s="303">
        <f>IFERROR(IF(X76="","",X76),"")</f>
        <v>96</v>
      </c>
      <c r="Z76" s="36">
        <f>IFERROR(IF(X76="","",X76*0.00866),"")</f>
        <v>0.83135999999999988</v>
      </c>
      <c r="AA76" s="56"/>
      <c r="AB76" s="57"/>
      <c r="AC76" s="114" t="s">
        <v>142</v>
      </c>
      <c r="AG76" s="67"/>
      <c r="AJ76" s="71" t="s">
        <v>103</v>
      </c>
      <c r="AK76" s="71">
        <v>144</v>
      </c>
      <c r="BB76" s="115" t="s">
        <v>1</v>
      </c>
      <c r="BM76" s="67">
        <f>IFERROR(X76*I76,"0")</f>
        <v>500.46719999999993</v>
      </c>
      <c r="BN76" s="67">
        <f>IFERROR(Y76*I76,"0")</f>
        <v>500.46719999999993</v>
      </c>
      <c r="BO76" s="67">
        <f>IFERROR(X76/J76,"0")</f>
        <v>0.66666666666666663</v>
      </c>
      <c r="BP76" s="67">
        <f>IFERROR(Y76/J76,"0")</f>
        <v>0.66666666666666663</v>
      </c>
    </row>
    <row r="77" spans="1:68" x14ac:dyDescent="0.2">
      <c r="A77" s="310"/>
      <c r="B77" s="311"/>
      <c r="C77" s="311"/>
      <c r="D77" s="311"/>
      <c r="E77" s="311"/>
      <c r="F77" s="311"/>
      <c r="G77" s="311"/>
      <c r="H77" s="311"/>
      <c r="I77" s="311"/>
      <c r="J77" s="311"/>
      <c r="K77" s="311"/>
      <c r="L77" s="311"/>
      <c r="M77" s="311"/>
      <c r="N77" s="311"/>
      <c r="O77" s="312"/>
      <c r="P77" s="323" t="s">
        <v>72</v>
      </c>
      <c r="Q77" s="324"/>
      <c r="R77" s="324"/>
      <c r="S77" s="324"/>
      <c r="T77" s="324"/>
      <c r="U77" s="324"/>
      <c r="V77" s="325"/>
      <c r="W77" s="37" t="s">
        <v>69</v>
      </c>
      <c r="X77" s="304">
        <f>IFERROR(SUM(X75:X76),"0")</f>
        <v>96</v>
      </c>
      <c r="Y77" s="304">
        <f>IFERROR(SUM(Y75:Y76),"0")</f>
        <v>96</v>
      </c>
      <c r="Z77" s="304">
        <f>IFERROR(IF(Z75="",0,Z75),"0")+IFERROR(IF(Z76="",0,Z76),"0")</f>
        <v>0.83135999999999988</v>
      </c>
      <c r="AA77" s="305"/>
      <c r="AB77" s="305"/>
      <c r="AC77" s="305"/>
    </row>
    <row r="78" spans="1:68" x14ac:dyDescent="0.2">
      <c r="A78" s="311"/>
      <c r="B78" s="311"/>
      <c r="C78" s="311"/>
      <c r="D78" s="311"/>
      <c r="E78" s="311"/>
      <c r="F78" s="311"/>
      <c r="G78" s="311"/>
      <c r="H78" s="311"/>
      <c r="I78" s="311"/>
      <c r="J78" s="311"/>
      <c r="K78" s="311"/>
      <c r="L78" s="311"/>
      <c r="M78" s="311"/>
      <c r="N78" s="311"/>
      <c r="O78" s="312"/>
      <c r="P78" s="323" t="s">
        <v>72</v>
      </c>
      <c r="Q78" s="324"/>
      <c r="R78" s="324"/>
      <c r="S78" s="324"/>
      <c r="T78" s="324"/>
      <c r="U78" s="324"/>
      <c r="V78" s="325"/>
      <c r="W78" s="37" t="s">
        <v>73</v>
      </c>
      <c r="X78" s="304">
        <f>IFERROR(SUMPRODUCT(X75:X76*H75:H76),"0")</f>
        <v>480</v>
      </c>
      <c r="Y78" s="304">
        <f>IFERROR(SUMPRODUCT(Y75:Y76*H75:H76),"0")</f>
        <v>480</v>
      </c>
      <c r="Z78" s="37"/>
      <c r="AA78" s="305"/>
      <c r="AB78" s="305"/>
      <c r="AC78" s="305"/>
    </row>
    <row r="79" spans="1:68" ht="16.5" hidden="1" customHeight="1" x14ac:dyDescent="0.25">
      <c r="A79" s="340" t="s">
        <v>145</v>
      </c>
      <c r="B79" s="311"/>
      <c r="C79" s="311"/>
      <c r="D79" s="311"/>
      <c r="E79" s="311"/>
      <c r="F79" s="311"/>
      <c r="G79" s="311"/>
      <c r="H79" s="311"/>
      <c r="I79" s="311"/>
      <c r="J79" s="311"/>
      <c r="K79" s="311"/>
      <c r="L79" s="311"/>
      <c r="M79" s="311"/>
      <c r="N79" s="311"/>
      <c r="O79" s="311"/>
      <c r="P79" s="311"/>
      <c r="Q79" s="311"/>
      <c r="R79" s="311"/>
      <c r="S79" s="311"/>
      <c r="T79" s="311"/>
      <c r="U79" s="311"/>
      <c r="V79" s="311"/>
      <c r="W79" s="311"/>
      <c r="X79" s="311"/>
      <c r="Y79" s="311"/>
      <c r="Z79" s="311"/>
      <c r="AA79" s="297"/>
      <c r="AB79" s="297"/>
      <c r="AC79" s="297"/>
    </row>
    <row r="80" spans="1:68" ht="14.25" hidden="1" customHeight="1" x14ac:dyDescent="0.25">
      <c r="A80" s="335" t="s">
        <v>130</v>
      </c>
      <c r="B80" s="311"/>
      <c r="C80" s="311"/>
      <c r="D80" s="311"/>
      <c r="E80" s="311"/>
      <c r="F80" s="311"/>
      <c r="G80" s="311"/>
      <c r="H80" s="311"/>
      <c r="I80" s="311"/>
      <c r="J80" s="311"/>
      <c r="K80" s="311"/>
      <c r="L80" s="311"/>
      <c r="M80" s="311"/>
      <c r="N80" s="311"/>
      <c r="O80" s="311"/>
      <c r="P80" s="311"/>
      <c r="Q80" s="311"/>
      <c r="R80" s="311"/>
      <c r="S80" s="311"/>
      <c r="T80" s="311"/>
      <c r="U80" s="311"/>
      <c r="V80" s="311"/>
      <c r="W80" s="311"/>
      <c r="X80" s="311"/>
      <c r="Y80" s="311"/>
      <c r="Z80" s="311"/>
      <c r="AA80" s="296"/>
      <c r="AB80" s="296"/>
      <c r="AC80" s="296"/>
    </row>
    <row r="81" spans="1:68" ht="27" hidden="1" customHeight="1" x14ac:dyDescent="0.25">
      <c r="A81" s="54" t="s">
        <v>146</v>
      </c>
      <c r="B81" s="54" t="s">
        <v>147</v>
      </c>
      <c r="C81" s="31">
        <v>4301135574</v>
      </c>
      <c r="D81" s="308">
        <v>4607111033659</v>
      </c>
      <c r="E81" s="309"/>
      <c r="F81" s="301">
        <v>0.3</v>
      </c>
      <c r="G81" s="32">
        <v>12</v>
      </c>
      <c r="H81" s="301">
        <v>3.6</v>
      </c>
      <c r="I81" s="301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9"/>
      <c r="R81" s="319"/>
      <c r="S81" s="319"/>
      <c r="T81" s="320"/>
      <c r="U81" s="34"/>
      <c r="V81" s="34"/>
      <c r="W81" s="35" t="s">
        <v>69</v>
      </c>
      <c r="X81" s="302">
        <v>0</v>
      </c>
      <c r="Y81" s="303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148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hidden="1" customHeight="1" x14ac:dyDescent="0.25">
      <c r="A82" s="54" t="s">
        <v>149</v>
      </c>
      <c r="B82" s="54" t="s">
        <v>150</v>
      </c>
      <c r="C82" s="31">
        <v>4301135586</v>
      </c>
      <c r="D82" s="308">
        <v>4607111033659</v>
      </c>
      <c r="E82" s="309"/>
      <c r="F82" s="301">
        <v>0.3</v>
      </c>
      <c r="G82" s="32">
        <v>6</v>
      </c>
      <c r="H82" s="301">
        <v>1.8</v>
      </c>
      <c r="I82" s="301">
        <v>2.2218</v>
      </c>
      <c r="J82" s="32">
        <v>140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35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19"/>
      <c r="R82" s="319"/>
      <c r="S82" s="319"/>
      <c r="T82" s="320"/>
      <c r="U82" s="34"/>
      <c r="V82" s="34"/>
      <c r="W82" s="35" t="s">
        <v>69</v>
      </c>
      <c r="X82" s="302">
        <v>0</v>
      </c>
      <c r="Y82" s="303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148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310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11"/>
      <c r="M83" s="311"/>
      <c r="N83" s="311"/>
      <c r="O83" s="312"/>
      <c r="P83" s="323" t="s">
        <v>72</v>
      </c>
      <c r="Q83" s="324"/>
      <c r="R83" s="324"/>
      <c r="S83" s="324"/>
      <c r="T83" s="324"/>
      <c r="U83" s="324"/>
      <c r="V83" s="325"/>
      <c r="W83" s="37" t="s">
        <v>69</v>
      </c>
      <c r="X83" s="304">
        <f>IFERROR(SUM(X81:X82),"0")</f>
        <v>0</v>
      </c>
      <c r="Y83" s="304">
        <f>IFERROR(SUM(Y81:Y82),"0")</f>
        <v>0</v>
      </c>
      <c r="Z83" s="304">
        <f>IFERROR(IF(Z81="",0,Z81),"0")+IFERROR(IF(Z82="",0,Z82),"0")</f>
        <v>0</v>
      </c>
      <c r="AA83" s="305"/>
      <c r="AB83" s="305"/>
      <c r="AC83" s="305"/>
    </row>
    <row r="84" spans="1:68" hidden="1" x14ac:dyDescent="0.2">
      <c r="A84" s="311"/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2"/>
      <c r="P84" s="323" t="s">
        <v>72</v>
      </c>
      <c r="Q84" s="324"/>
      <c r="R84" s="324"/>
      <c r="S84" s="324"/>
      <c r="T84" s="324"/>
      <c r="U84" s="324"/>
      <c r="V84" s="325"/>
      <c r="W84" s="37" t="s">
        <v>73</v>
      </c>
      <c r="X84" s="304">
        <f>IFERROR(SUMPRODUCT(X81:X82*H81:H82),"0")</f>
        <v>0</v>
      </c>
      <c r="Y84" s="304">
        <f>IFERROR(SUMPRODUCT(Y81:Y82*H81:H82),"0")</f>
        <v>0</v>
      </c>
      <c r="Z84" s="37"/>
      <c r="AA84" s="305"/>
      <c r="AB84" s="305"/>
      <c r="AC84" s="305"/>
    </row>
    <row r="85" spans="1:68" ht="16.5" hidden="1" customHeight="1" x14ac:dyDescent="0.25">
      <c r="A85" s="340" t="s">
        <v>151</v>
      </c>
      <c r="B85" s="311"/>
      <c r="C85" s="311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11"/>
      <c r="O85" s="311"/>
      <c r="P85" s="311"/>
      <c r="Q85" s="311"/>
      <c r="R85" s="311"/>
      <c r="S85" s="311"/>
      <c r="T85" s="311"/>
      <c r="U85" s="311"/>
      <c r="V85" s="311"/>
      <c r="W85" s="311"/>
      <c r="X85" s="311"/>
      <c r="Y85" s="311"/>
      <c r="Z85" s="311"/>
      <c r="AA85" s="297"/>
      <c r="AB85" s="297"/>
      <c r="AC85" s="297"/>
    </row>
    <row r="86" spans="1:68" ht="14.25" hidden="1" customHeight="1" x14ac:dyDescent="0.25">
      <c r="A86" s="335" t="s">
        <v>152</v>
      </c>
      <c r="B86" s="311"/>
      <c r="C86" s="311"/>
      <c r="D86" s="311"/>
      <c r="E86" s="311"/>
      <c r="F86" s="311"/>
      <c r="G86" s="311"/>
      <c r="H86" s="311"/>
      <c r="I86" s="311"/>
      <c r="J86" s="311"/>
      <c r="K86" s="311"/>
      <c r="L86" s="311"/>
      <c r="M86" s="311"/>
      <c r="N86" s="311"/>
      <c r="O86" s="311"/>
      <c r="P86" s="311"/>
      <c r="Q86" s="311"/>
      <c r="R86" s="311"/>
      <c r="S86" s="311"/>
      <c r="T86" s="311"/>
      <c r="U86" s="311"/>
      <c r="V86" s="311"/>
      <c r="W86" s="311"/>
      <c r="X86" s="311"/>
      <c r="Y86" s="311"/>
      <c r="Z86" s="311"/>
      <c r="AA86" s="296"/>
      <c r="AB86" s="296"/>
      <c r="AC86" s="296"/>
    </row>
    <row r="87" spans="1:68" ht="27" hidden="1" customHeight="1" x14ac:dyDescent="0.25">
      <c r="A87" s="54" t="s">
        <v>153</v>
      </c>
      <c r="B87" s="54" t="s">
        <v>154</v>
      </c>
      <c r="C87" s="31">
        <v>4301131047</v>
      </c>
      <c r="D87" s="308">
        <v>4607111034120</v>
      </c>
      <c r="E87" s="309"/>
      <c r="F87" s="301">
        <v>0.3</v>
      </c>
      <c r="G87" s="32">
        <v>12</v>
      </c>
      <c r="H87" s="301">
        <v>3.6</v>
      </c>
      <c r="I87" s="301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2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19"/>
      <c r="R87" s="319"/>
      <c r="S87" s="319"/>
      <c r="T87" s="320"/>
      <c r="U87" s="34"/>
      <c r="V87" s="34"/>
      <c r="W87" s="35" t="s">
        <v>69</v>
      </c>
      <c r="X87" s="302">
        <v>0</v>
      </c>
      <c r="Y87" s="303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155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hidden="1" customHeight="1" x14ac:dyDescent="0.25">
      <c r="A88" s="54" t="s">
        <v>156</v>
      </c>
      <c r="B88" s="54" t="s">
        <v>157</v>
      </c>
      <c r="C88" s="31">
        <v>4301131046</v>
      </c>
      <c r="D88" s="308">
        <v>4607111034137</v>
      </c>
      <c r="E88" s="309"/>
      <c r="F88" s="301">
        <v>0.3</v>
      </c>
      <c r="G88" s="32">
        <v>12</v>
      </c>
      <c r="H88" s="301">
        <v>3.6</v>
      </c>
      <c r="I88" s="301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0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19"/>
      <c r="R88" s="319"/>
      <c r="S88" s="319"/>
      <c r="T88" s="320"/>
      <c r="U88" s="34"/>
      <c r="V88" s="34"/>
      <c r="W88" s="35" t="s">
        <v>69</v>
      </c>
      <c r="X88" s="302">
        <v>0</v>
      </c>
      <c r="Y88" s="303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158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idden="1" x14ac:dyDescent="0.2">
      <c r="A89" s="310"/>
      <c r="B89" s="311"/>
      <c r="C89" s="311"/>
      <c r="D89" s="311"/>
      <c r="E89" s="311"/>
      <c r="F89" s="311"/>
      <c r="G89" s="311"/>
      <c r="H89" s="311"/>
      <c r="I89" s="311"/>
      <c r="J89" s="311"/>
      <c r="K89" s="311"/>
      <c r="L89" s="311"/>
      <c r="M89" s="311"/>
      <c r="N89" s="311"/>
      <c r="O89" s="312"/>
      <c r="P89" s="323" t="s">
        <v>72</v>
      </c>
      <c r="Q89" s="324"/>
      <c r="R89" s="324"/>
      <c r="S89" s="324"/>
      <c r="T89" s="324"/>
      <c r="U89" s="324"/>
      <c r="V89" s="325"/>
      <c r="W89" s="37" t="s">
        <v>69</v>
      </c>
      <c r="X89" s="304">
        <f>IFERROR(SUM(X87:X88),"0")</f>
        <v>0</v>
      </c>
      <c r="Y89" s="304">
        <f>IFERROR(SUM(Y87:Y88),"0")</f>
        <v>0</v>
      </c>
      <c r="Z89" s="304">
        <f>IFERROR(IF(Z87="",0,Z87),"0")+IFERROR(IF(Z88="",0,Z88),"0")</f>
        <v>0</v>
      </c>
      <c r="AA89" s="305"/>
      <c r="AB89" s="305"/>
      <c r="AC89" s="305"/>
    </row>
    <row r="90" spans="1:68" hidden="1" x14ac:dyDescent="0.2">
      <c r="A90" s="311"/>
      <c r="B90" s="311"/>
      <c r="C90" s="311"/>
      <c r="D90" s="311"/>
      <c r="E90" s="311"/>
      <c r="F90" s="311"/>
      <c r="G90" s="311"/>
      <c r="H90" s="311"/>
      <c r="I90" s="311"/>
      <c r="J90" s="311"/>
      <c r="K90" s="311"/>
      <c r="L90" s="311"/>
      <c r="M90" s="311"/>
      <c r="N90" s="311"/>
      <c r="O90" s="312"/>
      <c r="P90" s="323" t="s">
        <v>72</v>
      </c>
      <c r="Q90" s="324"/>
      <c r="R90" s="324"/>
      <c r="S90" s="324"/>
      <c r="T90" s="324"/>
      <c r="U90" s="324"/>
      <c r="V90" s="325"/>
      <c r="W90" s="37" t="s">
        <v>73</v>
      </c>
      <c r="X90" s="304">
        <f>IFERROR(SUMPRODUCT(X87:X88*H87:H88),"0")</f>
        <v>0</v>
      </c>
      <c r="Y90" s="304">
        <f>IFERROR(SUMPRODUCT(Y87:Y88*H87:H88),"0")</f>
        <v>0</v>
      </c>
      <c r="Z90" s="37"/>
      <c r="AA90" s="305"/>
      <c r="AB90" s="305"/>
      <c r="AC90" s="305"/>
    </row>
    <row r="91" spans="1:68" ht="16.5" hidden="1" customHeight="1" x14ac:dyDescent="0.25">
      <c r="A91" s="340" t="s">
        <v>159</v>
      </c>
      <c r="B91" s="311"/>
      <c r="C91" s="311"/>
      <c r="D91" s="311"/>
      <c r="E91" s="311"/>
      <c r="F91" s="311"/>
      <c r="G91" s="311"/>
      <c r="H91" s="311"/>
      <c r="I91" s="311"/>
      <c r="J91" s="311"/>
      <c r="K91" s="311"/>
      <c r="L91" s="311"/>
      <c r="M91" s="311"/>
      <c r="N91" s="311"/>
      <c r="O91" s="311"/>
      <c r="P91" s="311"/>
      <c r="Q91" s="311"/>
      <c r="R91" s="311"/>
      <c r="S91" s="311"/>
      <c r="T91" s="311"/>
      <c r="U91" s="311"/>
      <c r="V91" s="311"/>
      <c r="W91" s="311"/>
      <c r="X91" s="311"/>
      <c r="Y91" s="311"/>
      <c r="Z91" s="311"/>
      <c r="AA91" s="297"/>
      <c r="AB91" s="297"/>
      <c r="AC91" s="297"/>
    </row>
    <row r="92" spans="1:68" ht="14.25" hidden="1" customHeight="1" x14ac:dyDescent="0.25">
      <c r="A92" s="335" t="s">
        <v>130</v>
      </c>
      <c r="B92" s="311"/>
      <c r="C92" s="311"/>
      <c r="D92" s="311"/>
      <c r="E92" s="311"/>
      <c r="F92" s="311"/>
      <c r="G92" s="311"/>
      <c r="H92" s="311"/>
      <c r="I92" s="311"/>
      <c r="J92" s="311"/>
      <c r="K92" s="311"/>
      <c r="L92" s="311"/>
      <c r="M92" s="311"/>
      <c r="N92" s="311"/>
      <c r="O92" s="311"/>
      <c r="P92" s="311"/>
      <c r="Q92" s="311"/>
      <c r="R92" s="311"/>
      <c r="S92" s="311"/>
      <c r="T92" s="311"/>
      <c r="U92" s="311"/>
      <c r="V92" s="311"/>
      <c r="W92" s="311"/>
      <c r="X92" s="311"/>
      <c r="Y92" s="311"/>
      <c r="Z92" s="311"/>
      <c r="AA92" s="296"/>
      <c r="AB92" s="296"/>
      <c r="AC92" s="296"/>
    </row>
    <row r="93" spans="1:68" ht="27" hidden="1" customHeight="1" x14ac:dyDescent="0.25">
      <c r="A93" s="54" t="s">
        <v>160</v>
      </c>
      <c r="B93" s="54" t="s">
        <v>161</v>
      </c>
      <c r="C93" s="31">
        <v>4301135763</v>
      </c>
      <c r="D93" s="308">
        <v>4620207491027</v>
      </c>
      <c r="E93" s="309"/>
      <c r="F93" s="301">
        <v>0.24</v>
      </c>
      <c r="G93" s="32">
        <v>12</v>
      </c>
      <c r="H93" s="301">
        <v>2.88</v>
      </c>
      <c r="I93" s="301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77" t="s">
        <v>162</v>
      </c>
      <c r="Q93" s="319"/>
      <c r="R93" s="319"/>
      <c r="S93" s="319"/>
      <c r="T93" s="320"/>
      <c r="U93" s="34"/>
      <c r="V93" s="34"/>
      <c r="W93" s="35" t="s">
        <v>69</v>
      </c>
      <c r="X93" s="302">
        <v>0</v>
      </c>
      <c r="Y93" s="303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148</v>
      </c>
      <c r="AG93" s="67"/>
      <c r="AJ93" s="71" t="s">
        <v>71</v>
      </c>
      <c r="AK93" s="71">
        <v>1</v>
      </c>
      <c r="BB93" s="125" t="s">
        <v>81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hidden="1" customHeight="1" x14ac:dyDescent="0.25">
      <c r="A94" s="54" t="s">
        <v>163</v>
      </c>
      <c r="B94" s="54" t="s">
        <v>164</v>
      </c>
      <c r="C94" s="31">
        <v>4301135793</v>
      </c>
      <c r="D94" s="308">
        <v>4620207491003</v>
      </c>
      <c r="E94" s="309"/>
      <c r="F94" s="301">
        <v>0.24</v>
      </c>
      <c r="G94" s="32">
        <v>12</v>
      </c>
      <c r="H94" s="301">
        <v>2.88</v>
      </c>
      <c r="I94" s="301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91" t="s">
        <v>165</v>
      </c>
      <c r="Q94" s="319"/>
      <c r="R94" s="319"/>
      <c r="S94" s="319"/>
      <c r="T94" s="320"/>
      <c r="U94" s="34"/>
      <c r="V94" s="34"/>
      <c r="W94" s="35" t="s">
        <v>69</v>
      </c>
      <c r="X94" s="302">
        <v>0</v>
      </c>
      <c r="Y94" s="303">
        <f t="shared" si="6"/>
        <v>0</v>
      </c>
      <c r="Z94" s="36">
        <f t="shared" si="7"/>
        <v>0</v>
      </c>
      <c r="AA94" s="56"/>
      <c r="AB94" s="57"/>
      <c r="AC94" s="126" t="s">
        <v>148</v>
      </c>
      <c r="AG94" s="67"/>
      <c r="AJ94" s="71" t="s">
        <v>71</v>
      </c>
      <c r="AK94" s="71">
        <v>1</v>
      </c>
      <c r="BB94" s="127" t="s">
        <v>81</v>
      </c>
      <c r="BM94" s="67">
        <f t="shared" si="8"/>
        <v>0</v>
      </c>
      <c r="BN94" s="67">
        <f t="shared" si="9"/>
        <v>0</v>
      </c>
      <c r="BO94" s="67">
        <f t="shared" si="10"/>
        <v>0</v>
      </c>
      <c r="BP94" s="67">
        <f t="shared" si="11"/>
        <v>0</v>
      </c>
    </row>
    <row r="95" spans="1:68" ht="27" hidden="1" customHeight="1" x14ac:dyDescent="0.25">
      <c r="A95" s="54" t="s">
        <v>166</v>
      </c>
      <c r="B95" s="54" t="s">
        <v>167</v>
      </c>
      <c r="C95" s="31">
        <v>4301135768</v>
      </c>
      <c r="D95" s="308">
        <v>4620207491034</v>
      </c>
      <c r="E95" s="309"/>
      <c r="F95" s="301">
        <v>0.24</v>
      </c>
      <c r="G95" s="32">
        <v>12</v>
      </c>
      <c r="H95" s="301">
        <v>2.88</v>
      </c>
      <c r="I95" s="301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72" t="s">
        <v>168</v>
      </c>
      <c r="Q95" s="319"/>
      <c r="R95" s="319"/>
      <c r="S95" s="319"/>
      <c r="T95" s="320"/>
      <c r="U95" s="34"/>
      <c r="V95" s="34"/>
      <c r="W95" s="35" t="s">
        <v>69</v>
      </c>
      <c r="X95" s="302">
        <v>0</v>
      </c>
      <c r="Y95" s="303">
        <f t="shared" si="6"/>
        <v>0</v>
      </c>
      <c r="Z95" s="36">
        <f t="shared" si="7"/>
        <v>0</v>
      </c>
      <c r="AA95" s="56"/>
      <c r="AB95" s="57"/>
      <c r="AC95" s="128" t="s">
        <v>169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hidden="1" customHeight="1" x14ac:dyDescent="0.25">
      <c r="A96" s="54" t="s">
        <v>170</v>
      </c>
      <c r="B96" s="54" t="s">
        <v>171</v>
      </c>
      <c r="C96" s="31">
        <v>4301135760</v>
      </c>
      <c r="D96" s="308">
        <v>4620207491010</v>
      </c>
      <c r="E96" s="309"/>
      <c r="F96" s="301">
        <v>0.24</v>
      </c>
      <c r="G96" s="32">
        <v>12</v>
      </c>
      <c r="H96" s="301">
        <v>2.88</v>
      </c>
      <c r="I96" s="301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399" t="s">
        <v>172</v>
      </c>
      <c r="Q96" s="319"/>
      <c r="R96" s="319"/>
      <c r="S96" s="319"/>
      <c r="T96" s="320"/>
      <c r="U96" s="34"/>
      <c r="V96" s="34"/>
      <c r="W96" s="35" t="s">
        <v>69</v>
      </c>
      <c r="X96" s="302">
        <v>0</v>
      </c>
      <c r="Y96" s="303">
        <f t="shared" si="6"/>
        <v>0</v>
      </c>
      <c r="Z96" s="36">
        <f t="shared" si="7"/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hidden="1" customHeight="1" x14ac:dyDescent="0.25">
      <c r="A97" s="54" t="s">
        <v>173</v>
      </c>
      <c r="B97" s="54" t="s">
        <v>174</v>
      </c>
      <c r="C97" s="31">
        <v>4301135571</v>
      </c>
      <c r="D97" s="308">
        <v>4607111035028</v>
      </c>
      <c r="E97" s="309"/>
      <c r="F97" s="301">
        <v>0.48</v>
      </c>
      <c r="G97" s="32">
        <v>8</v>
      </c>
      <c r="H97" s="301">
        <v>3.84</v>
      </c>
      <c r="I97" s="301">
        <v>4.4488000000000003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61" t="s">
        <v>175</v>
      </c>
      <c r="Q97" s="319"/>
      <c r="R97" s="319"/>
      <c r="S97" s="319"/>
      <c r="T97" s="320"/>
      <c r="U97" s="34"/>
      <c r="V97" s="34"/>
      <c r="W97" s="35" t="s">
        <v>69</v>
      </c>
      <c r="X97" s="302">
        <v>0</v>
      </c>
      <c r="Y97" s="303">
        <f t="shared" si="6"/>
        <v>0</v>
      </c>
      <c r="Z97" s="36">
        <f t="shared" si="7"/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hidden="1" customHeight="1" x14ac:dyDescent="0.25">
      <c r="A98" s="54" t="s">
        <v>176</v>
      </c>
      <c r="B98" s="54" t="s">
        <v>177</v>
      </c>
      <c r="C98" s="31">
        <v>4301135285</v>
      </c>
      <c r="D98" s="308">
        <v>4607111036407</v>
      </c>
      <c r="E98" s="309"/>
      <c r="F98" s="301">
        <v>0.3</v>
      </c>
      <c r="G98" s="32">
        <v>14</v>
      </c>
      <c r="H98" s="301">
        <v>4.2</v>
      </c>
      <c r="I98" s="301">
        <v>4.5292000000000003</v>
      </c>
      <c r="J98" s="32">
        <v>70</v>
      </c>
      <c r="K98" s="32" t="s">
        <v>79</v>
      </c>
      <c r="L98" s="32" t="s">
        <v>97</v>
      </c>
      <c r="M98" s="33" t="s">
        <v>68</v>
      </c>
      <c r="N98" s="33"/>
      <c r="O98" s="32">
        <v>180</v>
      </c>
      <c r="P98" s="3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19"/>
      <c r="R98" s="319"/>
      <c r="S98" s="319"/>
      <c r="T98" s="320"/>
      <c r="U98" s="34"/>
      <c r="V98" s="34"/>
      <c r="W98" s="35" t="s">
        <v>69</v>
      </c>
      <c r="X98" s="302">
        <v>0</v>
      </c>
      <c r="Y98" s="303">
        <f t="shared" si="6"/>
        <v>0</v>
      </c>
      <c r="Z98" s="36">
        <f t="shared" si="7"/>
        <v>0</v>
      </c>
      <c r="AA98" s="56"/>
      <c r="AB98" s="57"/>
      <c r="AC98" s="134" t="s">
        <v>178</v>
      </c>
      <c r="AG98" s="67"/>
      <c r="AJ98" s="71" t="s">
        <v>99</v>
      </c>
      <c r="AK98" s="71">
        <v>14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idden="1" x14ac:dyDescent="0.2">
      <c r="A99" s="310"/>
      <c r="B99" s="311"/>
      <c r="C99" s="311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11"/>
      <c r="O99" s="312"/>
      <c r="P99" s="323" t="s">
        <v>72</v>
      </c>
      <c r="Q99" s="324"/>
      <c r="R99" s="324"/>
      <c r="S99" s="324"/>
      <c r="T99" s="324"/>
      <c r="U99" s="324"/>
      <c r="V99" s="325"/>
      <c r="W99" s="37" t="s">
        <v>69</v>
      </c>
      <c r="X99" s="304">
        <f>IFERROR(SUM(X93:X98),"0")</f>
        <v>0</v>
      </c>
      <c r="Y99" s="304">
        <f>IFERROR(SUM(Y93:Y98),"0")</f>
        <v>0</v>
      </c>
      <c r="Z99" s="304">
        <f>IFERROR(IF(Z93="",0,Z93),"0")+IFERROR(IF(Z94="",0,Z94),"0")+IFERROR(IF(Z95="",0,Z95),"0")+IFERROR(IF(Z96="",0,Z96),"0")+IFERROR(IF(Z97="",0,Z97),"0")+IFERROR(IF(Z98="",0,Z98),"0")</f>
        <v>0</v>
      </c>
      <c r="AA99" s="305"/>
      <c r="AB99" s="305"/>
      <c r="AC99" s="305"/>
    </row>
    <row r="100" spans="1:68" hidden="1" x14ac:dyDescent="0.2">
      <c r="A100" s="311"/>
      <c r="B100" s="311"/>
      <c r="C100" s="311"/>
      <c r="D100" s="311"/>
      <c r="E100" s="311"/>
      <c r="F100" s="311"/>
      <c r="G100" s="311"/>
      <c r="H100" s="311"/>
      <c r="I100" s="311"/>
      <c r="J100" s="311"/>
      <c r="K100" s="311"/>
      <c r="L100" s="311"/>
      <c r="M100" s="311"/>
      <c r="N100" s="311"/>
      <c r="O100" s="312"/>
      <c r="P100" s="323" t="s">
        <v>72</v>
      </c>
      <c r="Q100" s="324"/>
      <c r="R100" s="324"/>
      <c r="S100" s="324"/>
      <c r="T100" s="324"/>
      <c r="U100" s="324"/>
      <c r="V100" s="325"/>
      <c r="W100" s="37" t="s">
        <v>73</v>
      </c>
      <c r="X100" s="304">
        <f>IFERROR(SUMPRODUCT(X93:X98*H93:H98),"0")</f>
        <v>0</v>
      </c>
      <c r="Y100" s="304">
        <f>IFERROR(SUMPRODUCT(Y93:Y98*H93:H98),"0")</f>
        <v>0</v>
      </c>
      <c r="Z100" s="37"/>
      <c r="AA100" s="305"/>
      <c r="AB100" s="305"/>
      <c r="AC100" s="305"/>
    </row>
    <row r="101" spans="1:68" ht="16.5" hidden="1" customHeight="1" x14ac:dyDescent="0.25">
      <c r="A101" s="340" t="s">
        <v>179</v>
      </c>
      <c r="B101" s="311"/>
      <c r="C101" s="311"/>
      <c r="D101" s="311"/>
      <c r="E101" s="311"/>
      <c r="F101" s="311"/>
      <c r="G101" s="311"/>
      <c r="H101" s="311"/>
      <c r="I101" s="311"/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11"/>
      <c r="W101" s="311"/>
      <c r="X101" s="311"/>
      <c r="Y101" s="311"/>
      <c r="Z101" s="311"/>
      <c r="AA101" s="297"/>
      <c r="AB101" s="297"/>
      <c r="AC101" s="297"/>
    </row>
    <row r="102" spans="1:68" ht="14.25" hidden="1" customHeight="1" x14ac:dyDescent="0.25">
      <c r="A102" s="335" t="s">
        <v>124</v>
      </c>
      <c r="B102" s="311"/>
      <c r="C102" s="311"/>
      <c r="D102" s="311"/>
      <c r="E102" s="311"/>
      <c r="F102" s="311"/>
      <c r="G102" s="311"/>
      <c r="H102" s="311"/>
      <c r="I102" s="311"/>
      <c r="J102" s="311"/>
      <c r="K102" s="311"/>
      <c r="L102" s="311"/>
      <c r="M102" s="311"/>
      <c r="N102" s="311"/>
      <c r="O102" s="311"/>
      <c r="P102" s="311"/>
      <c r="Q102" s="311"/>
      <c r="R102" s="311"/>
      <c r="S102" s="311"/>
      <c r="T102" s="311"/>
      <c r="U102" s="311"/>
      <c r="V102" s="311"/>
      <c r="W102" s="311"/>
      <c r="X102" s="311"/>
      <c r="Y102" s="311"/>
      <c r="Z102" s="311"/>
      <c r="AA102" s="296"/>
      <c r="AB102" s="296"/>
      <c r="AC102" s="296"/>
    </row>
    <row r="103" spans="1:68" ht="27" hidden="1" customHeight="1" x14ac:dyDescent="0.25">
      <c r="A103" s="54" t="s">
        <v>180</v>
      </c>
      <c r="B103" s="54" t="s">
        <v>181</v>
      </c>
      <c r="C103" s="31">
        <v>4301136070</v>
      </c>
      <c r="D103" s="308">
        <v>4607025784012</v>
      </c>
      <c r="E103" s="309"/>
      <c r="F103" s="301">
        <v>0.09</v>
      </c>
      <c r="G103" s="32">
        <v>24</v>
      </c>
      <c r="H103" s="301">
        <v>2.16</v>
      </c>
      <c r="I103" s="301">
        <v>2.4912000000000001</v>
      </c>
      <c r="J103" s="32">
        <v>126</v>
      </c>
      <c r="K103" s="32" t="s">
        <v>79</v>
      </c>
      <c r="L103" s="32" t="s">
        <v>97</v>
      </c>
      <c r="M103" s="33" t="s">
        <v>68</v>
      </c>
      <c r="N103" s="33"/>
      <c r="O103" s="32">
        <v>180</v>
      </c>
      <c r="P103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19"/>
      <c r="R103" s="319"/>
      <c r="S103" s="319"/>
      <c r="T103" s="320"/>
      <c r="U103" s="34"/>
      <c r="V103" s="34"/>
      <c r="W103" s="35" t="s">
        <v>69</v>
      </c>
      <c r="X103" s="302">
        <v>0</v>
      </c>
      <c r="Y103" s="303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182</v>
      </c>
      <c r="AG103" s="67"/>
      <c r="AJ103" s="71" t="s">
        <v>99</v>
      </c>
      <c r="AK103" s="71">
        <v>14</v>
      </c>
      <c r="BB103" s="137" t="s">
        <v>81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idden="1" x14ac:dyDescent="0.2">
      <c r="A104" s="310"/>
      <c r="B104" s="311"/>
      <c r="C104" s="311"/>
      <c r="D104" s="311"/>
      <c r="E104" s="311"/>
      <c r="F104" s="311"/>
      <c r="G104" s="311"/>
      <c r="H104" s="311"/>
      <c r="I104" s="311"/>
      <c r="J104" s="311"/>
      <c r="K104" s="311"/>
      <c r="L104" s="311"/>
      <c r="M104" s="311"/>
      <c r="N104" s="311"/>
      <c r="O104" s="312"/>
      <c r="P104" s="323" t="s">
        <v>72</v>
      </c>
      <c r="Q104" s="324"/>
      <c r="R104" s="324"/>
      <c r="S104" s="324"/>
      <c r="T104" s="324"/>
      <c r="U104" s="324"/>
      <c r="V104" s="325"/>
      <c r="W104" s="37" t="s">
        <v>69</v>
      </c>
      <c r="X104" s="304">
        <f>IFERROR(SUM(X103:X103),"0")</f>
        <v>0</v>
      </c>
      <c r="Y104" s="304">
        <f>IFERROR(SUM(Y103:Y103),"0")</f>
        <v>0</v>
      </c>
      <c r="Z104" s="304">
        <f>IFERROR(IF(Z103="",0,Z103),"0")</f>
        <v>0</v>
      </c>
      <c r="AA104" s="305"/>
      <c r="AB104" s="305"/>
      <c r="AC104" s="305"/>
    </row>
    <row r="105" spans="1:68" hidden="1" x14ac:dyDescent="0.2">
      <c r="A105" s="311"/>
      <c r="B105" s="311"/>
      <c r="C105" s="311"/>
      <c r="D105" s="311"/>
      <c r="E105" s="311"/>
      <c r="F105" s="311"/>
      <c r="G105" s="311"/>
      <c r="H105" s="311"/>
      <c r="I105" s="311"/>
      <c r="J105" s="311"/>
      <c r="K105" s="311"/>
      <c r="L105" s="311"/>
      <c r="M105" s="311"/>
      <c r="N105" s="311"/>
      <c r="O105" s="312"/>
      <c r="P105" s="323" t="s">
        <v>72</v>
      </c>
      <c r="Q105" s="324"/>
      <c r="R105" s="324"/>
      <c r="S105" s="324"/>
      <c r="T105" s="324"/>
      <c r="U105" s="324"/>
      <c r="V105" s="325"/>
      <c r="W105" s="37" t="s">
        <v>73</v>
      </c>
      <c r="X105" s="304">
        <f>IFERROR(SUMPRODUCT(X103:X103*H103:H103),"0")</f>
        <v>0</v>
      </c>
      <c r="Y105" s="304">
        <f>IFERROR(SUMPRODUCT(Y103:Y103*H103:H103),"0")</f>
        <v>0</v>
      </c>
      <c r="Z105" s="37"/>
      <c r="AA105" s="305"/>
      <c r="AB105" s="305"/>
      <c r="AC105" s="305"/>
    </row>
    <row r="106" spans="1:68" ht="16.5" hidden="1" customHeight="1" x14ac:dyDescent="0.25">
      <c r="A106" s="340" t="s">
        <v>183</v>
      </c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11"/>
      <c r="W106" s="311"/>
      <c r="X106" s="311"/>
      <c r="Y106" s="311"/>
      <c r="Z106" s="311"/>
      <c r="AA106" s="297"/>
      <c r="AB106" s="297"/>
      <c r="AC106" s="297"/>
    </row>
    <row r="107" spans="1:68" ht="14.25" hidden="1" customHeight="1" x14ac:dyDescent="0.25">
      <c r="A107" s="335" t="s">
        <v>63</v>
      </c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11"/>
      <c r="W107" s="311"/>
      <c r="X107" s="311"/>
      <c r="Y107" s="311"/>
      <c r="Z107" s="311"/>
      <c r="AA107" s="296"/>
      <c r="AB107" s="296"/>
      <c r="AC107" s="296"/>
    </row>
    <row r="108" spans="1:68" ht="27" hidden="1" customHeight="1" x14ac:dyDescent="0.25">
      <c r="A108" s="54" t="s">
        <v>184</v>
      </c>
      <c r="B108" s="54" t="s">
        <v>185</v>
      </c>
      <c r="C108" s="31">
        <v>4301071074</v>
      </c>
      <c r="D108" s="308">
        <v>4620207491157</v>
      </c>
      <c r="E108" s="309"/>
      <c r="F108" s="301">
        <v>0.7</v>
      </c>
      <c r="G108" s="32">
        <v>10</v>
      </c>
      <c r="H108" s="301">
        <v>7</v>
      </c>
      <c r="I108" s="301">
        <v>7.28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8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8" s="319"/>
      <c r="R108" s="319"/>
      <c r="S108" s="319"/>
      <c r="T108" s="320"/>
      <c r="U108" s="34"/>
      <c r="V108" s="34"/>
      <c r="W108" s="35" t="s">
        <v>69</v>
      </c>
      <c r="X108" s="302">
        <v>0</v>
      </c>
      <c r="Y108" s="303">
        <f t="shared" ref="Y108:Y113" si="12">IFERROR(IF(X108="","",X108),"")</f>
        <v>0</v>
      </c>
      <c r="Z108" s="36">
        <f t="shared" ref="Z108:Z113" si="13">IFERROR(IF(X108="","",X108*0.0155),"")</f>
        <v>0</v>
      </c>
      <c r="AA108" s="56"/>
      <c r="AB108" s="57"/>
      <c r="AC108" s="138" t="s">
        <v>186</v>
      </c>
      <c r="AG108" s="67"/>
      <c r="AJ108" s="71" t="s">
        <v>71</v>
      </c>
      <c r="AK108" s="71">
        <v>1</v>
      </c>
      <c r="BB108" s="139" t="s">
        <v>1</v>
      </c>
      <c r="BM108" s="67">
        <f t="shared" ref="BM108:BM113" si="14">IFERROR(X108*I108,"0")</f>
        <v>0</v>
      </c>
      <c r="BN108" s="67">
        <f t="shared" ref="BN108:BN113" si="15">IFERROR(Y108*I108,"0")</f>
        <v>0</v>
      </c>
      <c r="BO108" s="67">
        <f t="shared" ref="BO108:BO113" si="16">IFERROR(X108/J108,"0")</f>
        <v>0</v>
      </c>
      <c r="BP108" s="67">
        <f t="shared" ref="BP108:BP113" si="17">IFERROR(Y108/J108,"0")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4301071051</v>
      </c>
      <c r="D109" s="308">
        <v>4607111039262</v>
      </c>
      <c r="E109" s="309"/>
      <c r="F109" s="301">
        <v>0.4</v>
      </c>
      <c r="G109" s="32">
        <v>16</v>
      </c>
      <c r="H109" s="301">
        <v>6.4</v>
      </c>
      <c r="I109" s="301">
        <v>6.7195999999999998</v>
      </c>
      <c r="J109" s="32">
        <v>84</v>
      </c>
      <c r="K109" s="32" t="s">
        <v>66</v>
      </c>
      <c r="L109" s="32" t="s">
        <v>97</v>
      </c>
      <c r="M109" s="33" t="s">
        <v>68</v>
      </c>
      <c r="N109" s="33"/>
      <c r="O109" s="32">
        <v>180</v>
      </c>
      <c r="P109" s="3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9" s="319"/>
      <c r="R109" s="319"/>
      <c r="S109" s="319"/>
      <c r="T109" s="320"/>
      <c r="U109" s="34"/>
      <c r="V109" s="34"/>
      <c r="W109" s="35" t="s">
        <v>69</v>
      </c>
      <c r="X109" s="302">
        <v>0</v>
      </c>
      <c r="Y109" s="303">
        <f t="shared" si="12"/>
        <v>0</v>
      </c>
      <c r="Z109" s="36">
        <f t="shared" si="13"/>
        <v>0</v>
      </c>
      <c r="AA109" s="56"/>
      <c r="AB109" s="57"/>
      <c r="AC109" s="140" t="s">
        <v>142</v>
      </c>
      <c r="AG109" s="67"/>
      <c r="AJ109" s="71" t="s">
        <v>99</v>
      </c>
      <c r="AK109" s="71">
        <v>12</v>
      </c>
      <c r="BB109" s="141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4301071038</v>
      </c>
      <c r="D110" s="308">
        <v>4607111039248</v>
      </c>
      <c r="E110" s="309"/>
      <c r="F110" s="301">
        <v>0.7</v>
      </c>
      <c r="G110" s="32">
        <v>10</v>
      </c>
      <c r="H110" s="301">
        <v>7</v>
      </c>
      <c r="I110" s="301">
        <v>7.3</v>
      </c>
      <c r="J110" s="32">
        <v>84</v>
      </c>
      <c r="K110" s="32" t="s">
        <v>66</v>
      </c>
      <c r="L110" s="32" t="s">
        <v>102</v>
      </c>
      <c r="M110" s="33" t="s">
        <v>68</v>
      </c>
      <c r="N110" s="33"/>
      <c r="O110" s="32">
        <v>180</v>
      </c>
      <c r="P110" s="3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0" s="319"/>
      <c r="R110" s="319"/>
      <c r="S110" s="319"/>
      <c r="T110" s="320"/>
      <c r="U110" s="34"/>
      <c r="V110" s="34"/>
      <c r="W110" s="35" t="s">
        <v>69</v>
      </c>
      <c r="X110" s="302">
        <v>84</v>
      </c>
      <c r="Y110" s="303">
        <f t="shared" si="12"/>
        <v>84</v>
      </c>
      <c r="Z110" s="36">
        <f t="shared" si="13"/>
        <v>1.302</v>
      </c>
      <c r="AA110" s="56"/>
      <c r="AB110" s="57"/>
      <c r="AC110" s="142" t="s">
        <v>142</v>
      </c>
      <c r="AG110" s="67"/>
      <c r="AJ110" s="71" t="s">
        <v>103</v>
      </c>
      <c r="AK110" s="71">
        <v>84</v>
      </c>
      <c r="BB110" s="143" t="s">
        <v>1</v>
      </c>
      <c r="BM110" s="67">
        <f t="shared" si="14"/>
        <v>613.19999999999993</v>
      </c>
      <c r="BN110" s="67">
        <f t="shared" si="15"/>
        <v>613.19999999999993</v>
      </c>
      <c r="BO110" s="67">
        <f t="shared" si="16"/>
        <v>1</v>
      </c>
      <c r="BP110" s="67">
        <f t="shared" si="17"/>
        <v>1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4301071049</v>
      </c>
      <c r="D111" s="308">
        <v>4607111039293</v>
      </c>
      <c r="E111" s="309"/>
      <c r="F111" s="301">
        <v>0.4</v>
      </c>
      <c r="G111" s="32">
        <v>16</v>
      </c>
      <c r="H111" s="301">
        <v>6.4</v>
      </c>
      <c r="I111" s="301">
        <v>6.7195999999999998</v>
      </c>
      <c r="J111" s="32">
        <v>84</v>
      </c>
      <c r="K111" s="32" t="s">
        <v>66</v>
      </c>
      <c r="L111" s="32" t="s">
        <v>97</v>
      </c>
      <c r="M111" s="33" t="s">
        <v>68</v>
      </c>
      <c r="N111" s="33"/>
      <c r="O111" s="32">
        <v>180</v>
      </c>
      <c r="P111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1" s="319"/>
      <c r="R111" s="319"/>
      <c r="S111" s="319"/>
      <c r="T111" s="320"/>
      <c r="U111" s="34"/>
      <c r="V111" s="34"/>
      <c r="W111" s="35" t="s">
        <v>69</v>
      </c>
      <c r="X111" s="302">
        <v>0</v>
      </c>
      <c r="Y111" s="303">
        <f t="shared" si="12"/>
        <v>0</v>
      </c>
      <c r="Z111" s="36">
        <f t="shared" si="13"/>
        <v>0</v>
      </c>
      <c r="AA111" s="56"/>
      <c r="AB111" s="57"/>
      <c r="AC111" s="144" t="s">
        <v>142</v>
      </c>
      <c r="AG111" s="67"/>
      <c r="AJ111" s="71" t="s">
        <v>99</v>
      </c>
      <c r="AK111" s="71">
        <v>12</v>
      </c>
      <c r="BB111" s="145" t="s">
        <v>1</v>
      </c>
      <c r="BM111" s="67">
        <f t="shared" si="14"/>
        <v>0</v>
      </c>
      <c r="BN111" s="67">
        <f t="shared" si="15"/>
        <v>0</v>
      </c>
      <c r="BO111" s="67">
        <f t="shared" si="16"/>
        <v>0</v>
      </c>
      <c r="BP111" s="67">
        <f t="shared" si="17"/>
        <v>0</v>
      </c>
    </row>
    <row r="112" spans="1:68" ht="27" customHeight="1" x14ac:dyDescent="0.25">
      <c r="A112" s="54" t="s">
        <v>193</v>
      </c>
      <c r="B112" s="54" t="s">
        <v>194</v>
      </c>
      <c r="C112" s="31">
        <v>4301071039</v>
      </c>
      <c r="D112" s="308">
        <v>4607111039279</v>
      </c>
      <c r="E112" s="309"/>
      <c r="F112" s="301">
        <v>0.7</v>
      </c>
      <c r="G112" s="32">
        <v>10</v>
      </c>
      <c r="H112" s="301">
        <v>7</v>
      </c>
      <c r="I112" s="301">
        <v>7.3</v>
      </c>
      <c r="J112" s="32">
        <v>84</v>
      </c>
      <c r="K112" s="32" t="s">
        <v>66</v>
      </c>
      <c r="L112" s="32" t="s">
        <v>102</v>
      </c>
      <c r="M112" s="33" t="s">
        <v>68</v>
      </c>
      <c r="N112" s="33"/>
      <c r="O112" s="32">
        <v>180</v>
      </c>
      <c r="P112" s="39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2" s="319"/>
      <c r="R112" s="319"/>
      <c r="S112" s="319"/>
      <c r="T112" s="320"/>
      <c r="U112" s="34"/>
      <c r="V112" s="34"/>
      <c r="W112" s="35" t="s">
        <v>69</v>
      </c>
      <c r="X112" s="302">
        <v>84</v>
      </c>
      <c r="Y112" s="303">
        <f t="shared" si="12"/>
        <v>84</v>
      </c>
      <c r="Z112" s="36">
        <f t="shared" si="13"/>
        <v>1.302</v>
      </c>
      <c r="AA112" s="56"/>
      <c r="AB112" s="57"/>
      <c r="AC112" s="146" t="s">
        <v>142</v>
      </c>
      <c r="AG112" s="67"/>
      <c r="AJ112" s="71" t="s">
        <v>103</v>
      </c>
      <c r="AK112" s="71">
        <v>84</v>
      </c>
      <c r="BB112" s="147" t="s">
        <v>1</v>
      </c>
      <c r="BM112" s="67">
        <f t="shared" si="14"/>
        <v>613.19999999999993</v>
      </c>
      <c r="BN112" s="67">
        <f t="shared" si="15"/>
        <v>613.19999999999993</v>
      </c>
      <c r="BO112" s="67">
        <f t="shared" si="16"/>
        <v>1</v>
      </c>
      <c r="BP112" s="67">
        <f t="shared" si="17"/>
        <v>1</v>
      </c>
    </row>
    <row r="113" spans="1:68" ht="27" hidden="1" customHeight="1" x14ac:dyDescent="0.25">
      <c r="A113" s="54" t="s">
        <v>195</v>
      </c>
      <c r="B113" s="54" t="s">
        <v>196</v>
      </c>
      <c r="C113" s="31">
        <v>4301071075</v>
      </c>
      <c r="D113" s="308">
        <v>4620207491102</v>
      </c>
      <c r="E113" s="309"/>
      <c r="F113" s="301">
        <v>0.7</v>
      </c>
      <c r="G113" s="32">
        <v>10</v>
      </c>
      <c r="H113" s="301">
        <v>7</v>
      </c>
      <c r="I113" s="301">
        <v>7.23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48" t="s">
        <v>197</v>
      </c>
      <c r="Q113" s="319"/>
      <c r="R113" s="319"/>
      <c r="S113" s="319"/>
      <c r="T113" s="320"/>
      <c r="U113" s="34"/>
      <c r="V113" s="34"/>
      <c r="W113" s="35" t="s">
        <v>69</v>
      </c>
      <c r="X113" s="302">
        <v>0</v>
      </c>
      <c r="Y113" s="303">
        <f t="shared" si="12"/>
        <v>0</v>
      </c>
      <c r="Z113" s="36">
        <f t="shared" si="13"/>
        <v>0</v>
      </c>
      <c r="AA113" s="56"/>
      <c r="AB113" s="57"/>
      <c r="AC113" s="148" t="s">
        <v>198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x14ac:dyDescent="0.2">
      <c r="A114" s="310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11"/>
      <c r="M114" s="311"/>
      <c r="N114" s="311"/>
      <c r="O114" s="312"/>
      <c r="P114" s="323" t="s">
        <v>72</v>
      </c>
      <c r="Q114" s="324"/>
      <c r="R114" s="324"/>
      <c r="S114" s="324"/>
      <c r="T114" s="324"/>
      <c r="U114" s="324"/>
      <c r="V114" s="325"/>
      <c r="W114" s="37" t="s">
        <v>69</v>
      </c>
      <c r="X114" s="304">
        <f>IFERROR(SUM(X108:X113),"0")</f>
        <v>168</v>
      </c>
      <c r="Y114" s="304">
        <f>IFERROR(SUM(Y108:Y113),"0")</f>
        <v>168</v>
      </c>
      <c r="Z114" s="304">
        <f>IFERROR(IF(Z108="",0,Z108),"0")+IFERROR(IF(Z109="",0,Z109),"0")+IFERROR(IF(Z110="",0,Z110),"0")+IFERROR(IF(Z111="",0,Z111),"0")+IFERROR(IF(Z112="",0,Z112),"0")+IFERROR(IF(Z113="",0,Z113),"0")</f>
        <v>2.6040000000000001</v>
      </c>
      <c r="AA114" s="305"/>
      <c r="AB114" s="305"/>
      <c r="AC114" s="305"/>
    </row>
    <row r="115" spans="1:68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11"/>
      <c r="M115" s="311"/>
      <c r="N115" s="311"/>
      <c r="O115" s="312"/>
      <c r="P115" s="323" t="s">
        <v>72</v>
      </c>
      <c r="Q115" s="324"/>
      <c r="R115" s="324"/>
      <c r="S115" s="324"/>
      <c r="T115" s="324"/>
      <c r="U115" s="324"/>
      <c r="V115" s="325"/>
      <c r="W115" s="37" t="s">
        <v>73</v>
      </c>
      <c r="X115" s="304">
        <f>IFERROR(SUMPRODUCT(X108:X113*H108:H113),"0")</f>
        <v>1176</v>
      </c>
      <c r="Y115" s="304">
        <f>IFERROR(SUMPRODUCT(Y108:Y113*H108:H113),"0")</f>
        <v>1176</v>
      </c>
      <c r="Z115" s="37"/>
      <c r="AA115" s="305"/>
      <c r="AB115" s="305"/>
      <c r="AC115" s="305"/>
    </row>
    <row r="116" spans="1:68" ht="14.25" hidden="1" customHeight="1" x14ac:dyDescent="0.25">
      <c r="A116" s="335" t="s">
        <v>130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311"/>
      <c r="Y116" s="311"/>
      <c r="Z116" s="311"/>
      <c r="AA116" s="296"/>
      <c r="AB116" s="296"/>
      <c r="AC116" s="296"/>
    </row>
    <row r="117" spans="1:68" ht="27" hidden="1" customHeight="1" x14ac:dyDescent="0.25">
      <c r="A117" s="54" t="s">
        <v>199</v>
      </c>
      <c r="B117" s="54" t="s">
        <v>200</v>
      </c>
      <c r="C117" s="31">
        <v>4301135670</v>
      </c>
      <c r="D117" s="308">
        <v>4620207490983</v>
      </c>
      <c r="E117" s="309"/>
      <c r="F117" s="301">
        <v>0.22</v>
      </c>
      <c r="G117" s="32">
        <v>12</v>
      </c>
      <c r="H117" s="301">
        <v>2.64</v>
      </c>
      <c r="I117" s="301">
        <v>3.3435999999999999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7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7" s="319"/>
      <c r="R117" s="319"/>
      <c r="S117" s="319"/>
      <c r="T117" s="320"/>
      <c r="U117" s="34"/>
      <c r="V117" s="34"/>
      <c r="W117" s="35" t="s">
        <v>69</v>
      </c>
      <c r="X117" s="302">
        <v>0</v>
      </c>
      <c r="Y117" s="303">
        <f>IFERROR(IF(X117="","",X117),"")</f>
        <v>0</v>
      </c>
      <c r="Z117" s="36">
        <f>IFERROR(IF(X117="","",X117*0.01788),"")</f>
        <v>0</v>
      </c>
      <c r="AA117" s="56"/>
      <c r="AB117" s="57"/>
      <c r="AC117" s="150" t="s">
        <v>201</v>
      </c>
      <c r="AG117" s="67"/>
      <c r="AJ117" s="71" t="s">
        <v>71</v>
      </c>
      <c r="AK117" s="71">
        <v>1</v>
      </c>
      <c r="BB117" s="151" t="s">
        <v>81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10"/>
      <c r="B118" s="311"/>
      <c r="C118" s="311"/>
      <c r="D118" s="311"/>
      <c r="E118" s="311"/>
      <c r="F118" s="311"/>
      <c r="G118" s="311"/>
      <c r="H118" s="311"/>
      <c r="I118" s="311"/>
      <c r="J118" s="311"/>
      <c r="K118" s="311"/>
      <c r="L118" s="311"/>
      <c r="M118" s="311"/>
      <c r="N118" s="311"/>
      <c r="O118" s="312"/>
      <c r="P118" s="323" t="s">
        <v>72</v>
      </c>
      <c r="Q118" s="324"/>
      <c r="R118" s="324"/>
      <c r="S118" s="324"/>
      <c r="T118" s="324"/>
      <c r="U118" s="324"/>
      <c r="V118" s="325"/>
      <c r="W118" s="37" t="s">
        <v>69</v>
      </c>
      <c r="X118" s="304">
        <f>IFERROR(SUM(X117:X117),"0")</f>
        <v>0</v>
      </c>
      <c r="Y118" s="304">
        <f>IFERROR(SUM(Y117:Y117),"0")</f>
        <v>0</v>
      </c>
      <c r="Z118" s="304">
        <f>IFERROR(IF(Z117="",0,Z117),"0")</f>
        <v>0</v>
      </c>
      <c r="AA118" s="305"/>
      <c r="AB118" s="305"/>
      <c r="AC118" s="305"/>
    </row>
    <row r="119" spans="1:68" hidden="1" x14ac:dyDescent="0.2">
      <c r="A119" s="311"/>
      <c r="B119" s="311"/>
      <c r="C119" s="311"/>
      <c r="D119" s="311"/>
      <c r="E119" s="311"/>
      <c r="F119" s="311"/>
      <c r="G119" s="311"/>
      <c r="H119" s="311"/>
      <c r="I119" s="311"/>
      <c r="J119" s="311"/>
      <c r="K119" s="311"/>
      <c r="L119" s="311"/>
      <c r="M119" s="311"/>
      <c r="N119" s="311"/>
      <c r="O119" s="312"/>
      <c r="P119" s="323" t="s">
        <v>72</v>
      </c>
      <c r="Q119" s="324"/>
      <c r="R119" s="324"/>
      <c r="S119" s="324"/>
      <c r="T119" s="324"/>
      <c r="U119" s="324"/>
      <c r="V119" s="325"/>
      <c r="W119" s="37" t="s">
        <v>73</v>
      </c>
      <c r="X119" s="304">
        <f>IFERROR(SUMPRODUCT(X117:X117*H117:H117),"0")</f>
        <v>0</v>
      </c>
      <c r="Y119" s="304">
        <f>IFERROR(SUMPRODUCT(Y117:Y117*H117:H117),"0")</f>
        <v>0</v>
      </c>
      <c r="Z119" s="37"/>
      <c r="AA119" s="305"/>
      <c r="AB119" s="305"/>
      <c r="AC119" s="305"/>
    </row>
    <row r="120" spans="1:68" ht="16.5" hidden="1" customHeight="1" x14ac:dyDescent="0.25">
      <c r="A120" s="340" t="s">
        <v>202</v>
      </c>
      <c r="B120" s="311"/>
      <c r="C120" s="311"/>
      <c r="D120" s="311"/>
      <c r="E120" s="311"/>
      <c r="F120" s="311"/>
      <c r="G120" s="311"/>
      <c r="H120" s="311"/>
      <c r="I120" s="311"/>
      <c r="J120" s="311"/>
      <c r="K120" s="311"/>
      <c r="L120" s="311"/>
      <c r="M120" s="311"/>
      <c r="N120" s="311"/>
      <c r="O120" s="311"/>
      <c r="P120" s="311"/>
      <c r="Q120" s="311"/>
      <c r="R120" s="311"/>
      <c r="S120" s="311"/>
      <c r="T120" s="311"/>
      <c r="U120" s="311"/>
      <c r="V120" s="311"/>
      <c r="W120" s="311"/>
      <c r="X120" s="311"/>
      <c r="Y120" s="311"/>
      <c r="Z120" s="311"/>
      <c r="AA120" s="297"/>
      <c r="AB120" s="297"/>
      <c r="AC120" s="297"/>
    </row>
    <row r="121" spans="1:68" ht="14.25" hidden="1" customHeight="1" x14ac:dyDescent="0.25">
      <c r="A121" s="335" t="s">
        <v>130</v>
      </c>
      <c r="B121" s="311"/>
      <c r="C121" s="311"/>
      <c r="D121" s="311"/>
      <c r="E121" s="311"/>
      <c r="F121" s="311"/>
      <c r="G121" s="311"/>
      <c r="H121" s="311"/>
      <c r="I121" s="311"/>
      <c r="J121" s="311"/>
      <c r="K121" s="311"/>
      <c r="L121" s="311"/>
      <c r="M121" s="311"/>
      <c r="N121" s="311"/>
      <c r="O121" s="311"/>
      <c r="P121" s="311"/>
      <c r="Q121" s="311"/>
      <c r="R121" s="311"/>
      <c r="S121" s="311"/>
      <c r="T121" s="311"/>
      <c r="U121" s="311"/>
      <c r="V121" s="311"/>
      <c r="W121" s="311"/>
      <c r="X121" s="311"/>
      <c r="Y121" s="311"/>
      <c r="Z121" s="311"/>
      <c r="AA121" s="296"/>
      <c r="AB121" s="296"/>
      <c r="AC121" s="296"/>
    </row>
    <row r="122" spans="1:68" ht="27" hidden="1" customHeight="1" x14ac:dyDescent="0.25">
      <c r="A122" s="54" t="s">
        <v>203</v>
      </c>
      <c r="B122" s="54" t="s">
        <v>204</v>
      </c>
      <c r="C122" s="31">
        <v>4301135555</v>
      </c>
      <c r="D122" s="308">
        <v>4607111034014</v>
      </c>
      <c r="E122" s="309"/>
      <c r="F122" s="301">
        <v>0.25</v>
      </c>
      <c r="G122" s="32">
        <v>12</v>
      </c>
      <c r="H122" s="301">
        <v>3</v>
      </c>
      <c r="I122" s="301">
        <v>3.7035999999999998</v>
      </c>
      <c r="J122" s="32">
        <v>70</v>
      </c>
      <c r="K122" s="32" t="s">
        <v>79</v>
      </c>
      <c r="L122" s="32" t="s">
        <v>102</v>
      </c>
      <c r="M122" s="33" t="s">
        <v>68</v>
      </c>
      <c r="N122" s="33"/>
      <c r="O122" s="32">
        <v>180</v>
      </c>
      <c r="P122" s="41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19"/>
      <c r="R122" s="319"/>
      <c r="S122" s="319"/>
      <c r="T122" s="320"/>
      <c r="U122" s="34"/>
      <c r="V122" s="34"/>
      <c r="W122" s="35" t="s">
        <v>69</v>
      </c>
      <c r="X122" s="302">
        <v>0</v>
      </c>
      <c r="Y122" s="303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205</v>
      </c>
      <c r="AG122" s="67"/>
      <c r="AJ122" s="71" t="s">
        <v>103</v>
      </c>
      <c r="AK122" s="71">
        <v>70</v>
      </c>
      <c r="BB122" s="153" t="s">
        <v>81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206</v>
      </c>
      <c r="B123" s="54" t="s">
        <v>207</v>
      </c>
      <c r="C123" s="31">
        <v>4301135532</v>
      </c>
      <c r="D123" s="308">
        <v>4607111033994</v>
      </c>
      <c r="E123" s="309"/>
      <c r="F123" s="301">
        <v>0.25</v>
      </c>
      <c r="G123" s="32">
        <v>12</v>
      </c>
      <c r="H123" s="301">
        <v>3</v>
      </c>
      <c r="I123" s="301">
        <v>3.7035999999999998</v>
      </c>
      <c r="J123" s="32">
        <v>70</v>
      </c>
      <c r="K123" s="32" t="s">
        <v>79</v>
      </c>
      <c r="L123" s="32" t="s">
        <v>102</v>
      </c>
      <c r="M123" s="33" t="s">
        <v>68</v>
      </c>
      <c r="N123" s="33"/>
      <c r="O123" s="32">
        <v>180</v>
      </c>
      <c r="P123" s="36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19"/>
      <c r="R123" s="319"/>
      <c r="S123" s="319"/>
      <c r="T123" s="320"/>
      <c r="U123" s="34"/>
      <c r="V123" s="34"/>
      <c r="W123" s="35" t="s">
        <v>69</v>
      </c>
      <c r="X123" s="302">
        <v>0</v>
      </c>
      <c r="Y123" s="303">
        <f>IFERROR(IF(X123="","",X123),"")</f>
        <v>0</v>
      </c>
      <c r="Z123" s="36">
        <f>IFERROR(IF(X123="","",X123*0.01788),"")</f>
        <v>0</v>
      </c>
      <c r="AA123" s="56"/>
      <c r="AB123" s="57"/>
      <c r="AC123" s="154" t="s">
        <v>148</v>
      </c>
      <c r="AG123" s="67"/>
      <c r="AJ123" s="71" t="s">
        <v>103</v>
      </c>
      <c r="AK123" s="71">
        <v>70</v>
      </c>
      <c r="BB123" s="155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310"/>
      <c r="B124" s="311"/>
      <c r="C124" s="311"/>
      <c r="D124" s="311"/>
      <c r="E124" s="311"/>
      <c r="F124" s="311"/>
      <c r="G124" s="311"/>
      <c r="H124" s="311"/>
      <c r="I124" s="311"/>
      <c r="J124" s="311"/>
      <c r="K124" s="311"/>
      <c r="L124" s="311"/>
      <c r="M124" s="311"/>
      <c r="N124" s="311"/>
      <c r="O124" s="312"/>
      <c r="P124" s="323" t="s">
        <v>72</v>
      </c>
      <c r="Q124" s="324"/>
      <c r="R124" s="324"/>
      <c r="S124" s="324"/>
      <c r="T124" s="324"/>
      <c r="U124" s="324"/>
      <c r="V124" s="325"/>
      <c r="W124" s="37" t="s">
        <v>69</v>
      </c>
      <c r="X124" s="304">
        <f>IFERROR(SUM(X122:X123),"0")</f>
        <v>0</v>
      </c>
      <c r="Y124" s="304">
        <f>IFERROR(SUM(Y122:Y123),"0")</f>
        <v>0</v>
      </c>
      <c r="Z124" s="304">
        <f>IFERROR(IF(Z122="",0,Z122),"0")+IFERROR(IF(Z123="",0,Z123),"0")</f>
        <v>0</v>
      </c>
      <c r="AA124" s="305"/>
      <c r="AB124" s="305"/>
      <c r="AC124" s="305"/>
    </row>
    <row r="125" spans="1:68" hidden="1" x14ac:dyDescent="0.2">
      <c r="A125" s="311"/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2"/>
      <c r="P125" s="323" t="s">
        <v>72</v>
      </c>
      <c r="Q125" s="324"/>
      <c r="R125" s="324"/>
      <c r="S125" s="324"/>
      <c r="T125" s="324"/>
      <c r="U125" s="324"/>
      <c r="V125" s="325"/>
      <c r="W125" s="37" t="s">
        <v>73</v>
      </c>
      <c r="X125" s="304">
        <f>IFERROR(SUMPRODUCT(X122:X123*H122:H123),"0")</f>
        <v>0</v>
      </c>
      <c r="Y125" s="304">
        <f>IFERROR(SUMPRODUCT(Y122:Y123*H122:H123),"0")</f>
        <v>0</v>
      </c>
      <c r="Z125" s="37"/>
      <c r="AA125" s="305"/>
      <c r="AB125" s="305"/>
      <c r="AC125" s="305"/>
    </row>
    <row r="126" spans="1:68" ht="16.5" hidden="1" customHeight="1" x14ac:dyDescent="0.25">
      <c r="A126" s="340" t="s">
        <v>208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11"/>
      <c r="Y126" s="311"/>
      <c r="Z126" s="311"/>
      <c r="AA126" s="297"/>
      <c r="AB126" s="297"/>
      <c r="AC126" s="297"/>
    </row>
    <row r="127" spans="1:68" ht="14.25" hidden="1" customHeight="1" x14ac:dyDescent="0.25">
      <c r="A127" s="335" t="s">
        <v>130</v>
      </c>
      <c r="B127" s="311"/>
      <c r="C127" s="311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11"/>
      <c r="O127" s="311"/>
      <c r="P127" s="311"/>
      <c r="Q127" s="311"/>
      <c r="R127" s="311"/>
      <c r="S127" s="311"/>
      <c r="T127" s="311"/>
      <c r="U127" s="311"/>
      <c r="V127" s="311"/>
      <c r="W127" s="311"/>
      <c r="X127" s="311"/>
      <c r="Y127" s="311"/>
      <c r="Z127" s="311"/>
      <c r="AA127" s="296"/>
      <c r="AB127" s="296"/>
      <c r="AC127" s="296"/>
    </row>
    <row r="128" spans="1:68" ht="27" hidden="1" customHeight="1" x14ac:dyDescent="0.25">
      <c r="A128" s="54" t="s">
        <v>209</v>
      </c>
      <c r="B128" s="54" t="s">
        <v>210</v>
      </c>
      <c r="C128" s="31">
        <v>4301135549</v>
      </c>
      <c r="D128" s="308">
        <v>4607111039095</v>
      </c>
      <c r="E128" s="309"/>
      <c r="F128" s="301">
        <v>0.25</v>
      </c>
      <c r="G128" s="32">
        <v>12</v>
      </c>
      <c r="H128" s="301">
        <v>3</v>
      </c>
      <c r="I128" s="301">
        <v>3.7480000000000002</v>
      </c>
      <c r="J128" s="32">
        <v>70</v>
      </c>
      <c r="K128" s="32" t="s">
        <v>79</v>
      </c>
      <c r="L128" s="32" t="s">
        <v>97</v>
      </c>
      <c r="M128" s="33" t="s">
        <v>68</v>
      </c>
      <c r="N128" s="33"/>
      <c r="O128" s="32">
        <v>180</v>
      </c>
      <c r="P128" s="3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19"/>
      <c r="R128" s="319"/>
      <c r="S128" s="319"/>
      <c r="T128" s="320"/>
      <c r="U128" s="34"/>
      <c r="V128" s="34"/>
      <c r="W128" s="35" t="s">
        <v>69</v>
      </c>
      <c r="X128" s="302">
        <v>0</v>
      </c>
      <c r="Y128" s="303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211</v>
      </c>
      <c r="AG128" s="67"/>
      <c r="AJ128" s="71" t="s">
        <v>99</v>
      </c>
      <c r="AK128" s="71">
        <v>14</v>
      </c>
      <c r="BB128" s="157" t="s">
        <v>81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hidden="1" customHeight="1" x14ac:dyDescent="0.25">
      <c r="A129" s="54" t="s">
        <v>212</v>
      </c>
      <c r="B129" s="54" t="s">
        <v>213</v>
      </c>
      <c r="C129" s="31">
        <v>4301135550</v>
      </c>
      <c r="D129" s="308">
        <v>4607111034199</v>
      </c>
      <c r="E129" s="309"/>
      <c r="F129" s="301">
        <v>0.25</v>
      </c>
      <c r="G129" s="32">
        <v>12</v>
      </c>
      <c r="H129" s="301">
        <v>3</v>
      </c>
      <c r="I129" s="30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5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19"/>
      <c r="R129" s="319"/>
      <c r="S129" s="319"/>
      <c r="T129" s="320"/>
      <c r="U129" s="34"/>
      <c r="V129" s="34"/>
      <c r="W129" s="35" t="s">
        <v>69</v>
      </c>
      <c r="X129" s="302">
        <v>0</v>
      </c>
      <c r="Y129" s="303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214</v>
      </c>
      <c r="AG129" s="67"/>
      <c r="AJ129" s="71" t="s">
        <v>71</v>
      </c>
      <c r="AK129" s="71">
        <v>1</v>
      </c>
      <c r="BB129" s="159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10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11"/>
      <c r="M130" s="311"/>
      <c r="N130" s="311"/>
      <c r="O130" s="312"/>
      <c r="P130" s="323" t="s">
        <v>72</v>
      </c>
      <c r="Q130" s="324"/>
      <c r="R130" s="324"/>
      <c r="S130" s="324"/>
      <c r="T130" s="324"/>
      <c r="U130" s="324"/>
      <c r="V130" s="325"/>
      <c r="W130" s="37" t="s">
        <v>69</v>
      </c>
      <c r="X130" s="304">
        <f>IFERROR(SUM(X128:X129),"0")</f>
        <v>0</v>
      </c>
      <c r="Y130" s="304">
        <f>IFERROR(SUM(Y128:Y129),"0")</f>
        <v>0</v>
      </c>
      <c r="Z130" s="304">
        <f>IFERROR(IF(Z128="",0,Z128),"0")+IFERROR(IF(Z129="",0,Z129),"0")</f>
        <v>0</v>
      </c>
      <c r="AA130" s="305"/>
      <c r="AB130" s="305"/>
      <c r="AC130" s="305"/>
    </row>
    <row r="131" spans="1:68" hidden="1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11"/>
      <c r="M131" s="311"/>
      <c r="N131" s="311"/>
      <c r="O131" s="312"/>
      <c r="P131" s="323" t="s">
        <v>72</v>
      </c>
      <c r="Q131" s="324"/>
      <c r="R131" s="324"/>
      <c r="S131" s="324"/>
      <c r="T131" s="324"/>
      <c r="U131" s="324"/>
      <c r="V131" s="325"/>
      <c r="W131" s="37" t="s">
        <v>73</v>
      </c>
      <c r="X131" s="304">
        <f>IFERROR(SUMPRODUCT(X128:X129*H128:H129),"0")</f>
        <v>0</v>
      </c>
      <c r="Y131" s="304">
        <f>IFERROR(SUMPRODUCT(Y128:Y129*H128:H129),"0")</f>
        <v>0</v>
      </c>
      <c r="Z131" s="37"/>
      <c r="AA131" s="305"/>
      <c r="AB131" s="305"/>
      <c r="AC131" s="305"/>
    </row>
    <row r="132" spans="1:68" ht="16.5" hidden="1" customHeight="1" x14ac:dyDescent="0.25">
      <c r="A132" s="340" t="s">
        <v>215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311"/>
      <c r="Y132" s="311"/>
      <c r="Z132" s="311"/>
      <c r="AA132" s="297"/>
      <c r="AB132" s="297"/>
      <c r="AC132" s="297"/>
    </row>
    <row r="133" spans="1:68" ht="14.25" hidden="1" customHeight="1" x14ac:dyDescent="0.25">
      <c r="A133" s="335" t="s">
        <v>130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11"/>
      <c r="Y133" s="311"/>
      <c r="Z133" s="311"/>
      <c r="AA133" s="296"/>
      <c r="AB133" s="296"/>
      <c r="AC133" s="296"/>
    </row>
    <row r="134" spans="1:68" ht="27" hidden="1" customHeight="1" x14ac:dyDescent="0.25">
      <c r="A134" s="54" t="s">
        <v>216</v>
      </c>
      <c r="B134" s="54" t="s">
        <v>217</v>
      </c>
      <c r="C134" s="31">
        <v>4301135753</v>
      </c>
      <c r="D134" s="308">
        <v>4620207490914</v>
      </c>
      <c r="E134" s="309"/>
      <c r="F134" s="301">
        <v>0.2</v>
      </c>
      <c r="G134" s="32">
        <v>12</v>
      </c>
      <c r="H134" s="301">
        <v>2.4</v>
      </c>
      <c r="I134" s="301">
        <v>2.68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333" t="s">
        <v>218</v>
      </c>
      <c r="Q134" s="319"/>
      <c r="R134" s="319"/>
      <c r="S134" s="319"/>
      <c r="T134" s="320"/>
      <c r="U134" s="34"/>
      <c r="V134" s="34"/>
      <c r="W134" s="35" t="s">
        <v>69</v>
      </c>
      <c r="X134" s="302">
        <v>0</v>
      </c>
      <c r="Y134" s="303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205</v>
      </c>
      <c r="AG134" s="67"/>
      <c r="AJ134" s="71" t="s">
        <v>71</v>
      </c>
      <c r="AK134" s="71">
        <v>1</v>
      </c>
      <c r="BB134" s="161" t="s">
        <v>81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219</v>
      </c>
      <c r="B135" s="54" t="s">
        <v>220</v>
      </c>
      <c r="C135" s="31">
        <v>4301135778</v>
      </c>
      <c r="D135" s="308">
        <v>4620207490853</v>
      </c>
      <c r="E135" s="309"/>
      <c r="F135" s="301">
        <v>0.2</v>
      </c>
      <c r="G135" s="32">
        <v>12</v>
      </c>
      <c r="H135" s="301">
        <v>2.4</v>
      </c>
      <c r="I135" s="301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363" t="s">
        <v>221</v>
      </c>
      <c r="Q135" s="319"/>
      <c r="R135" s="319"/>
      <c r="S135" s="319"/>
      <c r="T135" s="320"/>
      <c r="U135" s="34"/>
      <c r="V135" s="34"/>
      <c r="W135" s="35" t="s">
        <v>69</v>
      </c>
      <c r="X135" s="302">
        <v>0</v>
      </c>
      <c r="Y135" s="303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205</v>
      </c>
      <c r="AG135" s="67"/>
      <c r="AJ135" s="71" t="s">
        <v>71</v>
      </c>
      <c r="AK135" s="71">
        <v>1</v>
      </c>
      <c r="BB135" s="163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10"/>
      <c r="B136" s="311"/>
      <c r="C136" s="311"/>
      <c r="D136" s="311"/>
      <c r="E136" s="311"/>
      <c r="F136" s="311"/>
      <c r="G136" s="311"/>
      <c r="H136" s="311"/>
      <c r="I136" s="311"/>
      <c r="J136" s="311"/>
      <c r="K136" s="311"/>
      <c r="L136" s="311"/>
      <c r="M136" s="311"/>
      <c r="N136" s="311"/>
      <c r="O136" s="312"/>
      <c r="P136" s="323" t="s">
        <v>72</v>
      </c>
      <c r="Q136" s="324"/>
      <c r="R136" s="324"/>
      <c r="S136" s="324"/>
      <c r="T136" s="324"/>
      <c r="U136" s="324"/>
      <c r="V136" s="325"/>
      <c r="W136" s="37" t="s">
        <v>69</v>
      </c>
      <c r="X136" s="304">
        <f>IFERROR(SUM(X134:X135),"0")</f>
        <v>0</v>
      </c>
      <c r="Y136" s="304">
        <f>IFERROR(SUM(Y134:Y135),"0")</f>
        <v>0</v>
      </c>
      <c r="Z136" s="304">
        <f>IFERROR(IF(Z134="",0,Z134),"0")+IFERROR(IF(Z135="",0,Z135),"0")</f>
        <v>0</v>
      </c>
      <c r="AA136" s="305"/>
      <c r="AB136" s="305"/>
      <c r="AC136" s="305"/>
    </row>
    <row r="137" spans="1:68" hidden="1" x14ac:dyDescent="0.2">
      <c r="A137" s="311"/>
      <c r="B137" s="311"/>
      <c r="C137" s="311"/>
      <c r="D137" s="311"/>
      <c r="E137" s="311"/>
      <c r="F137" s="311"/>
      <c r="G137" s="311"/>
      <c r="H137" s="311"/>
      <c r="I137" s="311"/>
      <c r="J137" s="311"/>
      <c r="K137" s="311"/>
      <c r="L137" s="311"/>
      <c r="M137" s="311"/>
      <c r="N137" s="311"/>
      <c r="O137" s="312"/>
      <c r="P137" s="323" t="s">
        <v>72</v>
      </c>
      <c r="Q137" s="324"/>
      <c r="R137" s="324"/>
      <c r="S137" s="324"/>
      <c r="T137" s="324"/>
      <c r="U137" s="324"/>
      <c r="V137" s="325"/>
      <c r="W137" s="37" t="s">
        <v>73</v>
      </c>
      <c r="X137" s="304">
        <f>IFERROR(SUMPRODUCT(X134:X135*H134:H135),"0")</f>
        <v>0</v>
      </c>
      <c r="Y137" s="304">
        <f>IFERROR(SUMPRODUCT(Y134:Y135*H134:H135),"0")</f>
        <v>0</v>
      </c>
      <c r="Z137" s="37"/>
      <c r="AA137" s="305"/>
      <c r="AB137" s="305"/>
      <c r="AC137" s="305"/>
    </row>
    <row r="138" spans="1:68" ht="16.5" hidden="1" customHeight="1" x14ac:dyDescent="0.25">
      <c r="A138" s="340" t="s">
        <v>222</v>
      </c>
      <c r="B138" s="311"/>
      <c r="C138" s="311"/>
      <c r="D138" s="311"/>
      <c r="E138" s="311"/>
      <c r="F138" s="311"/>
      <c r="G138" s="311"/>
      <c r="H138" s="311"/>
      <c r="I138" s="311"/>
      <c r="J138" s="311"/>
      <c r="K138" s="311"/>
      <c r="L138" s="311"/>
      <c r="M138" s="311"/>
      <c r="N138" s="311"/>
      <c r="O138" s="311"/>
      <c r="P138" s="311"/>
      <c r="Q138" s="311"/>
      <c r="R138" s="311"/>
      <c r="S138" s="311"/>
      <c r="T138" s="311"/>
      <c r="U138" s="311"/>
      <c r="V138" s="311"/>
      <c r="W138" s="311"/>
      <c r="X138" s="311"/>
      <c r="Y138" s="311"/>
      <c r="Z138" s="311"/>
      <c r="AA138" s="297"/>
      <c r="AB138" s="297"/>
      <c r="AC138" s="297"/>
    </row>
    <row r="139" spans="1:68" ht="14.25" hidden="1" customHeight="1" x14ac:dyDescent="0.25">
      <c r="A139" s="335" t="s">
        <v>130</v>
      </c>
      <c r="B139" s="311"/>
      <c r="C139" s="311"/>
      <c r="D139" s="311"/>
      <c r="E139" s="311"/>
      <c r="F139" s="311"/>
      <c r="G139" s="311"/>
      <c r="H139" s="311"/>
      <c r="I139" s="311"/>
      <c r="J139" s="311"/>
      <c r="K139" s="311"/>
      <c r="L139" s="311"/>
      <c r="M139" s="311"/>
      <c r="N139" s="311"/>
      <c r="O139" s="311"/>
      <c r="P139" s="311"/>
      <c r="Q139" s="311"/>
      <c r="R139" s="311"/>
      <c r="S139" s="311"/>
      <c r="T139" s="311"/>
      <c r="U139" s="311"/>
      <c r="V139" s="311"/>
      <c r="W139" s="311"/>
      <c r="X139" s="311"/>
      <c r="Y139" s="311"/>
      <c r="Z139" s="311"/>
      <c r="AA139" s="296"/>
      <c r="AB139" s="296"/>
      <c r="AC139" s="296"/>
    </row>
    <row r="140" spans="1:68" ht="27" hidden="1" customHeight="1" x14ac:dyDescent="0.25">
      <c r="A140" s="54" t="s">
        <v>223</v>
      </c>
      <c r="B140" s="54" t="s">
        <v>224</v>
      </c>
      <c r="C140" s="31">
        <v>4301135570</v>
      </c>
      <c r="D140" s="308">
        <v>4607111035806</v>
      </c>
      <c r="E140" s="309"/>
      <c r="F140" s="301">
        <v>0.25</v>
      </c>
      <c r="G140" s="32">
        <v>12</v>
      </c>
      <c r="H140" s="301">
        <v>3</v>
      </c>
      <c r="I140" s="30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2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319"/>
      <c r="R140" s="319"/>
      <c r="S140" s="319"/>
      <c r="T140" s="320"/>
      <c r="U140" s="34"/>
      <c r="V140" s="34"/>
      <c r="W140" s="35" t="s">
        <v>69</v>
      </c>
      <c r="X140" s="302">
        <v>0</v>
      </c>
      <c r="Y140" s="303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225</v>
      </c>
      <c r="AG140" s="67"/>
      <c r="AJ140" s="71" t="s">
        <v>71</v>
      </c>
      <c r="AK140" s="71">
        <v>1</v>
      </c>
      <c r="BB140" s="165" t="s">
        <v>81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10"/>
      <c r="B141" s="311"/>
      <c r="C141" s="311"/>
      <c r="D141" s="311"/>
      <c r="E141" s="311"/>
      <c r="F141" s="311"/>
      <c r="G141" s="311"/>
      <c r="H141" s="311"/>
      <c r="I141" s="311"/>
      <c r="J141" s="311"/>
      <c r="K141" s="311"/>
      <c r="L141" s="311"/>
      <c r="M141" s="311"/>
      <c r="N141" s="311"/>
      <c r="O141" s="312"/>
      <c r="P141" s="323" t="s">
        <v>72</v>
      </c>
      <c r="Q141" s="324"/>
      <c r="R141" s="324"/>
      <c r="S141" s="324"/>
      <c r="T141" s="324"/>
      <c r="U141" s="324"/>
      <c r="V141" s="325"/>
      <c r="W141" s="37" t="s">
        <v>69</v>
      </c>
      <c r="X141" s="304">
        <f>IFERROR(SUM(X140:X140),"0")</f>
        <v>0</v>
      </c>
      <c r="Y141" s="304">
        <f>IFERROR(SUM(Y140:Y140),"0")</f>
        <v>0</v>
      </c>
      <c r="Z141" s="304">
        <f>IFERROR(IF(Z140="",0,Z140),"0")</f>
        <v>0</v>
      </c>
      <c r="AA141" s="305"/>
      <c r="AB141" s="305"/>
      <c r="AC141" s="305"/>
    </row>
    <row r="142" spans="1:68" hidden="1" x14ac:dyDescent="0.2">
      <c r="A142" s="311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11"/>
      <c r="M142" s="311"/>
      <c r="N142" s="311"/>
      <c r="O142" s="312"/>
      <c r="P142" s="323" t="s">
        <v>72</v>
      </c>
      <c r="Q142" s="324"/>
      <c r="R142" s="324"/>
      <c r="S142" s="324"/>
      <c r="T142" s="324"/>
      <c r="U142" s="324"/>
      <c r="V142" s="325"/>
      <c r="W142" s="37" t="s">
        <v>73</v>
      </c>
      <c r="X142" s="304">
        <f>IFERROR(SUMPRODUCT(X140:X140*H140:H140),"0")</f>
        <v>0</v>
      </c>
      <c r="Y142" s="304">
        <f>IFERROR(SUMPRODUCT(Y140:Y140*H140:H140),"0")</f>
        <v>0</v>
      </c>
      <c r="Z142" s="37"/>
      <c r="AA142" s="305"/>
      <c r="AB142" s="305"/>
      <c r="AC142" s="305"/>
    </row>
    <row r="143" spans="1:68" ht="16.5" hidden="1" customHeight="1" x14ac:dyDescent="0.25">
      <c r="A143" s="340" t="s">
        <v>226</v>
      </c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11"/>
      <c r="W143" s="311"/>
      <c r="X143" s="311"/>
      <c r="Y143" s="311"/>
      <c r="Z143" s="311"/>
      <c r="AA143" s="297"/>
      <c r="AB143" s="297"/>
      <c r="AC143" s="297"/>
    </row>
    <row r="144" spans="1:68" ht="14.25" hidden="1" customHeight="1" x14ac:dyDescent="0.25">
      <c r="A144" s="335" t="s">
        <v>130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311"/>
      <c r="Y144" s="311"/>
      <c r="Z144" s="311"/>
      <c r="AA144" s="296"/>
      <c r="AB144" s="296"/>
      <c r="AC144" s="296"/>
    </row>
    <row r="145" spans="1:68" ht="16.5" hidden="1" customHeight="1" x14ac:dyDescent="0.25">
      <c r="A145" s="54" t="s">
        <v>227</v>
      </c>
      <c r="B145" s="54" t="s">
        <v>228</v>
      </c>
      <c r="C145" s="31">
        <v>4301135607</v>
      </c>
      <c r="D145" s="308">
        <v>4607111039613</v>
      </c>
      <c r="E145" s="309"/>
      <c r="F145" s="301">
        <v>0.09</v>
      </c>
      <c r="G145" s="32">
        <v>30</v>
      </c>
      <c r="H145" s="301">
        <v>2.7</v>
      </c>
      <c r="I145" s="30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4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19"/>
      <c r="R145" s="319"/>
      <c r="S145" s="319"/>
      <c r="T145" s="320"/>
      <c r="U145" s="34"/>
      <c r="V145" s="34"/>
      <c r="W145" s="35" t="s">
        <v>69</v>
      </c>
      <c r="X145" s="302">
        <v>0</v>
      </c>
      <c r="Y145" s="303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211</v>
      </c>
      <c r="AG145" s="67"/>
      <c r="AJ145" s="71" t="s">
        <v>71</v>
      </c>
      <c r="AK145" s="71">
        <v>1</v>
      </c>
      <c r="BB145" s="167" t="s">
        <v>81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10"/>
      <c r="B146" s="311"/>
      <c r="C146" s="311"/>
      <c r="D146" s="311"/>
      <c r="E146" s="311"/>
      <c r="F146" s="311"/>
      <c r="G146" s="311"/>
      <c r="H146" s="311"/>
      <c r="I146" s="311"/>
      <c r="J146" s="311"/>
      <c r="K146" s="311"/>
      <c r="L146" s="311"/>
      <c r="M146" s="311"/>
      <c r="N146" s="311"/>
      <c r="O146" s="312"/>
      <c r="P146" s="323" t="s">
        <v>72</v>
      </c>
      <c r="Q146" s="324"/>
      <c r="R146" s="324"/>
      <c r="S146" s="324"/>
      <c r="T146" s="324"/>
      <c r="U146" s="324"/>
      <c r="V146" s="325"/>
      <c r="W146" s="37" t="s">
        <v>69</v>
      </c>
      <c r="X146" s="304">
        <f>IFERROR(SUM(X145:X145),"0")</f>
        <v>0</v>
      </c>
      <c r="Y146" s="304">
        <f>IFERROR(SUM(Y145:Y145),"0")</f>
        <v>0</v>
      </c>
      <c r="Z146" s="304">
        <f>IFERROR(IF(Z145="",0,Z145),"0")</f>
        <v>0</v>
      </c>
      <c r="AA146" s="305"/>
      <c r="AB146" s="305"/>
      <c r="AC146" s="305"/>
    </row>
    <row r="147" spans="1:68" hidden="1" x14ac:dyDescent="0.2">
      <c r="A147" s="311"/>
      <c r="B147" s="311"/>
      <c r="C147" s="311"/>
      <c r="D147" s="311"/>
      <c r="E147" s="311"/>
      <c r="F147" s="311"/>
      <c r="G147" s="311"/>
      <c r="H147" s="311"/>
      <c r="I147" s="311"/>
      <c r="J147" s="311"/>
      <c r="K147" s="311"/>
      <c r="L147" s="311"/>
      <c r="M147" s="311"/>
      <c r="N147" s="311"/>
      <c r="O147" s="312"/>
      <c r="P147" s="323" t="s">
        <v>72</v>
      </c>
      <c r="Q147" s="324"/>
      <c r="R147" s="324"/>
      <c r="S147" s="324"/>
      <c r="T147" s="324"/>
      <c r="U147" s="324"/>
      <c r="V147" s="325"/>
      <c r="W147" s="37" t="s">
        <v>73</v>
      </c>
      <c r="X147" s="304">
        <f>IFERROR(SUMPRODUCT(X145:X145*H145:H145),"0")</f>
        <v>0</v>
      </c>
      <c r="Y147" s="304">
        <f>IFERROR(SUMPRODUCT(Y145:Y145*H145:H145),"0")</f>
        <v>0</v>
      </c>
      <c r="Z147" s="37"/>
      <c r="AA147" s="305"/>
      <c r="AB147" s="305"/>
      <c r="AC147" s="305"/>
    </row>
    <row r="148" spans="1:68" ht="16.5" hidden="1" customHeight="1" x14ac:dyDescent="0.25">
      <c r="A148" s="340" t="s">
        <v>229</v>
      </c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11"/>
      <c r="W148" s="311"/>
      <c r="X148" s="311"/>
      <c r="Y148" s="311"/>
      <c r="Z148" s="311"/>
      <c r="AA148" s="297"/>
      <c r="AB148" s="297"/>
      <c r="AC148" s="297"/>
    </row>
    <row r="149" spans="1:68" ht="14.25" hidden="1" customHeight="1" x14ac:dyDescent="0.25">
      <c r="A149" s="335" t="s">
        <v>230</v>
      </c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11"/>
      <c r="W149" s="311"/>
      <c r="X149" s="311"/>
      <c r="Y149" s="311"/>
      <c r="Z149" s="311"/>
      <c r="AA149" s="296"/>
      <c r="AB149" s="296"/>
      <c r="AC149" s="296"/>
    </row>
    <row r="150" spans="1:68" ht="27" hidden="1" customHeight="1" x14ac:dyDescent="0.25">
      <c r="A150" s="54" t="s">
        <v>231</v>
      </c>
      <c r="B150" s="54" t="s">
        <v>232</v>
      </c>
      <c r="C150" s="31">
        <v>4301135540</v>
      </c>
      <c r="D150" s="308">
        <v>4607111035646</v>
      </c>
      <c r="E150" s="309"/>
      <c r="F150" s="301">
        <v>0.2</v>
      </c>
      <c r="G150" s="32">
        <v>8</v>
      </c>
      <c r="H150" s="301">
        <v>1.6</v>
      </c>
      <c r="I150" s="301">
        <v>2.12</v>
      </c>
      <c r="J150" s="32">
        <v>72</v>
      </c>
      <c r="K150" s="32" t="s">
        <v>233</v>
      </c>
      <c r="L150" s="32" t="s">
        <v>67</v>
      </c>
      <c r="M150" s="33" t="s">
        <v>68</v>
      </c>
      <c r="N150" s="33"/>
      <c r="O150" s="32">
        <v>180</v>
      </c>
      <c r="P150" s="48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319"/>
      <c r="R150" s="319"/>
      <c r="S150" s="319"/>
      <c r="T150" s="320"/>
      <c r="U150" s="34"/>
      <c r="V150" s="34"/>
      <c r="W150" s="35" t="s">
        <v>69</v>
      </c>
      <c r="X150" s="302">
        <v>0</v>
      </c>
      <c r="Y150" s="303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234</v>
      </c>
      <c r="AG150" s="67"/>
      <c r="AJ150" s="71" t="s">
        <v>71</v>
      </c>
      <c r="AK150" s="71">
        <v>1</v>
      </c>
      <c r="BB150" s="169" t="s">
        <v>81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10"/>
      <c r="B151" s="311"/>
      <c r="C151" s="311"/>
      <c r="D151" s="311"/>
      <c r="E151" s="311"/>
      <c r="F151" s="311"/>
      <c r="G151" s="311"/>
      <c r="H151" s="311"/>
      <c r="I151" s="311"/>
      <c r="J151" s="311"/>
      <c r="K151" s="311"/>
      <c r="L151" s="311"/>
      <c r="M151" s="311"/>
      <c r="N151" s="311"/>
      <c r="O151" s="312"/>
      <c r="P151" s="323" t="s">
        <v>72</v>
      </c>
      <c r="Q151" s="324"/>
      <c r="R151" s="324"/>
      <c r="S151" s="324"/>
      <c r="T151" s="324"/>
      <c r="U151" s="324"/>
      <c r="V151" s="325"/>
      <c r="W151" s="37" t="s">
        <v>69</v>
      </c>
      <c r="X151" s="304">
        <f>IFERROR(SUM(X150:X150),"0")</f>
        <v>0</v>
      </c>
      <c r="Y151" s="304">
        <f>IFERROR(SUM(Y150:Y150),"0")</f>
        <v>0</v>
      </c>
      <c r="Z151" s="304">
        <f>IFERROR(IF(Z150="",0,Z150),"0")</f>
        <v>0</v>
      </c>
      <c r="AA151" s="305"/>
      <c r="AB151" s="305"/>
      <c r="AC151" s="305"/>
    </row>
    <row r="152" spans="1:68" hidden="1" x14ac:dyDescent="0.2">
      <c r="A152" s="311"/>
      <c r="B152" s="311"/>
      <c r="C152" s="311"/>
      <c r="D152" s="311"/>
      <c r="E152" s="311"/>
      <c r="F152" s="311"/>
      <c r="G152" s="311"/>
      <c r="H152" s="311"/>
      <c r="I152" s="311"/>
      <c r="J152" s="311"/>
      <c r="K152" s="311"/>
      <c r="L152" s="311"/>
      <c r="M152" s="311"/>
      <c r="N152" s="311"/>
      <c r="O152" s="312"/>
      <c r="P152" s="323" t="s">
        <v>72</v>
      </c>
      <c r="Q152" s="324"/>
      <c r="R152" s="324"/>
      <c r="S152" s="324"/>
      <c r="T152" s="324"/>
      <c r="U152" s="324"/>
      <c r="V152" s="325"/>
      <c r="W152" s="37" t="s">
        <v>73</v>
      </c>
      <c r="X152" s="304">
        <f>IFERROR(SUMPRODUCT(X150:X150*H150:H150),"0")</f>
        <v>0</v>
      </c>
      <c r="Y152" s="304">
        <f>IFERROR(SUMPRODUCT(Y150:Y150*H150:H150),"0")</f>
        <v>0</v>
      </c>
      <c r="Z152" s="37"/>
      <c r="AA152" s="305"/>
      <c r="AB152" s="305"/>
      <c r="AC152" s="305"/>
    </row>
    <row r="153" spans="1:68" ht="16.5" hidden="1" customHeight="1" x14ac:dyDescent="0.25">
      <c r="A153" s="340" t="s">
        <v>235</v>
      </c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11"/>
      <c r="M153" s="311"/>
      <c r="N153" s="311"/>
      <c r="O153" s="311"/>
      <c r="P153" s="311"/>
      <c r="Q153" s="311"/>
      <c r="R153" s="311"/>
      <c r="S153" s="311"/>
      <c r="T153" s="311"/>
      <c r="U153" s="311"/>
      <c r="V153" s="311"/>
      <c r="W153" s="311"/>
      <c r="X153" s="311"/>
      <c r="Y153" s="311"/>
      <c r="Z153" s="311"/>
      <c r="AA153" s="297"/>
      <c r="AB153" s="297"/>
      <c r="AC153" s="297"/>
    </row>
    <row r="154" spans="1:68" ht="14.25" hidden="1" customHeight="1" x14ac:dyDescent="0.25">
      <c r="A154" s="335" t="s">
        <v>130</v>
      </c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11"/>
      <c r="W154" s="311"/>
      <c r="X154" s="311"/>
      <c r="Y154" s="311"/>
      <c r="Z154" s="311"/>
      <c r="AA154" s="296"/>
      <c r="AB154" s="296"/>
      <c r="AC154" s="296"/>
    </row>
    <row r="155" spans="1:68" ht="27" hidden="1" customHeight="1" x14ac:dyDescent="0.25">
      <c r="A155" s="54" t="s">
        <v>236</v>
      </c>
      <c r="B155" s="54" t="s">
        <v>237</v>
      </c>
      <c r="C155" s="31">
        <v>4301135591</v>
      </c>
      <c r="D155" s="308">
        <v>4607111036568</v>
      </c>
      <c r="E155" s="309"/>
      <c r="F155" s="301">
        <v>0.28000000000000003</v>
      </c>
      <c r="G155" s="32">
        <v>6</v>
      </c>
      <c r="H155" s="301">
        <v>1.68</v>
      </c>
      <c r="I155" s="301">
        <v>2.1017999999999999</v>
      </c>
      <c r="J155" s="32">
        <v>140</v>
      </c>
      <c r="K155" s="32" t="s">
        <v>79</v>
      </c>
      <c r="L155" s="32" t="s">
        <v>67</v>
      </c>
      <c r="M155" s="33" t="s">
        <v>68</v>
      </c>
      <c r="N155" s="33"/>
      <c r="O155" s="32">
        <v>180</v>
      </c>
      <c r="P155" s="50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319"/>
      <c r="R155" s="319"/>
      <c r="S155" s="319"/>
      <c r="T155" s="320"/>
      <c r="U155" s="34"/>
      <c r="V155" s="34"/>
      <c r="W155" s="35" t="s">
        <v>69</v>
      </c>
      <c r="X155" s="302">
        <v>0</v>
      </c>
      <c r="Y155" s="303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238</v>
      </c>
      <c r="AG155" s="67"/>
      <c r="AJ155" s="71" t="s">
        <v>71</v>
      </c>
      <c r="AK155" s="71">
        <v>1</v>
      </c>
      <c r="BB155" s="171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10"/>
      <c r="B156" s="311"/>
      <c r="C156" s="311"/>
      <c r="D156" s="311"/>
      <c r="E156" s="311"/>
      <c r="F156" s="311"/>
      <c r="G156" s="311"/>
      <c r="H156" s="311"/>
      <c r="I156" s="311"/>
      <c r="J156" s="311"/>
      <c r="K156" s="311"/>
      <c r="L156" s="311"/>
      <c r="M156" s="311"/>
      <c r="N156" s="311"/>
      <c r="O156" s="312"/>
      <c r="P156" s="323" t="s">
        <v>72</v>
      </c>
      <c r="Q156" s="324"/>
      <c r="R156" s="324"/>
      <c r="S156" s="324"/>
      <c r="T156" s="324"/>
      <c r="U156" s="324"/>
      <c r="V156" s="325"/>
      <c r="W156" s="37" t="s">
        <v>69</v>
      </c>
      <c r="X156" s="304">
        <f>IFERROR(SUM(X155:X155),"0")</f>
        <v>0</v>
      </c>
      <c r="Y156" s="304">
        <f>IFERROR(SUM(Y155:Y155),"0")</f>
        <v>0</v>
      </c>
      <c r="Z156" s="304">
        <f>IFERROR(IF(Z155="",0,Z155),"0")</f>
        <v>0</v>
      </c>
      <c r="AA156" s="305"/>
      <c r="AB156" s="305"/>
      <c r="AC156" s="305"/>
    </row>
    <row r="157" spans="1:68" hidden="1" x14ac:dyDescent="0.2">
      <c r="A157" s="311"/>
      <c r="B157" s="311"/>
      <c r="C157" s="311"/>
      <c r="D157" s="311"/>
      <c r="E157" s="311"/>
      <c r="F157" s="311"/>
      <c r="G157" s="311"/>
      <c r="H157" s="311"/>
      <c r="I157" s="311"/>
      <c r="J157" s="311"/>
      <c r="K157" s="311"/>
      <c r="L157" s="311"/>
      <c r="M157" s="311"/>
      <c r="N157" s="311"/>
      <c r="O157" s="312"/>
      <c r="P157" s="323" t="s">
        <v>72</v>
      </c>
      <c r="Q157" s="324"/>
      <c r="R157" s="324"/>
      <c r="S157" s="324"/>
      <c r="T157" s="324"/>
      <c r="U157" s="324"/>
      <c r="V157" s="325"/>
      <c r="W157" s="37" t="s">
        <v>73</v>
      </c>
      <c r="X157" s="304">
        <f>IFERROR(SUMPRODUCT(X155:X155*H155:H155),"0")</f>
        <v>0</v>
      </c>
      <c r="Y157" s="304">
        <f>IFERROR(SUMPRODUCT(Y155:Y155*H155:H155),"0")</f>
        <v>0</v>
      </c>
      <c r="Z157" s="37"/>
      <c r="AA157" s="305"/>
      <c r="AB157" s="305"/>
      <c r="AC157" s="305"/>
    </row>
    <row r="158" spans="1:68" ht="27.75" hidden="1" customHeight="1" x14ac:dyDescent="0.2">
      <c r="A158" s="348" t="s">
        <v>239</v>
      </c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48"/>
      <c r="AB158" s="48"/>
      <c r="AC158" s="48"/>
    </row>
    <row r="159" spans="1:68" ht="16.5" hidden="1" customHeight="1" x14ac:dyDescent="0.25">
      <c r="A159" s="340" t="s">
        <v>240</v>
      </c>
      <c r="B159" s="311"/>
      <c r="C159" s="311"/>
      <c r="D159" s="311"/>
      <c r="E159" s="311"/>
      <c r="F159" s="311"/>
      <c r="G159" s="311"/>
      <c r="H159" s="311"/>
      <c r="I159" s="311"/>
      <c r="J159" s="311"/>
      <c r="K159" s="311"/>
      <c r="L159" s="311"/>
      <c r="M159" s="311"/>
      <c r="N159" s="311"/>
      <c r="O159" s="311"/>
      <c r="P159" s="311"/>
      <c r="Q159" s="311"/>
      <c r="R159" s="311"/>
      <c r="S159" s="311"/>
      <c r="T159" s="311"/>
      <c r="U159" s="311"/>
      <c r="V159" s="311"/>
      <c r="W159" s="311"/>
      <c r="X159" s="311"/>
      <c r="Y159" s="311"/>
      <c r="Z159" s="311"/>
      <c r="AA159" s="297"/>
      <c r="AB159" s="297"/>
      <c r="AC159" s="297"/>
    </row>
    <row r="160" spans="1:68" ht="14.25" hidden="1" customHeight="1" x14ac:dyDescent="0.25">
      <c r="A160" s="335" t="s">
        <v>63</v>
      </c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11"/>
      <c r="W160" s="311"/>
      <c r="X160" s="311"/>
      <c r="Y160" s="311"/>
      <c r="Z160" s="311"/>
      <c r="AA160" s="296"/>
      <c r="AB160" s="296"/>
      <c r="AC160" s="296"/>
    </row>
    <row r="161" spans="1:68" ht="16.5" hidden="1" customHeight="1" x14ac:dyDescent="0.25">
      <c r="A161" s="54" t="s">
        <v>241</v>
      </c>
      <c r="B161" s="54" t="s">
        <v>242</v>
      </c>
      <c r="C161" s="31">
        <v>4301071062</v>
      </c>
      <c r="D161" s="308">
        <v>4607111036384</v>
      </c>
      <c r="E161" s="309"/>
      <c r="F161" s="301">
        <v>5</v>
      </c>
      <c r="G161" s="32">
        <v>1</v>
      </c>
      <c r="H161" s="301">
        <v>5</v>
      </c>
      <c r="I161" s="301">
        <v>5.2106000000000003</v>
      </c>
      <c r="J161" s="32">
        <v>144</v>
      </c>
      <c r="K161" s="32" t="s">
        <v>66</v>
      </c>
      <c r="L161" s="32" t="s">
        <v>67</v>
      </c>
      <c r="M161" s="33" t="s">
        <v>68</v>
      </c>
      <c r="N161" s="33"/>
      <c r="O161" s="32">
        <v>180</v>
      </c>
      <c r="P161" s="401" t="s">
        <v>243</v>
      </c>
      <c r="Q161" s="319"/>
      <c r="R161" s="319"/>
      <c r="S161" s="319"/>
      <c r="T161" s="320"/>
      <c r="U161" s="34"/>
      <c r="V161" s="34"/>
      <c r="W161" s="35" t="s">
        <v>69</v>
      </c>
      <c r="X161" s="302">
        <v>0</v>
      </c>
      <c r="Y161" s="303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244</v>
      </c>
      <c r="AG161" s="67"/>
      <c r="AJ161" s="71" t="s">
        <v>71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245</v>
      </c>
      <c r="B162" s="54" t="s">
        <v>246</v>
      </c>
      <c r="C162" s="31">
        <v>4301071050</v>
      </c>
      <c r="D162" s="308">
        <v>4607111036216</v>
      </c>
      <c r="E162" s="309"/>
      <c r="F162" s="301">
        <v>5</v>
      </c>
      <c r="G162" s="32">
        <v>1</v>
      </c>
      <c r="H162" s="301">
        <v>5</v>
      </c>
      <c r="I162" s="301">
        <v>5.2131999999999996</v>
      </c>
      <c r="J162" s="32">
        <v>144</v>
      </c>
      <c r="K162" s="32" t="s">
        <v>66</v>
      </c>
      <c r="L162" s="32" t="s">
        <v>97</v>
      </c>
      <c r="M162" s="33" t="s">
        <v>68</v>
      </c>
      <c r="N162" s="33"/>
      <c r="O162" s="32">
        <v>180</v>
      </c>
      <c r="P162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19"/>
      <c r="R162" s="319"/>
      <c r="S162" s="319"/>
      <c r="T162" s="320"/>
      <c r="U162" s="34"/>
      <c r="V162" s="34"/>
      <c r="W162" s="35" t="s">
        <v>69</v>
      </c>
      <c r="X162" s="302">
        <v>0</v>
      </c>
      <c r="Y162" s="303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247</v>
      </c>
      <c r="AG162" s="67"/>
      <c r="AJ162" s="71" t="s">
        <v>99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10"/>
      <c r="B163" s="311"/>
      <c r="C163" s="311"/>
      <c r="D163" s="311"/>
      <c r="E163" s="311"/>
      <c r="F163" s="311"/>
      <c r="G163" s="311"/>
      <c r="H163" s="311"/>
      <c r="I163" s="311"/>
      <c r="J163" s="311"/>
      <c r="K163" s="311"/>
      <c r="L163" s="311"/>
      <c r="M163" s="311"/>
      <c r="N163" s="311"/>
      <c r="O163" s="312"/>
      <c r="P163" s="323" t="s">
        <v>72</v>
      </c>
      <c r="Q163" s="324"/>
      <c r="R163" s="324"/>
      <c r="S163" s="324"/>
      <c r="T163" s="324"/>
      <c r="U163" s="324"/>
      <c r="V163" s="325"/>
      <c r="W163" s="37" t="s">
        <v>69</v>
      </c>
      <c r="X163" s="304">
        <f>IFERROR(SUM(X161:X162),"0")</f>
        <v>0</v>
      </c>
      <c r="Y163" s="304">
        <f>IFERROR(SUM(Y161:Y162),"0")</f>
        <v>0</v>
      </c>
      <c r="Z163" s="304">
        <f>IFERROR(IF(Z161="",0,Z161),"0")+IFERROR(IF(Z162="",0,Z162),"0")</f>
        <v>0</v>
      </c>
      <c r="AA163" s="305"/>
      <c r="AB163" s="305"/>
      <c r="AC163" s="305"/>
    </row>
    <row r="164" spans="1:68" hidden="1" x14ac:dyDescent="0.2">
      <c r="A164" s="311"/>
      <c r="B164" s="311"/>
      <c r="C164" s="311"/>
      <c r="D164" s="311"/>
      <c r="E164" s="311"/>
      <c r="F164" s="311"/>
      <c r="G164" s="311"/>
      <c r="H164" s="311"/>
      <c r="I164" s="311"/>
      <c r="J164" s="311"/>
      <c r="K164" s="311"/>
      <c r="L164" s="311"/>
      <c r="M164" s="311"/>
      <c r="N164" s="311"/>
      <c r="O164" s="312"/>
      <c r="P164" s="323" t="s">
        <v>72</v>
      </c>
      <c r="Q164" s="324"/>
      <c r="R164" s="324"/>
      <c r="S164" s="324"/>
      <c r="T164" s="324"/>
      <c r="U164" s="324"/>
      <c r="V164" s="325"/>
      <c r="W164" s="37" t="s">
        <v>73</v>
      </c>
      <c r="X164" s="304">
        <f>IFERROR(SUMPRODUCT(X161:X162*H161:H162),"0")</f>
        <v>0</v>
      </c>
      <c r="Y164" s="304">
        <f>IFERROR(SUMPRODUCT(Y161:Y162*H161:H162),"0")</f>
        <v>0</v>
      </c>
      <c r="Z164" s="37"/>
      <c r="AA164" s="305"/>
      <c r="AB164" s="305"/>
      <c r="AC164" s="305"/>
    </row>
    <row r="165" spans="1:68" ht="14.25" hidden="1" customHeight="1" x14ac:dyDescent="0.25">
      <c r="A165" s="335" t="s">
        <v>248</v>
      </c>
      <c r="B165" s="311"/>
      <c r="C165" s="311"/>
      <c r="D165" s="311"/>
      <c r="E165" s="311"/>
      <c r="F165" s="311"/>
      <c r="G165" s="311"/>
      <c r="H165" s="311"/>
      <c r="I165" s="311"/>
      <c r="J165" s="311"/>
      <c r="K165" s="311"/>
      <c r="L165" s="311"/>
      <c r="M165" s="311"/>
      <c r="N165" s="311"/>
      <c r="O165" s="311"/>
      <c r="P165" s="311"/>
      <c r="Q165" s="311"/>
      <c r="R165" s="311"/>
      <c r="S165" s="311"/>
      <c r="T165" s="311"/>
      <c r="U165" s="311"/>
      <c r="V165" s="311"/>
      <c r="W165" s="311"/>
      <c r="X165" s="311"/>
      <c r="Y165" s="311"/>
      <c r="Z165" s="311"/>
      <c r="AA165" s="296"/>
      <c r="AB165" s="296"/>
      <c r="AC165" s="296"/>
    </row>
    <row r="166" spans="1:68" ht="27" hidden="1" customHeight="1" x14ac:dyDescent="0.25">
      <c r="A166" s="54" t="s">
        <v>249</v>
      </c>
      <c r="B166" s="54" t="s">
        <v>250</v>
      </c>
      <c r="C166" s="31">
        <v>4301080153</v>
      </c>
      <c r="D166" s="308">
        <v>4607111036827</v>
      </c>
      <c r="E166" s="309"/>
      <c r="F166" s="301">
        <v>1</v>
      </c>
      <c r="G166" s="32">
        <v>5</v>
      </c>
      <c r="H166" s="301">
        <v>5</v>
      </c>
      <c r="I166" s="301">
        <v>5.2</v>
      </c>
      <c r="J166" s="32">
        <v>144</v>
      </c>
      <c r="K166" s="32" t="s">
        <v>66</v>
      </c>
      <c r="L166" s="32" t="s">
        <v>67</v>
      </c>
      <c r="M166" s="33" t="s">
        <v>68</v>
      </c>
      <c r="N166" s="33"/>
      <c r="O166" s="32">
        <v>90</v>
      </c>
      <c r="P166" s="45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19"/>
      <c r="R166" s="319"/>
      <c r="S166" s="319"/>
      <c r="T166" s="320"/>
      <c r="U166" s="34"/>
      <c r="V166" s="34"/>
      <c r="W166" s="35" t="s">
        <v>69</v>
      </c>
      <c r="X166" s="302">
        <v>0</v>
      </c>
      <c r="Y166" s="303">
        <f>IFERROR(IF(X166="","",X166),"")</f>
        <v>0</v>
      </c>
      <c r="Z166" s="36">
        <f>IFERROR(IF(X166="","",X166*0.00866),"")</f>
        <v>0</v>
      </c>
      <c r="AA166" s="56"/>
      <c r="AB166" s="57"/>
      <c r="AC166" s="176" t="s">
        <v>251</v>
      </c>
      <c r="AG166" s="67"/>
      <c r="AJ166" s="71" t="s">
        <v>71</v>
      </c>
      <c r="AK166" s="71">
        <v>1</v>
      </c>
      <c r="BB166" s="17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252</v>
      </c>
      <c r="B167" s="54" t="s">
        <v>253</v>
      </c>
      <c r="C167" s="31">
        <v>4301080154</v>
      </c>
      <c r="D167" s="308">
        <v>4607111036834</v>
      </c>
      <c r="E167" s="309"/>
      <c r="F167" s="301">
        <v>1</v>
      </c>
      <c r="G167" s="32">
        <v>5</v>
      </c>
      <c r="H167" s="301">
        <v>5</v>
      </c>
      <c r="I167" s="301">
        <v>5.2530000000000001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47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19"/>
      <c r="R167" s="319"/>
      <c r="S167" s="319"/>
      <c r="T167" s="320"/>
      <c r="U167" s="34"/>
      <c r="V167" s="34"/>
      <c r="W167" s="35" t="s">
        <v>69</v>
      </c>
      <c r="X167" s="302">
        <v>0</v>
      </c>
      <c r="Y167" s="303">
        <f>IFERROR(IF(X167="","",X167),"")</f>
        <v>0</v>
      </c>
      <c r="Z167" s="36">
        <f>IFERROR(IF(X167="","",X167*0.00866),"")</f>
        <v>0</v>
      </c>
      <c r="AA167" s="56"/>
      <c r="AB167" s="57"/>
      <c r="AC167" s="178" t="s">
        <v>251</v>
      </c>
      <c r="AG167" s="67"/>
      <c r="AJ167" s="71" t="s">
        <v>71</v>
      </c>
      <c r="AK167" s="71">
        <v>1</v>
      </c>
      <c r="BB167" s="17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10"/>
      <c r="B168" s="311"/>
      <c r="C168" s="311"/>
      <c r="D168" s="311"/>
      <c r="E168" s="311"/>
      <c r="F168" s="311"/>
      <c r="G168" s="311"/>
      <c r="H168" s="311"/>
      <c r="I168" s="311"/>
      <c r="J168" s="311"/>
      <c r="K168" s="311"/>
      <c r="L168" s="311"/>
      <c r="M168" s="311"/>
      <c r="N168" s="311"/>
      <c r="O168" s="312"/>
      <c r="P168" s="323" t="s">
        <v>72</v>
      </c>
      <c r="Q168" s="324"/>
      <c r="R168" s="324"/>
      <c r="S168" s="324"/>
      <c r="T168" s="324"/>
      <c r="U168" s="324"/>
      <c r="V168" s="325"/>
      <c r="W168" s="37" t="s">
        <v>69</v>
      </c>
      <c r="X168" s="304">
        <f>IFERROR(SUM(X166:X167),"0")</f>
        <v>0</v>
      </c>
      <c r="Y168" s="304">
        <f>IFERROR(SUM(Y166:Y167),"0")</f>
        <v>0</v>
      </c>
      <c r="Z168" s="304">
        <f>IFERROR(IF(Z166="",0,Z166),"0")+IFERROR(IF(Z167="",0,Z167),"0")</f>
        <v>0</v>
      </c>
      <c r="AA168" s="305"/>
      <c r="AB168" s="305"/>
      <c r="AC168" s="305"/>
    </row>
    <row r="169" spans="1:68" hidden="1" x14ac:dyDescent="0.2">
      <c r="A169" s="311"/>
      <c r="B169" s="311"/>
      <c r="C169" s="311"/>
      <c r="D169" s="311"/>
      <c r="E169" s="311"/>
      <c r="F169" s="311"/>
      <c r="G169" s="311"/>
      <c r="H169" s="311"/>
      <c r="I169" s="311"/>
      <c r="J169" s="311"/>
      <c r="K169" s="311"/>
      <c r="L169" s="311"/>
      <c r="M169" s="311"/>
      <c r="N169" s="311"/>
      <c r="O169" s="312"/>
      <c r="P169" s="323" t="s">
        <v>72</v>
      </c>
      <c r="Q169" s="324"/>
      <c r="R169" s="324"/>
      <c r="S169" s="324"/>
      <c r="T169" s="324"/>
      <c r="U169" s="324"/>
      <c r="V169" s="325"/>
      <c r="W169" s="37" t="s">
        <v>73</v>
      </c>
      <c r="X169" s="304">
        <f>IFERROR(SUMPRODUCT(X166:X167*H166:H167),"0")</f>
        <v>0</v>
      </c>
      <c r="Y169" s="304">
        <f>IFERROR(SUMPRODUCT(Y166:Y167*H166:H167),"0")</f>
        <v>0</v>
      </c>
      <c r="Z169" s="37"/>
      <c r="AA169" s="305"/>
      <c r="AB169" s="305"/>
      <c r="AC169" s="305"/>
    </row>
    <row r="170" spans="1:68" ht="27.75" hidden="1" customHeight="1" x14ac:dyDescent="0.2">
      <c r="A170" s="348" t="s">
        <v>254</v>
      </c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49"/>
      <c r="N170" s="349"/>
      <c r="O170" s="349"/>
      <c r="P170" s="349"/>
      <c r="Q170" s="349"/>
      <c r="R170" s="349"/>
      <c r="S170" s="349"/>
      <c r="T170" s="349"/>
      <c r="U170" s="349"/>
      <c r="V170" s="349"/>
      <c r="W170" s="349"/>
      <c r="X170" s="349"/>
      <c r="Y170" s="349"/>
      <c r="Z170" s="349"/>
      <c r="AA170" s="48"/>
      <c r="AB170" s="48"/>
      <c r="AC170" s="48"/>
    </row>
    <row r="171" spans="1:68" ht="16.5" hidden="1" customHeight="1" x14ac:dyDescent="0.25">
      <c r="A171" s="340" t="s">
        <v>255</v>
      </c>
      <c r="B171" s="311"/>
      <c r="C171" s="311"/>
      <c r="D171" s="311"/>
      <c r="E171" s="311"/>
      <c r="F171" s="311"/>
      <c r="G171" s="311"/>
      <c r="H171" s="311"/>
      <c r="I171" s="311"/>
      <c r="J171" s="311"/>
      <c r="K171" s="311"/>
      <c r="L171" s="311"/>
      <c r="M171" s="311"/>
      <c r="N171" s="311"/>
      <c r="O171" s="311"/>
      <c r="P171" s="311"/>
      <c r="Q171" s="311"/>
      <c r="R171" s="311"/>
      <c r="S171" s="311"/>
      <c r="T171" s="311"/>
      <c r="U171" s="311"/>
      <c r="V171" s="311"/>
      <c r="W171" s="311"/>
      <c r="X171" s="311"/>
      <c r="Y171" s="311"/>
      <c r="Z171" s="311"/>
      <c r="AA171" s="297"/>
      <c r="AB171" s="297"/>
      <c r="AC171" s="297"/>
    </row>
    <row r="172" spans="1:68" ht="14.25" hidden="1" customHeight="1" x14ac:dyDescent="0.25">
      <c r="A172" s="335" t="s">
        <v>76</v>
      </c>
      <c r="B172" s="311"/>
      <c r="C172" s="311"/>
      <c r="D172" s="311"/>
      <c r="E172" s="311"/>
      <c r="F172" s="311"/>
      <c r="G172" s="311"/>
      <c r="H172" s="311"/>
      <c r="I172" s="311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11"/>
      <c r="W172" s="311"/>
      <c r="X172" s="311"/>
      <c r="Y172" s="311"/>
      <c r="Z172" s="311"/>
      <c r="AA172" s="296"/>
      <c r="AB172" s="296"/>
      <c r="AC172" s="296"/>
    </row>
    <row r="173" spans="1:68" ht="16.5" hidden="1" customHeight="1" x14ac:dyDescent="0.25">
      <c r="A173" s="54" t="s">
        <v>256</v>
      </c>
      <c r="B173" s="54" t="s">
        <v>257</v>
      </c>
      <c r="C173" s="31">
        <v>4301132179</v>
      </c>
      <c r="D173" s="308">
        <v>4607111035691</v>
      </c>
      <c r="E173" s="309"/>
      <c r="F173" s="301">
        <v>0.25</v>
      </c>
      <c r="G173" s="32">
        <v>12</v>
      </c>
      <c r="H173" s="301">
        <v>3</v>
      </c>
      <c r="I173" s="301">
        <v>3.3879999999999999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365</v>
      </c>
      <c r="P173" s="48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3" s="319"/>
      <c r="R173" s="319"/>
      <c r="S173" s="319"/>
      <c r="T173" s="320"/>
      <c r="U173" s="34"/>
      <c r="V173" s="34"/>
      <c r="W173" s="35" t="s">
        <v>69</v>
      </c>
      <c r="X173" s="302">
        <v>0</v>
      </c>
      <c r="Y173" s="303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258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4301132182</v>
      </c>
      <c r="D174" s="308">
        <v>4607111035721</v>
      </c>
      <c r="E174" s="309"/>
      <c r="F174" s="301">
        <v>0.25</v>
      </c>
      <c r="G174" s="32">
        <v>12</v>
      </c>
      <c r="H174" s="301">
        <v>3</v>
      </c>
      <c r="I174" s="301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39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4" s="319"/>
      <c r="R174" s="319"/>
      <c r="S174" s="319"/>
      <c r="T174" s="320"/>
      <c r="U174" s="34"/>
      <c r="V174" s="34"/>
      <c r="W174" s="35" t="s">
        <v>69</v>
      </c>
      <c r="X174" s="302">
        <v>0</v>
      </c>
      <c r="Y174" s="303">
        <f>IFERROR(IF(X174="","",X174),"")</f>
        <v>0</v>
      </c>
      <c r="Z174" s="36">
        <f>IFERROR(IF(X174="","",X174*0.01788),"")</f>
        <v>0</v>
      </c>
      <c r="AA174" s="56"/>
      <c r="AB174" s="57"/>
      <c r="AC174" s="182" t="s">
        <v>261</v>
      </c>
      <c r="AG174" s="67"/>
      <c r="AJ174" s="71" t="s">
        <v>71</v>
      </c>
      <c r="AK174" s="71">
        <v>1</v>
      </c>
      <c r="BB174" s="183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262</v>
      </c>
      <c r="B175" s="54" t="s">
        <v>263</v>
      </c>
      <c r="C175" s="31">
        <v>4301132170</v>
      </c>
      <c r="D175" s="308">
        <v>4607111038487</v>
      </c>
      <c r="E175" s="309"/>
      <c r="F175" s="301">
        <v>0.25</v>
      </c>
      <c r="G175" s="32">
        <v>12</v>
      </c>
      <c r="H175" s="301">
        <v>3</v>
      </c>
      <c r="I175" s="301">
        <v>3.7360000000000002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37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5" s="319"/>
      <c r="R175" s="319"/>
      <c r="S175" s="319"/>
      <c r="T175" s="320"/>
      <c r="U175" s="34"/>
      <c r="V175" s="34"/>
      <c r="W175" s="35" t="s">
        <v>69</v>
      </c>
      <c r="X175" s="302">
        <v>0</v>
      </c>
      <c r="Y175" s="303">
        <f>IFERROR(IF(X175="","",X175),"")</f>
        <v>0</v>
      </c>
      <c r="Z175" s="36">
        <f>IFERROR(IF(X175="","",X175*0.01788),"")</f>
        <v>0</v>
      </c>
      <c r="AA175" s="56"/>
      <c r="AB175" s="57"/>
      <c r="AC175" s="184" t="s">
        <v>264</v>
      </c>
      <c r="AG175" s="67"/>
      <c r="AJ175" s="71" t="s">
        <v>71</v>
      </c>
      <c r="AK175" s="71">
        <v>1</v>
      </c>
      <c r="BB175" s="185" t="s">
        <v>81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10"/>
      <c r="B176" s="311"/>
      <c r="C176" s="311"/>
      <c r="D176" s="311"/>
      <c r="E176" s="311"/>
      <c r="F176" s="311"/>
      <c r="G176" s="311"/>
      <c r="H176" s="311"/>
      <c r="I176" s="311"/>
      <c r="J176" s="311"/>
      <c r="K176" s="311"/>
      <c r="L176" s="311"/>
      <c r="M176" s="311"/>
      <c r="N176" s="311"/>
      <c r="O176" s="312"/>
      <c r="P176" s="323" t="s">
        <v>72</v>
      </c>
      <c r="Q176" s="324"/>
      <c r="R176" s="324"/>
      <c r="S176" s="324"/>
      <c r="T176" s="324"/>
      <c r="U176" s="324"/>
      <c r="V176" s="325"/>
      <c r="W176" s="37" t="s">
        <v>69</v>
      </c>
      <c r="X176" s="304">
        <f>IFERROR(SUM(X173:X175),"0")</f>
        <v>0</v>
      </c>
      <c r="Y176" s="304">
        <f>IFERROR(SUM(Y173:Y175),"0")</f>
        <v>0</v>
      </c>
      <c r="Z176" s="304">
        <f>IFERROR(IF(Z173="",0,Z173),"0")+IFERROR(IF(Z174="",0,Z174),"0")+IFERROR(IF(Z175="",0,Z175),"0")</f>
        <v>0</v>
      </c>
      <c r="AA176" s="305"/>
      <c r="AB176" s="305"/>
      <c r="AC176" s="305"/>
    </row>
    <row r="177" spans="1:68" hidden="1" x14ac:dyDescent="0.2">
      <c r="A177" s="311"/>
      <c r="B177" s="311"/>
      <c r="C177" s="311"/>
      <c r="D177" s="311"/>
      <c r="E177" s="311"/>
      <c r="F177" s="311"/>
      <c r="G177" s="311"/>
      <c r="H177" s="311"/>
      <c r="I177" s="311"/>
      <c r="J177" s="311"/>
      <c r="K177" s="311"/>
      <c r="L177" s="311"/>
      <c r="M177" s="311"/>
      <c r="N177" s="311"/>
      <c r="O177" s="312"/>
      <c r="P177" s="323" t="s">
        <v>72</v>
      </c>
      <c r="Q177" s="324"/>
      <c r="R177" s="324"/>
      <c r="S177" s="324"/>
      <c r="T177" s="324"/>
      <c r="U177" s="324"/>
      <c r="V177" s="325"/>
      <c r="W177" s="37" t="s">
        <v>73</v>
      </c>
      <c r="X177" s="304">
        <f>IFERROR(SUMPRODUCT(X173:X175*H173:H175),"0")</f>
        <v>0</v>
      </c>
      <c r="Y177" s="304">
        <f>IFERROR(SUMPRODUCT(Y173:Y175*H173:H175),"0")</f>
        <v>0</v>
      </c>
      <c r="Z177" s="37"/>
      <c r="AA177" s="305"/>
      <c r="AB177" s="305"/>
      <c r="AC177" s="305"/>
    </row>
    <row r="178" spans="1:68" ht="14.25" hidden="1" customHeight="1" x14ac:dyDescent="0.25">
      <c r="A178" s="335" t="s">
        <v>265</v>
      </c>
      <c r="B178" s="311"/>
      <c r="C178" s="311"/>
      <c r="D178" s="311"/>
      <c r="E178" s="311"/>
      <c r="F178" s="311"/>
      <c r="G178" s="311"/>
      <c r="H178" s="311"/>
      <c r="I178" s="311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11"/>
      <c r="W178" s="311"/>
      <c r="X178" s="311"/>
      <c r="Y178" s="311"/>
      <c r="Z178" s="311"/>
      <c r="AA178" s="296"/>
      <c r="AB178" s="296"/>
      <c r="AC178" s="296"/>
    </row>
    <row r="179" spans="1:68" ht="27" hidden="1" customHeight="1" x14ac:dyDescent="0.25">
      <c r="A179" s="54" t="s">
        <v>266</v>
      </c>
      <c r="B179" s="54" t="s">
        <v>267</v>
      </c>
      <c r="C179" s="31">
        <v>4301051855</v>
      </c>
      <c r="D179" s="308">
        <v>4680115885875</v>
      </c>
      <c r="E179" s="309"/>
      <c r="F179" s="301">
        <v>1</v>
      </c>
      <c r="G179" s="32">
        <v>9</v>
      </c>
      <c r="H179" s="301">
        <v>9</v>
      </c>
      <c r="I179" s="301">
        <v>9.4350000000000005</v>
      </c>
      <c r="J179" s="32">
        <v>64</v>
      </c>
      <c r="K179" s="32" t="s">
        <v>268</v>
      </c>
      <c r="L179" s="32" t="s">
        <v>67</v>
      </c>
      <c r="M179" s="33" t="s">
        <v>269</v>
      </c>
      <c r="N179" s="33"/>
      <c r="O179" s="32">
        <v>365</v>
      </c>
      <c r="P179" s="406" t="s">
        <v>270</v>
      </c>
      <c r="Q179" s="319"/>
      <c r="R179" s="319"/>
      <c r="S179" s="319"/>
      <c r="T179" s="320"/>
      <c r="U179" s="34"/>
      <c r="V179" s="34"/>
      <c r="W179" s="35" t="s">
        <v>69</v>
      </c>
      <c r="X179" s="302">
        <v>0</v>
      </c>
      <c r="Y179" s="303">
        <f>IFERROR(IF(X179="","",X179),"")</f>
        <v>0</v>
      </c>
      <c r="Z179" s="36">
        <f>IFERROR(IF(X179="","",X179*0.01898),"")</f>
        <v>0</v>
      </c>
      <c r="AA179" s="56"/>
      <c r="AB179" s="57"/>
      <c r="AC179" s="186" t="s">
        <v>271</v>
      </c>
      <c r="AG179" s="67"/>
      <c r="AJ179" s="71" t="s">
        <v>71</v>
      </c>
      <c r="AK179" s="71">
        <v>1</v>
      </c>
      <c r="BB179" s="187" t="s">
        <v>272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10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11"/>
      <c r="M180" s="311"/>
      <c r="N180" s="311"/>
      <c r="O180" s="312"/>
      <c r="P180" s="323" t="s">
        <v>72</v>
      </c>
      <c r="Q180" s="324"/>
      <c r="R180" s="324"/>
      <c r="S180" s="324"/>
      <c r="T180" s="324"/>
      <c r="U180" s="324"/>
      <c r="V180" s="325"/>
      <c r="W180" s="37" t="s">
        <v>69</v>
      </c>
      <c r="X180" s="304">
        <f>IFERROR(SUM(X179:X179),"0")</f>
        <v>0</v>
      </c>
      <c r="Y180" s="304">
        <f>IFERROR(SUM(Y179:Y179),"0")</f>
        <v>0</v>
      </c>
      <c r="Z180" s="304">
        <f>IFERROR(IF(Z179="",0,Z179),"0")</f>
        <v>0</v>
      </c>
      <c r="AA180" s="305"/>
      <c r="AB180" s="305"/>
      <c r="AC180" s="305"/>
    </row>
    <row r="181" spans="1:68" hidden="1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11"/>
      <c r="M181" s="311"/>
      <c r="N181" s="311"/>
      <c r="O181" s="312"/>
      <c r="P181" s="323" t="s">
        <v>72</v>
      </c>
      <c r="Q181" s="324"/>
      <c r="R181" s="324"/>
      <c r="S181" s="324"/>
      <c r="T181" s="324"/>
      <c r="U181" s="324"/>
      <c r="V181" s="325"/>
      <c r="W181" s="37" t="s">
        <v>73</v>
      </c>
      <c r="X181" s="304">
        <f>IFERROR(SUMPRODUCT(X179:X179*H179:H179),"0")</f>
        <v>0</v>
      </c>
      <c r="Y181" s="304">
        <f>IFERROR(SUMPRODUCT(Y179:Y179*H179:H179),"0")</f>
        <v>0</v>
      </c>
      <c r="Z181" s="37"/>
      <c r="AA181" s="305"/>
      <c r="AB181" s="305"/>
      <c r="AC181" s="305"/>
    </row>
    <row r="182" spans="1:68" ht="27.75" hidden="1" customHeight="1" x14ac:dyDescent="0.2">
      <c r="A182" s="348" t="s">
        <v>273</v>
      </c>
      <c r="B182" s="349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349"/>
      <c r="O182" s="349"/>
      <c r="P182" s="349"/>
      <c r="Q182" s="349"/>
      <c r="R182" s="349"/>
      <c r="S182" s="349"/>
      <c r="T182" s="349"/>
      <c r="U182" s="349"/>
      <c r="V182" s="349"/>
      <c r="W182" s="349"/>
      <c r="X182" s="349"/>
      <c r="Y182" s="349"/>
      <c r="Z182" s="349"/>
      <c r="AA182" s="48"/>
      <c r="AB182" s="48"/>
      <c r="AC182" s="48"/>
    </row>
    <row r="183" spans="1:68" ht="16.5" hidden="1" customHeight="1" x14ac:dyDescent="0.25">
      <c r="A183" s="340" t="s">
        <v>274</v>
      </c>
      <c r="B183" s="311"/>
      <c r="C183" s="311"/>
      <c r="D183" s="311"/>
      <c r="E183" s="311"/>
      <c r="F183" s="311"/>
      <c r="G183" s="311"/>
      <c r="H183" s="311"/>
      <c r="I183" s="311"/>
      <c r="J183" s="311"/>
      <c r="K183" s="311"/>
      <c r="L183" s="311"/>
      <c r="M183" s="311"/>
      <c r="N183" s="311"/>
      <c r="O183" s="311"/>
      <c r="P183" s="311"/>
      <c r="Q183" s="311"/>
      <c r="R183" s="311"/>
      <c r="S183" s="311"/>
      <c r="T183" s="311"/>
      <c r="U183" s="311"/>
      <c r="V183" s="311"/>
      <c r="W183" s="311"/>
      <c r="X183" s="311"/>
      <c r="Y183" s="311"/>
      <c r="Z183" s="311"/>
      <c r="AA183" s="297"/>
      <c r="AB183" s="297"/>
      <c r="AC183" s="297"/>
    </row>
    <row r="184" spans="1:68" ht="14.25" hidden="1" customHeight="1" x14ac:dyDescent="0.25">
      <c r="A184" s="335" t="s">
        <v>76</v>
      </c>
      <c r="B184" s="311"/>
      <c r="C184" s="311"/>
      <c r="D184" s="311"/>
      <c r="E184" s="311"/>
      <c r="F184" s="311"/>
      <c r="G184" s="311"/>
      <c r="H184" s="311"/>
      <c r="I184" s="311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11"/>
      <c r="W184" s="311"/>
      <c r="X184" s="311"/>
      <c r="Y184" s="311"/>
      <c r="Z184" s="311"/>
      <c r="AA184" s="296"/>
      <c r="AB184" s="296"/>
      <c r="AC184" s="296"/>
    </row>
    <row r="185" spans="1:68" ht="27" hidden="1" customHeight="1" x14ac:dyDescent="0.25">
      <c r="A185" s="54" t="s">
        <v>275</v>
      </c>
      <c r="B185" s="54" t="s">
        <v>276</v>
      </c>
      <c r="C185" s="31">
        <v>4301132227</v>
      </c>
      <c r="D185" s="308">
        <v>4620207491133</v>
      </c>
      <c r="E185" s="309"/>
      <c r="F185" s="301">
        <v>0.23</v>
      </c>
      <c r="G185" s="32">
        <v>12</v>
      </c>
      <c r="H185" s="301">
        <v>2.76</v>
      </c>
      <c r="I185" s="301">
        <v>2.98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38" t="s">
        <v>277</v>
      </c>
      <c r="Q185" s="319"/>
      <c r="R185" s="319"/>
      <c r="S185" s="319"/>
      <c r="T185" s="320"/>
      <c r="U185" s="34"/>
      <c r="V185" s="34"/>
      <c r="W185" s="35" t="s">
        <v>69</v>
      </c>
      <c r="X185" s="302">
        <v>0</v>
      </c>
      <c r="Y185" s="303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278</v>
      </c>
      <c r="AG185" s="67"/>
      <c r="AJ185" s="71" t="s">
        <v>71</v>
      </c>
      <c r="AK185" s="71">
        <v>1</v>
      </c>
      <c r="BB185" s="189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10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11"/>
      <c r="M186" s="311"/>
      <c r="N186" s="311"/>
      <c r="O186" s="312"/>
      <c r="P186" s="323" t="s">
        <v>72</v>
      </c>
      <c r="Q186" s="324"/>
      <c r="R186" s="324"/>
      <c r="S186" s="324"/>
      <c r="T186" s="324"/>
      <c r="U186" s="324"/>
      <c r="V186" s="325"/>
      <c r="W186" s="37" t="s">
        <v>69</v>
      </c>
      <c r="X186" s="304">
        <f>IFERROR(SUM(X185:X185),"0")</f>
        <v>0</v>
      </c>
      <c r="Y186" s="304">
        <f>IFERROR(SUM(Y185:Y185),"0")</f>
        <v>0</v>
      </c>
      <c r="Z186" s="304">
        <f>IFERROR(IF(Z185="",0,Z185),"0")</f>
        <v>0</v>
      </c>
      <c r="AA186" s="305"/>
      <c r="AB186" s="305"/>
      <c r="AC186" s="305"/>
    </row>
    <row r="187" spans="1:68" hidden="1" x14ac:dyDescent="0.2">
      <c r="A187" s="311"/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2"/>
      <c r="P187" s="323" t="s">
        <v>72</v>
      </c>
      <c r="Q187" s="324"/>
      <c r="R187" s="324"/>
      <c r="S187" s="324"/>
      <c r="T187" s="324"/>
      <c r="U187" s="324"/>
      <c r="V187" s="325"/>
      <c r="W187" s="37" t="s">
        <v>73</v>
      </c>
      <c r="X187" s="304">
        <f>IFERROR(SUMPRODUCT(X185:X185*H185:H185),"0")</f>
        <v>0</v>
      </c>
      <c r="Y187" s="304">
        <f>IFERROR(SUMPRODUCT(Y185:Y185*H185:H185),"0")</f>
        <v>0</v>
      </c>
      <c r="Z187" s="37"/>
      <c r="AA187" s="305"/>
      <c r="AB187" s="305"/>
      <c r="AC187" s="305"/>
    </row>
    <row r="188" spans="1:68" ht="14.25" hidden="1" customHeight="1" x14ac:dyDescent="0.25">
      <c r="A188" s="335" t="s">
        <v>130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11"/>
      <c r="Y188" s="311"/>
      <c r="Z188" s="311"/>
      <c r="AA188" s="296"/>
      <c r="AB188" s="296"/>
      <c r="AC188" s="296"/>
    </row>
    <row r="189" spans="1:68" ht="27" hidden="1" customHeight="1" x14ac:dyDescent="0.25">
      <c r="A189" s="54" t="s">
        <v>279</v>
      </c>
      <c r="B189" s="54" t="s">
        <v>280</v>
      </c>
      <c r="C189" s="31">
        <v>4301135707</v>
      </c>
      <c r="D189" s="308">
        <v>4620207490198</v>
      </c>
      <c r="E189" s="309"/>
      <c r="F189" s="301">
        <v>0.2</v>
      </c>
      <c r="G189" s="32">
        <v>12</v>
      </c>
      <c r="H189" s="301">
        <v>2.4</v>
      </c>
      <c r="I189" s="301">
        <v>3.1036000000000001</v>
      </c>
      <c r="J189" s="32">
        <v>70</v>
      </c>
      <c r="K189" s="32" t="s">
        <v>79</v>
      </c>
      <c r="L189" s="32" t="s">
        <v>97</v>
      </c>
      <c r="M189" s="33" t="s">
        <v>68</v>
      </c>
      <c r="N189" s="33"/>
      <c r="O189" s="32">
        <v>180</v>
      </c>
      <c r="P189" s="45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9" s="319"/>
      <c r="R189" s="319"/>
      <c r="S189" s="319"/>
      <c r="T189" s="320"/>
      <c r="U189" s="34"/>
      <c r="V189" s="34"/>
      <c r="W189" s="35" t="s">
        <v>69</v>
      </c>
      <c r="X189" s="302">
        <v>0</v>
      </c>
      <c r="Y189" s="303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281</v>
      </c>
      <c r="AG189" s="67"/>
      <c r="AJ189" s="71" t="s">
        <v>99</v>
      </c>
      <c r="AK189" s="71">
        <v>14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282</v>
      </c>
      <c r="B190" s="54" t="s">
        <v>283</v>
      </c>
      <c r="C190" s="31">
        <v>4301135696</v>
      </c>
      <c r="D190" s="308">
        <v>4620207490235</v>
      </c>
      <c r="E190" s="309"/>
      <c r="F190" s="301">
        <v>0.2</v>
      </c>
      <c r="G190" s="32">
        <v>12</v>
      </c>
      <c r="H190" s="301">
        <v>2.4</v>
      </c>
      <c r="I190" s="301">
        <v>3.1036000000000001</v>
      </c>
      <c r="J190" s="32">
        <v>70</v>
      </c>
      <c r="K190" s="32" t="s">
        <v>79</v>
      </c>
      <c r="L190" s="32" t="s">
        <v>97</v>
      </c>
      <c r="M190" s="33" t="s">
        <v>68</v>
      </c>
      <c r="N190" s="33"/>
      <c r="O190" s="32">
        <v>180</v>
      </c>
      <c r="P190" s="38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0" s="319"/>
      <c r="R190" s="319"/>
      <c r="S190" s="319"/>
      <c r="T190" s="320"/>
      <c r="U190" s="34"/>
      <c r="V190" s="34"/>
      <c r="W190" s="35" t="s">
        <v>69</v>
      </c>
      <c r="X190" s="302">
        <v>0</v>
      </c>
      <c r="Y190" s="303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284</v>
      </c>
      <c r="AG190" s="67"/>
      <c r="AJ190" s="71" t="s">
        <v>99</v>
      </c>
      <c r="AK190" s="71">
        <v>14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285</v>
      </c>
      <c r="B191" s="54" t="s">
        <v>286</v>
      </c>
      <c r="C191" s="31">
        <v>4301135697</v>
      </c>
      <c r="D191" s="308">
        <v>4620207490259</v>
      </c>
      <c r="E191" s="309"/>
      <c r="F191" s="301">
        <v>0.2</v>
      </c>
      <c r="G191" s="32">
        <v>12</v>
      </c>
      <c r="H191" s="301">
        <v>2.4</v>
      </c>
      <c r="I191" s="301">
        <v>3.1036000000000001</v>
      </c>
      <c r="J191" s="32">
        <v>70</v>
      </c>
      <c r="K191" s="32" t="s">
        <v>79</v>
      </c>
      <c r="L191" s="32" t="s">
        <v>97</v>
      </c>
      <c r="M191" s="33" t="s">
        <v>68</v>
      </c>
      <c r="N191" s="33"/>
      <c r="O191" s="32">
        <v>180</v>
      </c>
      <c r="P191" s="36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1" s="319"/>
      <c r="R191" s="319"/>
      <c r="S191" s="319"/>
      <c r="T191" s="320"/>
      <c r="U191" s="34"/>
      <c r="V191" s="34"/>
      <c r="W191" s="35" t="s">
        <v>69</v>
      </c>
      <c r="X191" s="302">
        <v>0</v>
      </c>
      <c r="Y191" s="303">
        <f>IFERROR(IF(X191="","",X191),"")</f>
        <v>0</v>
      </c>
      <c r="Z191" s="36">
        <f>IFERROR(IF(X191="","",X191*0.01788),"")</f>
        <v>0</v>
      </c>
      <c r="AA191" s="56"/>
      <c r="AB191" s="57"/>
      <c r="AC191" s="194" t="s">
        <v>281</v>
      </c>
      <c r="AG191" s="67"/>
      <c r="AJ191" s="71" t="s">
        <v>99</v>
      </c>
      <c r="AK191" s="71">
        <v>14</v>
      </c>
      <c r="BB191" s="195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287</v>
      </c>
      <c r="B192" s="54" t="s">
        <v>288</v>
      </c>
      <c r="C192" s="31">
        <v>4301135681</v>
      </c>
      <c r="D192" s="308">
        <v>4620207490143</v>
      </c>
      <c r="E192" s="309"/>
      <c r="F192" s="301">
        <v>0.22</v>
      </c>
      <c r="G192" s="32">
        <v>12</v>
      </c>
      <c r="H192" s="301">
        <v>2.64</v>
      </c>
      <c r="I192" s="301">
        <v>3.3435999999999999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44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2" s="319"/>
      <c r="R192" s="319"/>
      <c r="S192" s="319"/>
      <c r="T192" s="320"/>
      <c r="U192" s="34"/>
      <c r="V192" s="34"/>
      <c r="W192" s="35" t="s">
        <v>69</v>
      </c>
      <c r="X192" s="302">
        <v>0</v>
      </c>
      <c r="Y192" s="303">
        <f>IFERROR(IF(X192="","",X192),"")</f>
        <v>0</v>
      </c>
      <c r="Z192" s="36">
        <f>IFERROR(IF(X192="","",X192*0.01788),"")</f>
        <v>0</v>
      </c>
      <c r="AA192" s="56"/>
      <c r="AB192" s="57"/>
      <c r="AC192" s="196" t="s">
        <v>289</v>
      </c>
      <c r="AG192" s="67"/>
      <c r="AJ192" s="71" t="s">
        <v>71</v>
      </c>
      <c r="AK192" s="71">
        <v>1</v>
      </c>
      <c r="BB192" s="197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10"/>
      <c r="B193" s="311"/>
      <c r="C193" s="311"/>
      <c r="D193" s="311"/>
      <c r="E193" s="311"/>
      <c r="F193" s="311"/>
      <c r="G193" s="311"/>
      <c r="H193" s="311"/>
      <c r="I193" s="311"/>
      <c r="J193" s="311"/>
      <c r="K193" s="311"/>
      <c r="L193" s="311"/>
      <c r="M193" s="311"/>
      <c r="N193" s="311"/>
      <c r="O193" s="312"/>
      <c r="P193" s="323" t="s">
        <v>72</v>
      </c>
      <c r="Q193" s="324"/>
      <c r="R193" s="324"/>
      <c r="S193" s="324"/>
      <c r="T193" s="324"/>
      <c r="U193" s="324"/>
      <c r="V193" s="325"/>
      <c r="W193" s="37" t="s">
        <v>69</v>
      </c>
      <c r="X193" s="304">
        <f>IFERROR(SUM(X189:X192),"0")</f>
        <v>0</v>
      </c>
      <c r="Y193" s="304">
        <f>IFERROR(SUM(Y189:Y192),"0")</f>
        <v>0</v>
      </c>
      <c r="Z193" s="304">
        <f>IFERROR(IF(Z189="",0,Z189),"0")+IFERROR(IF(Z190="",0,Z190),"0")+IFERROR(IF(Z191="",0,Z191),"0")+IFERROR(IF(Z192="",0,Z192),"0")</f>
        <v>0</v>
      </c>
      <c r="AA193" s="305"/>
      <c r="AB193" s="305"/>
      <c r="AC193" s="305"/>
    </row>
    <row r="194" spans="1:68" hidden="1" x14ac:dyDescent="0.2">
      <c r="A194" s="311"/>
      <c r="B194" s="311"/>
      <c r="C194" s="311"/>
      <c r="D194" s="311"/>
      <c r="E194" s="311"/>
      <c r="F194" s="311"/>
      <c r="G194" s="311"/>
      <c r="H194" s="311"/>
      <c r="I194" s="311"/>
      <c r="J194" s="311"/>
      <c r="K194" s="311"/>
      <c r="L194" s="311"/>
      <c r="M194" s="311"/>
      <c r="N194" s="311"/>
      <c r="O194" s="312"/>
      <c r="P194" s="323" t="s">
        <v>72</v>
      </c>
      <c r="Q194" s="324"/>
      <c r="R194" s="324"/>
      <c r="S194" s="324"/>
      <c r="T194" s="324"/>
      <c r="U194" s="324"/>
      <c r="V194" s="325"/>
      <c r="W194" s="37" t="s">
        <v>73</v>
      </c>
      <c r="X194" s="304">
        <f>IFERROR(SUMPRODUCT(X189:X192*H189:H192),"0")</f>
        <v>0</v>
      </c>
      <c r="Y194" s="304">
        <f>IFERROR(SUMPRODUCT(Y189:Y192*H189:H192),"0")</f>
        <v>0</v>
      </c>
      <c r="Z194" s="37"/>
      <c r="AA194" s="305"/>
      <c r="AB194" s="305"/>
      <c r="AC194" s="305"/>
    </row>
    <row r="195" spans="1:68" ht="16.5" hidden="1" customHeight="1" x14ac:dyDescent="0.25">
      <c r="A195" s="340" t="s">
        <v>290</v>
      </c>
      <c r="B195" s="311"/>
      <c r="C195" s="311"/>
      <c r="D195" s="311"/>
      <c r="E195" s="311"/>
      <c r="F195" s="311"/>
      <c r="G195" s="311"/>
      <c r="H195" s="311"/>
      <c r="I195" s="311"/>
      <c r="J195" s="311"/>
      <c r="K195" s="311"/>
      <c r="L195" s="311"/>
      <c r="M195" s="311"/>
      <c r="N195" s="311"/>
      <c r="O195" s="311"/>
      <c r="P195" s="311"/>
      <c r="Q195" s="311"/>
      <c r="R195" s="311"/>
      <c r="S195" s="311"/>
      <c r="T195" s="311"/>
      <c r="U195" s="311"/>
      <c r="V195" s="311"/>
      <c r="W195" s="311"/>
      <c r="X195" s="311"/>
      <c r="Y195" s="311"/>
      <c r="Z195" s="311"/>
      <c r="AA195" s="297"/>
      <c r="AB195" s="297"/>
      <c r="AC195" s="297"/>
    </row>
    <row r="196" spans="1:68" ht="14.25" hidden="1" customHeight="1" x14ac:dyDescent="0.25">
      <c r="A196" s="335" t="s">
        <v>63</v>
      </c>
      <c r="B196" s="311"/>
      <c r="C196" s="311"/>
      <c r="D196" s="311"/>
      <c r="E196" s="311"/>
      <c r="F196" s="311"/>
      <c r="G196" s="311"/>
      <c r="H196" s="311"/>
      <c r="I196" s="311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11"/>
      <c r="W196" s="311"/>
      <c r="X196" s="311"/>
      <c r="Y196" s="311"/>
      <c r="Z196" s="311"/>
      <c r="AA196" s="296"/>
      <c r="AB196" s="296"/>
      <c r="AC196" s="296"/>
    </row>
    <row r="197" spans="1:68" ht="27" hidden="1" customHeight="1" x14ac:dyDescent="0.25">
      <c r="A197" s="54" t="s">
        <v>291</v>
      </c>
      <c r="B197" s="54" t="s">
        <v>292</v>
      </c>
      <c r="C197" s="31">
        <v>4301070990</v>
      </c>
      <c r="D197" s="308">
        <v>4607111038494</v>
      </c>
      <c r="E197" s="309"/>
      <c r="F197" s="301">
        <v>0.7</v>
      </c>
      <c r="G197" s="32">
        <v>8</v>
      </c>
      <c r="H197" s="301">
        <v>5.6</v>
      </c>
      <c r="I197" s="301">
        <v>5.87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7" s="319"/>
      <c r="R197" s="319"/>
      <c r="S197" s="319"/>
      <c r="T197" s="320"/>
      <c r="U197" s="34"/>
      <c r="V197" s="34"/>
      <c r="W197" s="35" t="s">
        <v>69</v>
      </c>
      <c r="X197" s="302">
        <v>0</v>
      </c>
      <c r="Y197" s="303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293</v>
      </c>
      <c r="AG197" s="67"/>
      <c r="AJ197" s="71" t="s">
        <v>71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294</v>
      </c>
      <c r="B198" s="54" t="s">
        <v>295</v>
      </c>
      <c r="C198" s="31">
        <v>4301070966</v>
      </c>
      <c r="D198" s="308">
        <v>4607111038135</v>
      </c>
      <c r="E198" s="309"/>
      <c r="F198" s="301">
        <v>0.7</v>
      </c>
      <c r="G198" s="32">
        <v>8</v>
      </c>
      <c r="H198" s="301">
        <v>5.6</v>
      </c>
      <c r="I198" s="301">
        <v>5.87</v>
      </c>
      <c r="J198" s="32">
        <v>84</v>
      </c>
      <c r="K198" s="32" t="s">
        <v>66</v>
      </c>
      <c r="L198" s="32" t="s">
        <v>97</v>
      </c>
      <c r="M198" s="33" t="s">
        <v>68</v>
      </c>
      <c r="N198" s="33"/>
      <c r="O198" s="32">
        <v>180</v>
      </c>
      <c r="P198" s="35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319"/>
      <c r="R198" s="319"/>
      <c r="S198" s="319"/>
      <c r="T198" s="320"/>
      <c r="U198" s="34"/>
      <c r="V198" s="34"/>
      <c r="W198" s="35" t="s">
        <v>69</v>
      </c>
      <c r="X198" s="302">
        <v>0</v>
      </c>
      <c r="Y198" s="303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296</v>
      </c>
      <c r="AG198" s="67"/>
      <c r="AJ198" s="71" t="s">
        <v>99</v>
      </c>
      <c r="AK198" s="71">
        <v>12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0"/>
      <c r="B199" s="311"/>
      <c r="C199" s="311"/>
      <c r="D199" s="311"/>
      <c r="E199" s="311"/>
      <c r="F199" s="311"/>
      <c r="G199" s="311"/>
      <c r="H199" s="311"/>
      <c r="I199" s="311"/>
      <c r="J199" s="311"/>
      <c r="K199" s="311"/>
      <c r="L199" s="311"/>
      <c r="M199" s="311"/>
      <c r="N199" s="311"/>
      <c r="O199" s="312"/>
      <c r="P199" s="323" t="s">
        <v>72</v>
      </c>
      <c r="Q199" s="324"/>
      <c r="R199" s="324"/>
      <c r="S199" s="324"/>
      <c r="T199" s="324"/>
      <c r="U199" s="324"/>
      <c r="V199" s="325"/>
      <c r="W199" s="37" t="s">
        <v>69</v>
      </c>
      <c r="X199" s="304">
        <f>IFERROR(SUM(X197:X198),"0")</f>
        <v>0</v>
      </c>
      <c r="Y199" s="304">
        <f>IFERROR(SUM(Y197:Y198),"0")</f>
        <v>0</v>
      </c>
      <c r="Z199" s="304">
        <f>IFERROR(IF(Z197="",0,Z197),"0")+IFERROR(IF(Z198="",0,Z198),"0")</f>
        <v>0</v>
      </c>
      <c r="AA199" s="305"/>
      <c r="AB199" s="305"/>
      <c r="AC199" s="305"/>
    </row>
    <row r="200" spans="1:68" hidden="1" x14ac:dyDescent="0.2">
      <c r="A200" s="311"/>
      <c r="B200" s="311"/>
      <c r="C200" s="311"/>
      <c r="D200" s="311"/>
      <c r="E200" s="311"/>
      <c r="F200" s="311"/>
      <c r="G200" s="311"/>
      <c r="H200" s="311"/>
      <c r="I200" s="311"/>
      <c r="J200" s="311"/>
      <c r="K200" s="311"/>
      <c r="L200" s="311"/>
      <c r="M200" s="311"/>
      <c r="N200" s="311"/>
      <c r="O200" s="312"/>
      <c r="P200" s="323" t="s">
        <v>72</v>
      </c>
      <c r="Q200" s="324"/>
      <c r="R200" s="324"/>
      <c r="S200" s="324"/>
      <c r="T200" s="324"/>
      <c r="U200" s="324"/>
      <c r="V200" s="325"/>
      <c r="W200" s="37" t="s">
        <v>73</v>
      </c>
      <c r="X200" s="304">
        <f>IFERROR(SUMPRODUCT(X197:X198*H197:H198),"0")</f>
        <v>0</v>
      </c>
      <c r="Y200" s="304">
        <f>IFERROR(SUMPRODUCT(Y197:Y198*H197:H198),"0")</f>
        <v>0</v>
      </c>
      <c r="Z200" s="37"/>
      <c r="AA200" s="305"/>
      <c r="AB200" s="305"/>
      <c r="AC200" s="305"/>
    </row>
    <row r="201" spans="1:68" ht="16.5" hidden="1" customHeight="1" x14ac:dyDescent="0.25">
      <c r="A201" s="340" t="s">
        <v>297</v>
      </c>
      <c r="B201" s="311"/>
      <c r="C201" s="311"/>
      <c r="D201" s="311"/>
      <c r="E201" s="311"/>
      <c r="F201" s="311"/>
      <c r="G201" s="311"/>
      <c r="H201" s="311"/>
      <c r="I201" s="311"/>
      <c r="J201" s="311"/>
      <c r="K201" s="311"/>
      <c r="L201" s="311"/>
      <c r="M201" s="311"/>
      <c r="N201" s="311"/>
      <c r="O201" s="311"/>
      <c r="P201" s="311"/>
      <c r="Q201" s="311"/>
      <c r="R201" s="311"/>
      <c r="S201" s="311"/>
      <c r="T201" s="311"/>
      <c r="U201" s="311"/>
      <c r="V201" s="311"/>
      <c r="W201" s="311"/>
      <c r="X201" s="311"/>
      <c r="Y201" s="311"/>
      <c r="Z201" s="311"/>
      <c r="AA201" s="297"/>
      <c r="AB201" s="297"/>
      <c r="AC201" s="297"/>
    </row>
    <row r="202" spans="1:68" ht="14.25" hidden="1" customHeight="1" x14ac:dyDescent="0.25">
      <c r="A202" s="335" t="s">
        <v>63</v>
      </c>
      <c r="B202" s="311"/>
      <c r="C202" s="311"/>
      <c r="D202" s="311"/>
      <c r="E202" s="311"/>
      <c r="F202" s="311"/>
      <c r="G202" s="311"/>
      <c r="H202" s="311"/>
      <c r="I202" s="311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11"/>
      <c r="W202" s="311"/>
      <c r="X202" s="311"/>
      <c r="Y202" s="311"/>
      <c r="Z202" s="311"/>
      <c r="AA202" s="296"/>
      <c r="AB202" s="296"/>
      <c r="AC202" s="296"/>
    </row>
    <row r="203" spans="1:68" ht="27" hidden="1" customHeight="1" x14ac:dyDescent="0.25">
      <c r="A203" s="54" t="s">
        <v>298</v>
      </c>
      <c r="B203" s="54" t="s">
        <v>299</v>
      </c>
      <c r="C203" s="31">
        <v>4301070996</v>
      </c>
      <c r="D203" s="308">
        <v>4607111038654</v>
      </c>
      <c r="E203" s="309"/>
      <c r="F203" s="301">
        <v>0.4</v>
      </c>
      <c r="G203" s="32">
        <v>16</v>
      </c>
      <c r="H203" s="301">
        <v>6.4</v>
      </c>
      <c r="I203" s="301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1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319"/>
      <c r="R203" s="319"/>
      <c r="S203" s="319"/>
      <c r="T203" s="320"/>
      <c r="U203" s="34"/>
      <c r="V203" s="34"/>
      <c r="W203" s="35" t="s">
        <v>69</v>
      </c>
      <c r="X203" s="302">
        <v>0</v>
      </c>
      <c r="Y203" s="303">
        <f t="shared" ref="Y203:Y208" si="18">IFERROR(IF(X203="","",X203),"")</f>
        <v>0</v>
      </c>
      <c r="Z203" s="36">
        <f t="shared" ref="Z203:Z208" si="19">IFERROR(IF(X203="","",X203*0.0155),"")</f>
        <v>0</v>
      </c>
      <c r="AA203" s="56"/>
      <c r="AB203" s="57"/>
      <c r="AC203" s="202" t="s">
        <v>300</v>
      </c>
      <c r="AG203" s="67"/>
      <c r="AJ203" s="71" t="s">
        <v>71</v>
      </c>
      <c r="AK203" s="71">
        <v>1</v>
      </c>
      <c r="BB203" s="203" t="s">
        <v>1</v>
      </c>
      <c r="BM203" s="67">
        <f t="shared" ref="BM203:BM208" si="20">IFERROR(X203*I203,"0")</f>
        <v>0</v>
      </c>
      <c r="BN203" s="67">
        <f t="shared" ref="BN203:BN208" si="21">IFERROR(Y203*I203,"0")</f>
        <v>0</v>
      </c>
      <c r="BO203" s="67">
        <f t="shared" ref="BO203:BO208" si="22">IFERROR(X203/J203,"0")</f>
        <v>0</v>
      </c>
      <c r="BP203" s="67">
        <f t="shared" ref="BP203:BP208" si="23">IFERROR(Y203/J203,"0")</f>
        <v>0</v>
      </c>
    </row>
    <row r="204" spans="1:68" ht="27" hidden="1" customHeight="1" x14ac:dyDescent="0.25">
      <c r="A204" s="54" t="s">
        <v>301</v>
      </c>
      <c r="B204" s="54" t="s">
        <v>302</v>
      </c>
      <c r="C204" s="31">
        <v>4301070997</v>
      </c>
      <c r="D204" s="308">
        <v>4607111038586</v>
      </c>
      <c r="E204" s="309"/>
      <c r="F204" s="301">
        <v>0.7</v>
      </c>
      <c r="G204" s="32">
        <v>8</v>
      </c>
      <c r="H204" s="301">
        <v>5.6</v>
      </c>
      <c r="I204" s="301">
        <v>5.83</v>
      </c>
      <c r="J204" s="32">
        <v>84</v>
      </c>
      <c r="K204" s="32" t="s">
        <v>66</v>
      </c>
      <c r="L204" s="32" t="s">
        <v>97</v>
      </c>
      <c r="M204" s="33" t="s">
        <v>68</v>
      </c>
      <c r="N204" s="33"/>
      <c r="O204" s="32">
        <v>180</v>
      </c>
      <c r="P20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319"/>
      <c r="R204" s="319"/>
      <c r="S204" s="319"/>
      <c r="T204" s="320"/>
      <c r="U204" s="34"/>
      <c r="V204" s="34"/>
      <c r="W204" s="35" t="s">
        <v>69</v>
      </c>
      <c r="X204" s="302">
        <v>0</v>
      </c>
      <c r="Y204" s="303">
        <f t="shared" si="18"/>
        <v>0</v>
      </c>
      <c r="Z204" s="36">
        <f t="shared" si="19"/>
        <v>0</v>
      </c>
      <c r="AA204" s="56"/>
      <c r="AB204" s="57"/>
      <c r="AC204" s="204" t="s">
        <v>300</v>
      </c>
      <c r="AG204" s="67"/>
      <c r="AJ204" s="71" t="s">
        <v>99</v>
      </c>
      <c r="AK204" s="71">
        <v>12</v>
      </c>
      <c r="BB204" s="20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303</v>
      </c>
      <c r="B205" s="54" t="s">
        <v>304</v>
      </c>
      <c r="C205" s="31">
        <v>4301070962</v>
      </c>
      <c r="D205" s="308">
        <v>4607111038609</v>
      </c>
      <c r="E205" s="309"/>
      <c r="F205" s="301">
        <v>0.4</v>
      </c>
      <c r="G205" s="32">
        <v>16</v>
      </c>
      <c r="H205" s="301">
        <v>6.4</v>
      </c>
      <c r="I205" s="301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319"/>
      <c r="R205" s="319"/>
      <c r="S205" s="319"/>
      <c r="T205" s="320"/>
      <c r="U205" s="34"/>
      <c r="V205" s="34"/>
      <c r="W205" s="35" t="s">
        <v>69</v>
      </c>
      <c r="X205" s="302">
        <v>0</v>
      </c>
      <c r="Y205" s="303">
        <f t="shared" si="18"/>
        <v>0</v>
      </c>
      <c r="Z205" s="36">
        <f t="shared" si="19"/>
        <v>0</v>
      </c>
      <c r="AA205" s="56"/>
      <c r="AB205" s="57"/>
      <c r="AC205" s="206" t="s">
        <v>305</v>
      </c>
      <c r="AG205" s="67"/>
      <c r="AJ205" s="71" t="s">
        <v>71</v>
      </c>
      <c r="AK205" s="71">
        <v>1</v>
      </c>
      <c r="BB205" s="20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t="27" hidden="1" customHeight="1" x14ac:dyDescent="0.25">
      <c r="A206" s="54" t="s">
        <v>306</v>
      </c>
      <c r="B206" s="54" t="s">
        <v>307</v>
      </c>
      <c r="C206" s="31">
        <v>4301070963</v>
      </c>
      <c r="D206" s="308">
        <v>4607111038630</v>
      </c>
      <c r="E206" s="309"/>
      <c r="F206" s="301">
        <v>0.7</v>
      </c>
      <c r="G206" s="32">
        <v>8</v>
      </c>
      <c r="H206" s="301">
        <v>5.6</v>
      </c>
      <c r="I206" s="30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0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319"/>
      <c r="R206" s="319"/>
      <c r="S206" s="319"/>
      <c r="T206" s="320"/>
      <c r="U206" s="34"/>
      <c r="V206" s="34"/>
      <c r="W206" s="35" t="s">
        <v>69</v>
      </c>
      <c r="X206" s="302">
        <v>0</v>
      </c>
      <c r="Y206" s="303">
        <f t="shared" si="18"/>
        <v>0</v>
      </c>
      <c r="Z206" s="36">
        <f t="shared" si="19"/>
        <v>0</v>
      </c>
      <c r="AA206" s="56"/>
      <c r="AB206" s="57"/>
      <c r="AC206" s="208" t="s">
        <v>305</v>
      </c>
      <c r="AG206" s="67"/>
      <c r="AJ206" s="71" t="s">
        <v>71</v>
      </c>
      <c r="AK206" s="71">
        <v>1</v>
      </c>
      <c r="BB206" s="209" t="s">
        <v>1</v>
      </c>
      <c r="BM206" s="67">
        <f t="shared" si="20"/>
        <v>0</v>
      </c>
      <c r="BN206" s="67">
        <f t="shared" si="21"/>
        <v>0</v>
      </c>
      <c r="BO206" s="67">
        <f t="shared" si="22"/>
        <v>0</v>
      </c>
      <c r="BP206" s="67">
        <f t="shared" si="23"/>
        <v>0</v>
      </c>
    </row>
    <row r="207" spans="1:68" ht="27" hidden="1" customHeight="1" x14ac:dyDescent="0.25">
      <c r="A207" s="54" t="s">
        <v>308</v>
      </c>
      <c r="B207" s="54" t="s">
        <v>309</v>
      </c>
      <c r="C207" s="31">
        <v>4301070959</v>
      </c>
      <c r="D207" s="308">
        <v>4607111038616</v>
      </c>
      <c r="E207" s="309"/>
      <c r="F207" s="301">
        <v>0.4</v>
      </c>
      <c r="G207" s="32">
        <v>16</v>
      </c>
      <c r="H207" s="301">
        <v>6.4</v>
      </c>
      <c r="I207" s="301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319"/>
      <c r="R207" s="319"/>
      <c r="S207" s="319"/>
      <c r="T207" s="320"/>
      <c r="U207" s="34"/>
      <c r="V207" s="34"/>
      <c r="W207" s="35" t="s">
        <v>69</v>
      </c>
      <c r="X207" s="302">
        <v>0</v>
      </c>
      <c r="Y207" s="303">
        <f t="shared" si="18"/>
        <v>0</v>
      </c>
      <c r="Z207" s="36">
        <f t="shared" si="19"/>
        <v>0</v>
      </c>
      <c r="AA207" s="56"/>
      <c r="AB207" s="57"/>
      <c r="AC207" s="210" t="s">
        <v>300</v>
      </c>
      <c r="AG207" s="67"/>
      <c r="AJ207" s="71" t="s">
        <v>71</v>
      </c>
      <c r="AK207" s="71">
        <v>1</v>
      </c>
      <c r="BB207" s="211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hidden="1" customHeight="1" x14ac:dyDescent="0.25">
      <c r="A208" s="54" t="s">
        <v>310</v>
      </c>
      <c r="B208" s="54" t="s">
        <v>311</v>
      </c>
      <c r="C208" s="31">
        <v>4301070960</v>
      </c>
      <c r="D208" s="308">
        <v>4607111038623</v>
      </c>
      <c r="E208" s="309"/>
      <c r="F208" s="301">
        <v>0.7</v>
      </c>
      <c r="G208" s="32">
        <v>8</v>
      </c>
      <c r="H208" s="301">
        <v>5.6</v>
      </c>
      <c r="I208" s="301">
        <v>5.87</v>
      </c>
      <c r="J208" s="32">
        <v>84</v>
      </c>
      <c r="K208" s="32" t="s">
        <v>66</v>
      </c>
      <c r="L208" s="32" t="s">
        <v>97</v>
      </c>
      <c r="M208" s="33" t="s">
        <v>68</v>
      </c>
      <c r="N208" s="33"/>
      <c r="O208" s="32">
        <v>180</v>
      </c>
      <c r="P208" s="4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319"/>
      <c r="R208" s="319"/>
      <c r="S208" s="319"/>
      <c r="T208" s="320"/>
      <c r="U208" s="34"/>
      <c r="V208" s="34"/>
      <c r="W208" s="35" t="s">
        <v>69</v>
      </c>
      <c r="X208" s="302">
        <v>0</v>
      </c>
      <c r="Y208" s="303">
        <f t="shared" si="18"/>
        <v>0</v>
      </c>
      <c r="Z208" s="36">
        <f t="shared" si="19"/>
        <v>0</v>
      </c>
      <c r="AA208" s="56"/>
      <c r="AB208" s="57"/>
      <c r="AC208" s="212" t="s">
        <v>300</v>
      </c>
      <c r="AG208" s="67"/>
      <c r="AJ208" s="71" t="s">
        <v>99</v>
      </c>
      <c r="AK208" s="71">
        <v>12</v>
      </c>
      <c r="BB208" s="21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idden="1" x14ac:dyDescent="0.2">
      <c r="A209" s="310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11"/>
      <c r="M209" s="311"/>
      <c r="N209" s="311"/>
      <c r="O209" s="312"/>
      <c r="P209" s="323" t="s">
        <v>72</v>
      </c>
      <c r="Q209" s="324"/>
      <c r="R209" s="324"/>
      <c r="S209" s="324"/>
      <c r="T209" s="324"/>
      <c r="U209" s="324"/>
      <c r="V209" s="325"/>
      <c r="W209" s="37" t="s">
        <v>69</v>
      </c>
      <c r="X209" s="304">
        <f>IFERROR(SUM(X203:X208),"0")</f>
        <v>0</v>
      </c>
      <c r="Y209" s="304">
        <f>IFERROR(SUM(Y203:Y208),"0")</f>
        <v>0</v>
      </c>
      <c r="Z209" s="304">
        <f>IFERROR(IF(Z203="",0,Z203),"0")+IFERROR(IF(Z204="",0,Z204),"0")+IFERROR(IF(Z205="",0,Z205),"0")+IFERROR(IF(Z206="",0,Z206),"0")+IFERROR(IF(Z207="",0,Z207),"0")+IFERROR(IF(Z208="",0,Z208),"0")</f>
        <v>0</v>
      </c>
      <c r="AA209" s="305"/>
      <c r="AB209" s="305"/>
      <c r="AC209" s="305"/>
    </row>
    <row r="210" spans="1:68" hidden="1" x14ac:dyDescent="0.2">
      <c r="A210" s="311"/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2"/>
      <c r="P210" s="323" t="s">
        <v>72</v>
      </c>
      <c r="Q210" s="324"/>
      <c r="R210" s="324"/>
      <c r="S210" s="324"/>
      <c r="T210" s="324"/>
      <c r="U210" s="324"/>
      <c r="V210" s="325"/>
      <c r="W210" s="37" t="s">
        <v>73</v>
      </c>
      <c r="X210" s="304">
        <f>IFERROR(SUMPRODUCT(X203:X208*H203:H208),"0")</f>
        <v>0</v>
      </c>
      <c r="Y210" s="304">
        <f>IFERROR(SUMPRODUCT(Y203:Y208*H203:H208),"0")</f>
        <v>0</v>
      </c>
      <c r="Z210" s="37"/>
      <c r="AA210" s="305"/>
      <c r="AB210" s="305"/>
      <c r="AC210" s="305"/>
    </row>
    <row r="211" spans="1:68" ht="16.5" hidden="1" customHeight="1" x14ac:dyDescent="0.25">
      <c r="A211" s="340" t="s">
        <v>312</v>
      </c>
      <c r="B211" s="311"/>
      <c r="C211" s="311"/>
      <c r="D211" s="311"/>
      <c r="E211" s="311"/>
      <c r="F211" s="311"/>
      <c r="G211" s="311"/>
      <c r="H211" s="311"/>
      <c r="I211" s="311"/>
      <c r="J211" s="311"/>
      <c r="K211" s="311"/>
      <c r="L211" s="311"/>
      <c r="M211" s="311"/>
      <c r="N211" s="311"/>
      <c r="O211" s="311"/>
      <c r="P211" s="311"/>
      <c r="Q211" s="311"/>
      <c r="R211" s="311"/>
      <c r="S211" s="311"/>
      <c r="T211" s="311"/>
      <c r="U211" s="311"/>
      <c r="V211" s="311"/>
      <c r="W211" s="311"/>
      <c r="X211" s="311"/>
      <c r="Y211" s="311"/>
      <c r="Z211" s="311"/>
      <c r="AA211" s="297"/>
      <c r="AB211" s="297"/>
      <c r="AC211" s="297"/>
    </row>
    <row r="212" spans="1:68" ht="14.25" hidden="1" customHeight="1" x14ac:dyDescent="0.25">
      <c r="A212" s="335" t="s">
        <v>63</v>
      </c>
      <c r="B212" s="311"/>
      <c r="C212" s="311"/>
      <c r="D212" s="311"/>
      <c r="E212" s="311"/>
      <c r="F212" s="311"/>
      <c r="G212" s="311"/>
      <c r="H212" s="311"/>
      <c r="I212" s="311"/>
      <c r="J212" s="311"/>
      <c r="K212" s="311"/>
      <c r="L212" s="311"/>
      <c r="M212" s="311"/>
      <c r="N212" s="311"/>
      <c r="O212" s="311"/>
      <c r="P212" s="311"/>
      <c r="Q212" s="311"/>
      <c r="R212" s="311"/>
      <c r="S212" s="311"/>
      <c r="T212" s="311"/>
      <c r="U212" s="311"/>
      <c r="V212" s="311"/>
      <c r="W212" s="311"/>
      <c r="X212" s="311"/>
      <c r="Y212" s="311"/>
      <c r="Z212" s="311"/>
      <c r="AA212" s="296"/>
      <c r="AB212" s="296"/>
      <c r="AC212" s="296"/>
    </row>
    <row r="213" spans="1:68" ht="27" hidden="1" customHeight="1" x14ac:dyDescent="0.25">
      <c r="A213" s="54" t="s">
        <v>313</v>
      </c>
      <c r="B213" s="54" t="s">
        <v>314</v>
      </c>
      <c r="C213" s="31">
        <v>4301070917</v>
      </c>
      <c r="D213" s="308">
        <v>4607111035912</v>
      </c>
      <c r="E213" s="309"/>
      <c r="F213" s="301">
        <v>0.43</v>
      </c>
      <c r="G213" s="32">
        <v>16</v>
      </c>
      <c r="H213" s="301">
        <v>6.88</v>
      </c>
      <c r="I213" s="301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5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19"/>
      <c r="R213" s="319"/>
      <c r="S213" s="319"/>
      <c r="T213" s="320"/>
      <c r="U213" s="34"/>
      <c r="V213" s="34"/>
      <c r="W213" s="35" t="s">
        <v>69</v>
      </c>
      <c r="X213" s="302">
        <v>0</v>
      </c>
      <c r="Y213" s="303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315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316</v>
      </c>
      <c r="B214" s="54" t="s">
        <v>317</v>
      </c>
      <c r="C214" s="31">
        <v>4301070920</v>
      </c>
      <c r="D214" s="308">
        <v>4607111035929</v>
      </c>
      <c r="E214" s="309"/>
      <c r="F214" s="301">
        <v>0.9</v>
      </c>
      <c r="G214" s="32">
        <v>8</v>
      </c>
      <c r="H214" s="301">
        <v>7.2</v>
      </c>
      <c r="I214" s="301">
        <v>7.47</v>
      </c>
      <c r="J214" s="32">
        <v>84</v>
      </c>
      <c r="K214" s="32" t="s">
        <v>66</v>
      </c>
      <c r="L214" s="32" t="s">
        <v>97</v>
      </c>
      <c r="M214" s="33" t="s">
        <v>68</v>
      </c>
      <c r="N214" s="33"/>
      <c r="O214" s="32">
        <v>180</v>
      </c>
      <c r="P214" s="4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19"/>
      <c r="R214" s="319"/>
      <c r="S214" s="319"/>
      <c r="T214" s="320"/>
      <c r="U214" s="34"/>
      <c r="V214" s="34"/>
      <c r="W214" s="35" t="s">
        <v>69</v>
      </c>
      <c r="X214" s="302">
        <v>0</v>
      </c>
      <c r="Y214" s="303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315</v>
      </c>
      <c r="AG214" s="67"/>
      <c r="AJ214" s="71" t="s">
        <v>99</v>
      </c>
      <c r="AK214" s="71">
        <v>12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hidden="1" customHeight="1" x14ac:dyDescent="0.25">
      <c r="A215" s="54" t="s">
        <v>318</v>
      </c>
      <c r="B215" s="54" t="s">
        <v>319</v>
      </c>
      <c r="C215" s="31">
        <v>4301070915</v>
      </c>
      <c r="D215" s="308">
        <v>4607111035882</v>
      </c>
      <c r="E215" s="309"/>
      <c r="F215" s="301">
        <v>0.43</v>
      </c>
      <c r="G215" s="32">
        <v>16</v>
      </c>
      <c r="H215" s="301">
        <v>6.88</v>
      </c>
      <c r="I215" s="301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48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19"/>
      <c r="R215" s="319"/>
      <c r="S215" s="319"/>
      <c r="T215" s="320"/>
      <c r="U215" s="34"/>
      <c r="V215" s="34"/>
      <c r="W215" s="35" t="s">
        <v>69</v>
      </c>
      <c r="X215" s="302">
        <v>0</v>
      </c>
      <c r="Y215" s="303">
        <f>IFERROR(IF(X215="","",X215),"")</f>
        <v>0</v>
      </c>
      <c r="Z215" s="36">
        <f>IFERROR(IF(X215="","",X215*0.0155),"")</f>
        <v>0</v>
      </c>
      <c r="AA215" s="56"/>
      <c r="AB215" s="57"/>
      <c r="AC215" s="218" t="s">
        <v>320</v>
      </c>
      <c r="AG215" s="67"/>
      <c r="AJ215" s="71" t="s">
        <v>71</v>
      </c>
      <c r="AK215" s="71">
        <v>1</v>
      </c>
      <c r="BB215" s="21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321</v>
      </c>
      <c r="B216" s="54" t="s">
        <v>322</v>
      </c>
      <c r="C216" s="31">
        <v>4301070921</v>
      </c>
      <c r="D216" s="308">
        <v>4607111035905</v>
      </c>
      <c r="E216" s="309"/>
      <c r="F216" s="301">
        <v>0.9</v>
      </c>
      <c r="G216" s="32">
        <v>8</v>
      </c>
      <c r="H216" s="301">
        <v>7.2</v>
      </c>
      <c r="I216" s="301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19"/>
      <c r="R216" s="319"/>
      <c r="S216" s="319"/>
      <c r="T216" s="320"/>
      <c r="U216" s="34"/>
      <c r="V216" s="34"/>
      <c r="W216" s="35" t="s">
        <v>69</v>
      </c>
      <c r="X216" s="302">
        <v>0</v>
      </c>
      <c r="Y216" s="303">
        <f>IFERROR(IF(X216="","",X216),"")</f>
        <v>0</v>
      </c>
      <c r="Z216" s="36">
        <f>IFERROR(IF(X216="","",X216*0.0155),"")</f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0"/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2"/>
      <c r="P217" s="323" t="s">
        <v>72</v>
      </c>
      <c r="Q217" s="324"/>
      <c r="R217" s="324"/>
      <c r="S217" s="324"/>
      <c r="T217" s="324"/>
      <c r="U217" s="324"/>
      <c r="V217" s="325"/>
      <c r="W217" s="37" t="s">
        <v>69</v>
      </c>
      <c r="X217" s="304">
        <f>IFERROR(SUM(X213:X216),"0")</f>
        <v>0</v>
      </c>
      <c r="Y217" s="304">
        <f>IFERROR(SUM(Y213:Y216),"0")</f>
        <v>0</v>
      </c>
      <c r="Z217" s="304">
        <f>IFERROR(IF(Z213="",0,Z213),"0")+IFERROR(IF(Z214="",0,Z214),"0")+IFERROR(IF(Z215="",0,Z215),"0")+IFERROR(IF(Z216="",0,Z216),"0")</f>
        <v>0</v>
      </c>
      <c r="AA217" s="305"/>
      <c r="AB217" s="305"/>
      <c r="AC217" s="305"/>
    </row>
    <row r="218" spans="1:68" hidden="1" x14ac:dyDescent="0.2">
      <c r="A218" s="311"/>
      <c r="B218" s="311"/>
      <c r="C218" s="311"/>
      <c r="D218" s="311"/>
      <c r="E218" s="311"/>
      <c r="F218" s="311"/>
      <c r="G218" s="311"/>
      <c r="H218" s="311"/>
      <c r="I218" s="311"/>
      <c r="J218" s="311"/>
      <c r="K218" s="311"/>
      <c r="L218" s="311"/>
      <c r="M218" s="311"/>
      <c r="N218" s="311"/>
      <c r="O218" s="312"/>
      <c r="P218" s="323" t="s">
        <v>72</v>
      </c>
      <c r="Q218" s="324"/>
      <c r="R218" s="324"/>
      <c r="S218" s="324"/>
      <c r="T218" s="324"/>
      <c r="U218" s="324"/>
      <c r="V218" s="325"/>
      <c r="W218" s="37" t="s">
        <v>73</v>
      </c>
      <c r="X218" s="304">
        <f>IFERROR(SUMPRODUCT(X213:X216*H213:H216),"0")</f>
        <v>0</v>
      </c>
      <c r="Y218" s="304">
        <f>IFERROR(SUMPRODUCT(Y213:Y216*H213:H216),"0")</f>
        <v>0</v>
      </c>
      <c r="Z218" s="37"/>
      <c r="AA218" s="305"/>
      <c r="AB218" s="305"/>
      <c r="AC218" s="305"/>
    </row>
    <row r="219" spans="1:68" ht="16.5" hidden="1" customHeight="1" x14ac:dyDescent="0.25">
      <c r="A219" s="340" t="s">
        <v>323</v>
      </c>
      <c r="B219" s="311"/>
      <c r="C219" s="311"/>
      <c r="D219" s="311"/>
      <c r="E219" s="311"/>
      <c r="F219" s="311"/>
      <c r="G219" s="311"/>
      <c r="H219" s="311"/>
      <c r="I219" s="311"/>
      <c r="J219" s="311"/>
      <c r="K219" s="311"/>
      <c r="L219" s="311"/>
      <c r="M219" s="311"/>
      <c r="N219" s="311"/>
      <c r="O219" s="311"/>
      <c r="P219" s="311"/>
      <c r="Q219" s="311"/>
      <c r="R219" s="311"/>
      <c r="S219" s="311"/>
      <c r="T219" s="311"/>
      <c r="U219" s="311"/>
      <c r="V219" s="311"/>
      <c r="W219" s="311"/>
      <c r="X219" s="311"/>
      <c r="Y219" s="311"/>
      <c r="Z219" s="311"/>
      <c r="AA219" s="297"/>
      <c r="AB219" s="297"/>
      <c r="AC219" s="297"/>
    </row>
    <row r="220" spans="1:68" ht="14.25" hidden="1" customHeight="1" x14ac:dyDescent="0.25">
      <c r="A220" s="335" t="s">
        <v>63</v>
      </c>
      <c r="B220" s="311"/>
      <c r="C220" s="311"/>
      <c r="D220" s="311"/>
      <c r="E220" s="311"/>
      <c r="F220" s="311"/>
      <c r="G220" s="311"/>
      <c r="H220" s="311"/>
      <c r="I220" s="311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11"/>
      <c r="W220" s="311"/>
      <c r="X220" s="311"/>
      <c r="Y220" s="311"/>
      <c r="Z220" s="311"/>
      <c r="AA220" s="296"/>
      <c r="AB220" s="296"/>
      <c r="AC220" s="296"/>
    </row>
    <row r="221" spans="1:68" ht="27" hidden="1" customHeight="1" x14ac:dyDescent="0.25">
      <c r="A221" s="54" t="s">
        <v>324</v>
      </c>
      <c r="B221" s="54" t="s">
        <v>325</v>
      </c>
      <c r="C221" s="31">
        <v>4301071097</v>
      </c>
      <c r="D221" s="308">
        <v>4620207491096</v>
      </c>
      <c r="E221" s="309"/>
      <c r="F221" s="301">
        <v>1</v>
      </c>
      <c r="G221" s="32">
        <v>5</v>
      </c>
      <c r="H221" s="301">
        <v>5</v>
      </c>
      <c r="I221" s="301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481" t="s">
        <v>326</v>
      </c>
      <c r="Q221" s="319"/>
      <c r="R221" s="319"/>
      <c r="S221" s="319"/>
      <c r="T221" s="320"/>
      <c r="U221" s="34"/>
      <c r="V221" s="34"/>
      <c r="W221" s="35" t="s">
        <v>69</v>
      </c>
      <c r="X221" s="302">
        <v>0</v>
      </c>
      <c r="Y221" s="303">
        <f>IFERROR(IF(X221="","",X221),"")</f>
        <v>0</v>
      </c>
      <c r="Z221" s="36">
        <f>IFERROR(IF(X221="","",X221*0.0155),"")</f>
        <v>0</v>
      </c>
      <c r="AA221" s="56"/>
      <c r="AB221" s="57"/>
      <c r="AC221" s="222" t="s">
        <v>327</v>
      </c>
      <c r="AG221" s="67"/>
      <c r="AJ221" s="71" t="s">
        <v>71</v>
      </c>
      <c r="AK221" s="71">
        <v>1</v>
      </c>
      <c r="BB221" s="22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0"/>
      <c r="B222" s="311"/>
      <c r="C222" s="311"/>
      <c r="D222" s="311"/>
      <c r="E222" s="311"/>
      <c r="F222" s="311"/>
      <c r="G222" s="311"/>
      <c r="H222" s="311"/>
      <c r="I222" s="311"/>
      <c r="J222" s="311"/>
      <c r="K222" s="311"/>
      <c r="L222" s="311"/>
      <c r="M222" s="311"/>
      <c r="N222" s="311"/>
      <c r="O222" s="312"/>
      <c r="P222" s="323" t="s">
        <v>72</v>
      </c>
      <c r="Q222" s="324"/>
      <c r="R222" s="324"/>
      <c r="S222" s="324"/>
      <c r="T222" s="324"/>
      <c r="U222" s="324"/>
      <c r="V222" s="325"/>
      <c r="W222" s="37" t="s">
        <v>69</v>
      </c>
      <c r="X222" s="304">
        <f>IFERROR(SUM(X221:X221),"0")</f>
        <v>0</v>
      </c>
      <c r="Y222" s="304">
        <f>IFERROR(SUM(Y221:Y221),"0")</f>
        <v>0</v>
      </c>
      <c r="Z222" s="304">
        <f>IFERROR(IF(Z221="",0,Z221),"0")</f>
        <v>0</v>
      </c>
      <c r="AA222" s="305"/>
      <c r="AB222" s="305"/>
      <c r="AC222" s="305"/>
    </row>
    <row r="223" spans="1:68" hidden="1" x14ac:dyDescent="0.2">
      <c r="A223" s="311"/>
      <c r="B223" s="311"/>
      <c r="C223" s="311"/>
      <c r="D223" s="311"/>
      <c r="E223" s="311"/>
      <c r="F223" s="311"/>
      <c r="G223" s="311"/>
      <c r="H223" s="311"/>
      <c r="I223" s="311"/>
      <c r="J223" s="311"/>
      <c r="K223" s="311"/>
      <c r="L223" s="311"/>
      <c r="M223" s="311"/>
      <c r="N223" s="311"/>
      <c r="O223" s="312"/>
      <c r="P223" s="323" t="s">
        <v>72</v>
      </c>
      <c r="Q223" s="324"/>
      <c r="R223" s="324"/>
      <c r="S223" s="324"/>
      <c r="T223" s="324"/>
      <c r="U223" s="324"/>
      <c r="V223" s="325"/>
      <c r="W223" s="37" t="s">
        <v>73</v>
      </c>
      <c r="X223" s="304">
        <f>IFERROR(SUMPRODUCT(X221:X221*H221:H221),"0")</f>
        <v>0</v>
      </c>
      <c r="Y223" s="304">
        <f>IFERROR(SUMPRODUCT(Y221:Y221*H221:H221),"0")</f>
        <v>0</v>
      </c>
      <c r="Z223" s="37"/>
      <c r="AA223" s="305"/>
      <c r="AB223" s="305"/>
      <c r="AC223" s="305"/>
    </row>
    <row r="224" spans="1:68" ht="16.5" hidden="1" customHeight="1" x14ac:dyDescent="0.25">
      <c r="A224" s="340" t="s">
        <v>328</v>
      </c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11"/>
      <c r="M224" s="311"/>
      <c r="N224" s="311"/>
      <c r="O224" s="311"/>
      <c r="P224" s="311"/>
      <c r="Q224" s="311"/>
      <c r="R224" s="311"/>
      <c r="S224" s="311"/>
      <c r="T224" s="311"/>
      <c r="U224" s="311"/>
      <c r="V224" s="311"/>
      <c r="W224" s="311"/>
      <c r="X224" s="311"/>
      <c r="Y224" s="311"/>
      <c r="Z224" s="311"/>
      <c r="AA224" s="297"/>
      <c r="AB224" s="297"/>
      <c r="AC224" s="297"/>
    </row>
    <row r="225" spans="1:68" ht="14.25" hidden="1" customHeight="1" x14ac:dyDescent="0.25">
      <c r="A225" s="335" t="s">
        <v>63</v>
      </c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11"/>
      <c r="M225" s="311"/>
      <c r="N225" s="311"/>
      <c r="O225" s="311"/>
      <c r="P225" s="311"/>
      <c r="Q225" s="311"/>
      <c r="R225" s="311"/>
      <c r="S225" s="311"/>
      <c r="T225" s="311"/>
      <c r="U225" s="311"/>
      <c r="V225" s="311"/>
      <c r="W225" s="311"/>
      <c r="X225" s="311"/>
      <c r="Y225" s="311"/>
      <c r="Z225" s="311"/>
      <c r="AA225" s="296"/>
      <c r="AB225" s="296"/>
      <c r="AC225" s="296"/>
    </row>
    <row r="226" spans="1:68" ht="27" hidden="1" customHeight="1" x14ac:dyDescent="0.25">
      <c r="A226" s="54" t="s">
        <v>329</v>
      </c>
      <c r="B226" s="54" t="s">
        <v>330</v>
      </c>
      <c r="C226" s="31">
        <v>4301071093</v>
      </c>
      <c r="D226" s="308">
        <v>4620207490709</v>
      </c>
      <c r="E226" s="309"/>
      <c r="F226" s="301">
        <v>0.65</v>
      </c>
      <c r="G226" s="32">
        <v>8</v>
      </c>
      <c r="H226" s="301">
        <v>5.2</v>
      </c>
      <c r="I226" s="301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37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319"/>
      <c r="R226" s="319"/>
      <c r="S226" s="319"/>
      <c r="T226" s="320"/>
      <c r="U226" s="34"/>
      <c r="V226" s="34"/>
      <c r="W226" s="35" t="s">
        <v>69</v>
      </c>
      <c r="X226" s="302">
        <v>0</v>
      </c>
      <c r="Y226" s="303">
        <f>IFERROR(IF(X226="","",X226),"")</f>
        <v>0</v>
      </c>
      <c r="Z226" s="36">
        <f>IFERROR(IF(X226="","",X226*0.0155),"")</f>
        <v>0</v>
      </c>
      <c r="AA226" s="56"/>
      <c r="AB226" s="57"/>
      <c r="AC226" s="224" t="s">
        <v>331</v>
      </c>
      <c r="AG226" s="67"/>
      <c r="AJ226" s="71" t="s">
        <v>71</v>
      </c>
      <c r="AK226" s="71">
        <v>1</v>
      </c>
      <c r="BB226" s="225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10"/>
      <c r="B227" s="311"/>
      <c r="C227" s="311"/>
      <c r="D227" s="311"/>
      <c r="E227" s="311"/>
      <c r="F227" s="311"/>
      <c r="G227" s="311"/>
      <c r="H227" s="311"/>
      <c r="I227" s="311"/>
      <c r="J227" s="311"/>
      <c r="K227" s="311"/>
      <c r="L227" s="311"/>
      <c r="M227" s="311"/>
      <c r="N227" s="311"/>
      <c r="O227" s="312"/>
      <c r="P227" s="323" t="s">
        <v>72</v>
      </c>
      <c r="Q227" s="324"/>
      <c r="R227" s="324"/>
      <c r="S227" s="324"/>
      <c r="T227" s="324"/>
      <c r="U227" s="324"/>
      <c r="V227" s="325"/>
      <c r="W227" s="37" t="s">
        <v>69</v>
      </c>
      <c r="X227" s="304">
        <f>IFERROR(SUM(X226:X226),"0")</f>
        <v>0</v>
      </c>
      <c r="Y227" s="304">
        <f>IFERROR(SUM(Y226:Y226),"0")</f>
        <v>0</v>
      </c>
      <c r="Z227" s="304">
        <f>IFERROR(IF(Z226="",0,Z226),"0")</f>
        <v>0</v>
      </c>
      <c r="AA227" s="305"/>
      <c r="AB227" s="305"/>
      <c r="AC227" s="305"/>
    </row>
    <row r="228" spans="1:68" hidden="1" x14ac:dyDescent="0.2">
      <c r="A228" s="311"/>
      <c r="B228" s="311"/>
      <c r="C228" s="311"/>
      <c r="D228" s="311"/>
      <c r="E228" s="311"/>
      <c r="F228" s="311"/>
      <c r="G228" s="311"/>
      <c r="H228" s="311"/>
      <c r="I228" s="311"/>
      <c r="J228" s="311"/>
      <c r="K228" s="311"/>
      <c r="L228" s="311"/>
      <c r="M228" s="311"/>
      <c r="N228" s="311"/>
      <c r="O228" s="312"/>
      <c r="P228" s="323" t="s">
        <v>72</v>
      </c>
      <c r="Q228" s="324"/>
      <c r="R228" s="324"/>
      <c r="S228" s="324"/>
      <c r="T228" s="324"/>
      <c r="U228" s="324"/>
      <c r="V228" s="325"/>
      <c r="W228" s="37" t="s">
        <v>73</v>
      </c>
      <c r="X228" s="304">
        <f>IFERROR(SUMPRODUCT(X226:X226*H226:H226),"0")</f>
        <v>0</v>
      </c>
      <c r="Y228" s="304">
        <f>IFERROR(SUMPRODUCT(Y226:Y226*H226:H226),"0")</f>
        <v>0</v>
      </c>
      <c r="Z228" s="37"/>
      <c r="AA228" s="305"/>
      <c r="AB228" s="305"/>
      <c r="AC228" s="305"/>
    </row>
    <row r="229" spans="1:68" ht="14.25" hidden="1" customHeight="1" x14ac:dyDescent="0.25">
      <c r="A229" s="335" t="s">
        <v>130</v>
      </c>
      <c r="B229" s="311"/>
      <c r="C229" s="311"/>
      <c r="D229" s="311"/>
      <c r="E229" s="311"/>
      <c r="F229" s="311"/>
      <c r="G229" s="311"/>
      <c r="H229" s="311"/>
      <c r="I229" s="311"/>
      <c r="J229" s="311"/>
      <c r="K229" s="311"/>
      <c r="L229" s="311"/>
      <c r="M229" s="311"/>
      <c r="N229" s="311"/>
      <c r="O229" s="311"/>
      <c r="P229" s="311"/>
      <c r="Q229" s="311"/>
      <c r="R229" s="311"/>
      <c r="S229" s="311"/>
      <c r="T229" s="311"/>
      <c r="U229" s="311"/>
      <c r="V229" s="311"/>
      <c r="W229" s="311"/>
      <c r="X229" s="311"/>
      <c r="Y229" s="311"/>
      <c r="Z229" s="311"/>
      <c r="AA229" s="296"/>
      <c r="AB229" s="296"/>
      <c r="AC229" s="296"/>
    </row>
    <row r="230" spans="1:68" ht="27" hidden="1" customHeight="1" x14ac:dyDescent="0.25">
      <c r="A230" s="54" t="s">
        <v>332</v>
      </c>
      <c r="B230" s="54" t="s">
        <v>333</v>
      </c>
      <c r="C230" s="31">
        <v>4301135692</v>
      </c>
      <c r="D230" s="308">
        <v>4620207490570</v>
      </c>
      <c r="E230" s="309"/>
      <c r="F230" s="301">
        <v>0.2</v>
      </c>
      <c r="G230" s="32">
        <v>12</v>
      </c>
      <c r="H230" s="301">
        <v>2.4</v>
      </c>
      <c r="I230" s="301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4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319"/>
      <c r="R230" s="319"/>
      <c r="S230" s="319"/>
      <c r="T230" s="320"/>
      <c r="U230" s="34"/>
      <c r="V230" s="34"/>
      <c r="W230" s="35" t="s">
        <v>69</v>
      </c>
      <c r="X230" s="302">
        <v>0</v>
      </c>
      <c r="Y230" s="303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334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335</v>
      </c>
      <c r="B231" s="54" t="s">
        <v>336</v>
      </c>
      <c r="C231" s="31">
        <v>4301135691</v>
      </c>
      <c r="D231" s="308">
        <v>4620207490549</v>
      </c>
      <c r="E231" s="309"/>
      <c r="F231" s="301">
        <v>0.2</v>
      </c>
      <c r="G231" s="32">
        <v>12</v>
      </c>
      <c r="H231" s="301">
        <v>2.4</v>
      </c>
      <c r="I231" s="301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46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319"/>
      <c r="R231" s="319"/>
      <c r="S231" s="319"/>
      <c r="T231" s="320"/>
      <c r="U231" s="34"/>
      <c r="V231" s="34"/>
      <c r="W231" s="35" t="s">
        <v>69</v>
      </c>
      <c r="X231" s="302">
        <v>0</v>
      </c>
      <c r="Y231" s="303">
        <f>IFERROR(IF(X231="","",X231),"")</f>
        <v>0</v>
      </c>
      <c r="Z231" s="36">
        <f>IFERROR(IF(X231="","",X231*0.01788),"")</f>
        <v>0</v>
      </c>
      <c r="AA231" s="56"/>
      <c r="AB231" s="57"/>
      <c r="AC231" s="228" t="s">
        <v>334</v>
      </c>
      <c r="AG231" s="67"/>
      <c r="AJ231" s="71" t="s">
        <v>71</v>
      </c>
      <c r="AK231" s="71">
        <v>1</v>
      </c>
      <c r="BB231" s="229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337</v>
      </c>
      <c r="B232" s="54" t="s">
        <v>338</v>
      </c>
      <c r="C232" s="31">
        <v>4301135694</v>
      </c>
      <c r="D232" s="308">
        <v>4620207490501</v>
      </c>
      <c r="E232" s="309"/>
      <c r="F232" s="301">
        <v>0.2</v>
      </c>
      <c r="G232" s="32">
        <v>12</v>
      </c>
      <c r="H232" s="301">
        <v>2.4</v>
      </c>
      <c r="I232" s="301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39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319"/>
      <c r="R232" s="319"/>
      <c r="S232" s="319"/>
      <c r="T232" s="320"/>
      <c r="U232" s="34"/>
      <c r="V232" s="34"/>
      <c r="W232" s="35" t="s">
        <v>69</v>
      </c>
      <c r="X232" s="302">
        <v>0</v>
      </c>
      <c r="Y232" s="303">
        <f>IFERROR(IF(X232="","",X232),"")</f>
        <v>0</v>
      </c>
      <c r="Z232" s="36">
        <f>IFERROR(IF(X232="","",X232*0.01788),"")</f>
        <v>0</v>
      </c>
      <c r="AA232" s="56"/>
      <c r="AB232" s="57"/>
      <c r="AC232" s="230" t="s">
        <v>334</v>
      </c>
      <c r="AG232" s="67"/>
      <c r="AJ232" s="71" t="s">
        <v>71</v>
      </c>
      <c r="AK232" s="71">
        <v>1</v>
      </c>
      <c r="BB232" s="231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10"/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2"/>
      <c r="P233" s="323" t="s">
        <v>72</v>
      </c>
      <c r="Q233" s="324"/>
      <c r="R233" s="324"/>
      <c r="S233" s="324"/>
      <c r="T233" s="324"/>
      <c r="U233" s="324"/>
      <c r="V233" s="325"/>
      <c r="W233" s="37" t="s">
        <v>69</v>
      </c>
      <c r="X233" s="304">
        <f>IFERROR(SUM(X230:X232),"0")</f>
        <v>0</v>
      </c>
      <c r="Y233" s="304">
        <f>IFERROR(SUM(Y230:Y232),"0")</f>
        <v>0</v>
      </c>
      <c r="Z233" s="304">
        <f>IFERROR(IF(Z230="",0,Z230),"0")+IFERROR(IF(Z231="",0,Z231),"0")+IFERROR(IF(Z232="",0,Z232),"0")</f>
        <v>0</v>
      </c>
      <c r="AA233" s="305"/>
      <c r="AB233" s="305"/>
      <c r="AC233" s="305"/>
    </row>
    <row r="234" spans="1:68" hidden="1" x14ac:dyDescent="0.2">
      <c r="A234" s="311"/>
      <c r="B234" s="311"/>
      <c r="C234" s="311"/>
      <c r="D234" s="311"/>
      <c r="E234" s="311"/>
      <c r="F234" s="311"/>
      <c r="G234" s="311"/>
      <c r="H234" s="311"/>
      <c r="I234" s="311"/>
      <c r="J234" s="311"/>
      <c r="K234" s="311"/>
      <c r="L234" s="311"/>
      <c r="M234" s="311"/>
      <c r="N234" s="311"/>
      <c r="O234" s="312"/>
      <c r="P234" s="323" t="s">
        <v>72</v>
      </c>
      <c r="Q234" s="324"/>
      <c r="R234" s="324"/>
      <c r="S234" s="324"/>
      <c r="T234" s="324"/>
      <c r="U234" s="324"/>
      <c r="V234" s="325"/>
      <c r="W234" s="37" t="s">
        <v>73</v>
      </c>
      <c r="X234" s="304">
        <f>IFERROR(SUMPRODUCT(X230:X232*H230:H232),"0")</f>
        <v>0</v>
      </c>
      <c r="Y234" s="304">
        <f>IFERROR(SUMPRODUCT(Y230:Y232*H230:H232),"0")</f>
        <v>0</v>
      </c>
      <c r="Z234" s="37"/>
      <c r="AA234" s="305"/>
      <c r="AB234" s="305"/>
      <c r="AC234" s="305"/>
    </row>
    <row r="235" spans="1:68" ht="16.5" hidden="1" customHeight="1" x14ac:dyDescent="0.25">
      <c r="A235" s="340" t="s">
        <v>339</v>
      </c>
      <c r="B235" s="311"/>
      <c r="C235" s="311"/>
      <c r="D235" s="311"/>
      <c r="E235" s="311"/>
      <c r="F235" s="311"/>
      <c r="G235" s="311"/>
      <c r="H235" s="311"/>
      <c r="I235" s="311"/>
      <c r="J235" s="311"/>
      <c r="K235" s="311"/>
      <c r="L235" s="311"/>
      <c r="M235" s="311"/>
      <c r="N235" s="311"/>
      <c r="O235" s="311"/>
      <c r="P235" s="311"/>
      <c r="Q235" s="311"/>
      <c r="R235" s="311"/>
      <c r="S235" s="311"/>
      <c r="T235" s="311"/>
      <c r="U235" s="311"/>
      <c r="V235" s="311"/>
      <c r="W235" s="311"/>
      <c r="X235" s="311"/>
      <c r="Y235" s="311"/>
      <c r="Z235" s="311"/>
      <c r="AA235" s="297"/>
      <c r="AB235" s="297"/>
      <c r="AC235" s="297"/>
    </row>
    <row r="236" spans="1:68" ht="14.25" hidden="1" customHeight="1" x14ac:dyDescent="0.25">
      <c r="A236" s="335" t="s">
        <v>63</v>
      </c>
      <c r="B236" s="311"/>
      <c r="C236" s="311"/>
      <c r="D236" s="311"/>
      <c r="E236" s="311"/>
      <c r="F236" s="311"/>
      <c r="G236" s="311"/>
      <c r="H236" s="311"/>
      <c r="I236" s="311"/>
      <c r="J236" s="311"/>
      <c r="K236" s="311"/>
      <c r="L236" s="311"/>
      <c r="M236" s="311"/>
      <c r="N236" s="311"/>
      <c r="O236" s="311"/>
      <c r="P236" s="311"/>
      <c r="Q236" s="311"/>
      <c r="R236" s="311"/>
      <c r="S236" s="311"/>
      <c r="T236" s="311"/>
      <c r="U236" s="311"/>
      <c r="V236" s="311"/>
      <c r="W236" s="311"/>
      <c r="X236" s="311"/>
      <c r="Y236" s="311"/>
      <c r="Z236" s="311"/>
      <c r="AA236" s="296"/>
      <c r="AB236" s="296"/>
      <c r="AC236" s="296"/>
    </row>
    <row r="237" spans="1:68" ht="16.5" hidden="1" customHeight="1" x14ac:dyDescent="0.25">
      <c r="A237" s="54" t="s">
        <v>340</v>
      </c>
      <c r="B237" s="54" t="s">
        <v>341</v>
      </c>
      <c r="C237" s="31">
        <v>4301071063</v>
      </c>
      <c r="D237" s="308">
        <v>4607111039019</v>
      </c>
      <c r="E237" s="309"/>
      <c r="F237" s="301">
        <v>0.43</v>
      </c>
      <c r="G237" s="32">
        <v>16</v>
      </c>
      <c r="H237" s="301">
        <v>6.88</v>
      </c>
      <c r="I237" s="301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319"/>
      <c r="R237" s="319"/>
      <c r="S237" s="319"/>
      <c r="T237" s="320"/>
      <c r="U237" s="34"/>
      <c r="V237" s="34"/>
      <c r="W237" s="35" t="s">
        <v>69</v>
      </c>
      <c r="X237" s="302">
        <v>0</v>
      </c>
      <c r="Y237" s="303">
        <f>IFERROR(IF(X237="","",X237),"")</f>
        <v>0</v>
      </c>
      <c r="Z237" s="36">
        <f>IFERROR(IF(X237="","",X237*0.0155),"")</f>
        <v>0</v>
      </c>
      <c r="AA237" s="56"/>
      <c r="AB237" s="57"/>
      <c r="AC237" s="232" t="s">
        <v>342</v>
      </c>
      <c r="AG237" s="67"/>
      <c r="AJ237" s="71" t="s">
        <v>71</v>
      </c>
      <c r="AK237" s="71">
        <v>1</v>
      </c>
      <c r="BB237" s="23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343</v>
      </c>
      <c r="B238" s="54" t="s">
        <v>344</v>
      </c>
      <c r="C238" s="31">
        <v>4301071000</v>
      </c>
      <c r="D238" s="308">
        <v>4607111038708</v>
      </c>
      <c r="E238" s="309"/>
      <c r="F238" s="301">
        <v>0.8</v>
      </c>
      <c r="G238" s="32">
        <v>8</v>
      </c>
      <c r="H238" s="301">
        <v>6.4</v>
      </c>
      <c r="I238" s="301">
        <v>6.67</v>
      </c>
      <c r="J238" s="32">
        <v>84</v>
      </c>
      <c r="K238" s="32" t="s">
        <v>66</v>
      </c>
      <c r="L238" s="32" t="s">
        <v>97</v>
      </c>
      <c r="M238" s="33" t="s">
        <v>68</v>
      </c>
      <c r="N238" s="33"/>
      <c r="O238" s="32">
        <v>180</v>
      </c>
      <c r="P238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319"/>
      <c r="R238" s="319"/>
      <c r="S238" s="319"/>
      <c r="T238" s="320"/>
      <c r="U238" s="34"/>
      <c r="V238" s="34"/>
      <c r="W238" s="35" t="s">
        <v>69</v>
      </c>
      <c r="X238" s="302">
        <v>0</v>
      </c>
      <c r="Y238" s="303">
        <f>IFERROR(IF(X238="","",X238),"")</f>
        <v>0</v>
      </c>
      <c r="Z238" s="36">
        <f>IFERROR(IF(X238="","",X238*0.0155),"")</f>
        <v>0</v>
      </c>
      <c r="AA238" s="56"/>
      <c r="AB238" s="57"/>
      <c r="AC238" s="234" t="s">
        <v>342</v>
      </c>
      <c r="AG238" s="67"/>
      <c r="AJ238" s="71" t="s">
        <v>99</v>
      </c>
      <c r="AK238" s="71">
        <v>12</v>
      </c>
      <c r="BB238" s="235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10"/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2"/>
      <c r="P239" s="323" t="s">
        <v>72</v>
      </c>
      <c r="Q239" s="324"/>
      <c r="R239" s="324"/>
      <c r="S239" s="324"/>
      <c r="T239" s="324"/>
      <c r="U239" s="324"/>
      <c r="V239" s="325"/>
      <c r="W239" s="37" t="s">
        <v>69</v>
      </c>
      <c r="X239" s="304">
        <f>IFERROR(SUM(X237:X238),"0")</f>
        <v>0</v>
      </c>
      <c r="Y239" s="304">
        <f>IFERROR(SUM(Y237:Y238),"0")</f>
        <v>0</v>
      </c>
      <c r="Z239" s="304">
        <f>IFERROR(IF(Z237="",0,Z237),"0")+IFERROR(IF(Z238="",0,Z238),"0")</f>
        <v>0</v>
      </c>
      <c r="AA239" s="305"/>
      <c r="AB239" s="305"/>
      <c r="AC239" s="305"/>
    </row>
    <row r="240" spans="1:68" hidden="1" x14ac:dyDescent="0.2">
      <c r="A240" s="311"/>
      <c r="B240" s="311"/>
      <c r="C240" s="311"/>
      <c r="D240" s="311"/>
      <c r="E240" s="311"/>
      <c r="F240" s="311"/>
      <c r="G240" s="311"/>
      <c r="H240" s="311"/>
      <c r="I240" s="311"/>
      <c r="J240" s="311"/>
      <c r="K240" s="311"/>
      <c r="L240" s="311"/>
      <c r="M240" s="311"/>
      <c r="N240" s="311"/>
      <c r="O240" s="312"/>
      <c r="P240" s="323" t="s">
        <v>72</v>
      </c>
      <c r="Q240" s="324"/>
      <c r="R240" s="324"/>
      <c r="S240" s="324"/>
      <c r="T240" s="324"/>
      <c r="U240" s="324"/>
      <c r="V240" s="325"/>
      <c r="W240" s="37" t="s">
        <v>73</v>
      </c>
      <c r="X240" s="304">
        <f>IFERROR(SUMPRODUCT(X237:X238*H237:H238),"0")</f>
        <v>0</v>
      </c>
      <c r="Y240" s="304">
        <f>IFERROR(SUMPRODUCT(Y237:Y238*H237:H238),"0")</f>
        <v>0</v>
      </c>
      <c r="Z240" s="37"/>
      <c r="AA240" s="305"/>
      <c r="AB240" s="305"/>
      <c r="AC240" s="305"/>
    </row>
    <row r="241" spans="1:68" ht="27.75" hidden="1" customHeight="1" x14ac:dyDescent="0.2">
      <c r="A241" s="348" t="s">
        <v>345</v>
      </c>
      <c r="B241" s="349"/>
      <c r="C241" s="349"/>
      <c r="D241" s="349"/>
      <c r="E241" s="349"/>
      <c r="F241" s="349"/>
      <c r="G241" s="349"/>
      <c r="H241" s="349"/>
      <c r="I241" s="349"/>
      <c r="J241" s="349"/>
      <c r="K241" s="349"/>
      <c r="L241" s="349"/>
      <c r="M241" s="349"/>
      <c r="N241" s="349"/>
      <c r="O241" s="349"/>
      <c r="P241" s="349"/>
      <c r="Q241" s="349"/>
      <c r="R241" s="349"/>
      <c r="S241" s="349"/>
      <c r="T241" s="349"/>
      <c r="U241" s="349"/>
      <c r="V241" s="349"/>
      <c r="W241" s="349"/>
      <c r="X241" s="349"/>
      <c r="Y241" s="349"/>
      <c r="Z241" s="349"/>
      <c r="AA241" s="48"/>
      <c r="AB241" s="48"/>
      <c r="AC241" s="48"/>
    </row>
    <row r="242" spans="1:68" ht="16.5" hidden="1" customHeight="1" x14ac:dyDescent="0.25">
      <c r="A242" s="340" t="s">
        <v>346</v>
      </c>
      <c r="B242" s="311"/>
      <c r="C242" s="311"/>
      <c r="D242" s="311"/>
      <c r="E242" s="311"/>
      <c r="F242" s="311"/>
      <c r="G242" s="311"/>
      <c r="H242" s="311"/>
      <c r="I242" s="311"/>
      <c r="J242" s="311"/>
      <c r="K242" s="311"/>
      <c r="L242" s="311"/>
      <c r="M242" s="311"/>
      <c r="N242" s="311"/>
      <c r="O242" s="311"/>
      <c r="P242" s="311"/>
      <c r="Q242" s="311"/>
      <c r="R242" s="311"/>
      <c r="S242" s="311"/>
      <c r="T242" s="311"/>
      <c r="U242" s="311"/>
      <c r="V242" s="311"/>
      <c r="W242" s="311"/>
      <c r="X242" s="311"/>
      <c r="Y242" s="311"/>
      <c r="Z242" s="311"/>
      <c r="AA242" s="297"/>
      <c r="AB242" s="297"/>
      <c r="AC242" s="297"/>
    </row>
    <row r="243" spans="1:68" ht="14.25" hidden="1" customHeight="1" x14ac:dyDescent="0.25">
      <c r="A243" s="335" t="s">
        <v>63</v>
      </c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11"/>
      <c r="M243" s="311"/>
      <c r="N243" s="311"/>
      <c r="O243" s="311"/>
      <c r="P243" s="311"/>
      <c r="Q243" s="311"/>
      <c r="R243" s="311"/>
      <c r="S243" s="311"/>
      <c r="T243" s="311"/>
      <c r="U243" s="311"/>
      <c r="V243" s="311"/>
      <c r="W243" s="311"/>
      <c r="X243" s="311"/>
      <c r="Y243" s="311"/>
      <c r="Z243" s="311"/>
      <c r="AA243" s="296"/>
      <c r="AB243" s="296"/>
      <c r="AC243" s="296"/>
    </row>
    <row r="244" spans="1:68" ht="27" hidden="1" customHeight="1" x14ac:dyDescent="0.25">
      <c r="A244" s="54" t="s">
        <v>347</v>
      </c>
      <c r="B244" s="54" t="s">
        <v>348</v>
      </c>
      <c r="C244" s="31">
        <v>4301071036</v>
      </c>
      <c r="D244" s="308">
        <v>4607111036162</v>
      </c>
      <c r="E244" s="309"/>
      <c r="F244" s="301">
        <v>0.8</v>
      </c>
      <c r="G244" s="32">
        <v>8</v>
      </c>
      <c r="H244" s="301">
        <v>6.4</v>
      </c>
      <c r="I244" s="301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4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319"/>
      <c r="R244" s="319"/>
      <c r="S244" s="319"/>
      <c r="T244" s="320"/>
      <c r="U244" s="34"/>
      <c r="V244" s="34"/>
      <c r="W244" s="35" t="s">
        <v>69</v>
      </c>
      <c r="X244" s="302">
        <v>0</v>
      </c>
      <c r="Y244" s="303">
        <f>IFERROR(IF(X244="","",X244),"")</f>
        <v>0</v>
      </c>
      <c r="Z244" s="36">
        <f>IFERROR(IF(X244="","",X244*0.0155),"")</f>
        <v>0</v>
      </c>
      <c r="AA244" s="56"/>
      <c r="AB244" s="57"/>
      <c r="AC244" s="236" t="s">
        <v>349</v>
      </c>
      <c r="AG244" s="67"/>
      <c r="AJ244" s="71" t="s">
        <v>71</v>
      </c>
      <c r="AK244" s="71">
        <v>1</v>
      </c>
      <c r="BB244" s="23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10"/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2"/>
      <c r="P245" s="323" t="s">
        <v>72</v>
      </c>
      <c r="Q245" s="324"/>
      <c r="R245" s="324"/>
      <c r="S245" s="324"/>
      <c r="T245" s="324"/>
      <c r="U245" s="324"/>
      <c r="V245" s="325"/>
      <c r="W245" s="37" t="s">
        <v>69</v>
      </c>
      <c r="X245" s="304">
        <f>IFERROR(SUM(X244:X244),"0")</f>
        <v>0</v>
      </c>
      <c r="Y245" s="304">
        <f>IFERROR(SUM(Y244:Y244),"0")</f>
        <v>0</v>
      </c>
      <c r="Z245" s="304">
        <f>IFERROR(IF(Z244="",0,Z244),"0")</f>
        <v>0</v>
      </c>
      <c r="AA245" s="305"/>
      <c r="AB245" s="305"/>
      <c r="AC245" s="305"/>
    </row>
    <row r="246" spans="1:68" hidden="1" x14ac:dyDescent="0.2">
      <c r="A246" s="311"/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2"/>
      <c r="P246" s="323" t="s">
        <v>72</v>
      </c>
      <c r="Q246" s="324"/>
      <c r="R246" s="324"/>
      <c r="S246" s="324"/>
      <c r="T246" s="324"/>
      <c r="U246" s="324"/>
      <c r="V246" s="325"/>
      <c r="W246" s="37" t="s">
        <v>73</v>
      </c>
      <c r="X246" s="304">
        <f>IFERROR(SUMPRODUCT(X244:X244*H244:H244),"0")</f>
        <v>0</v>
      </c>
      <c r="Y246" s="304">
        <f>IFERROR(SUMPRODUCT(Y244:Y244*H244:H244),"0")</f>
        <v>0</v>
      </c>
      <c r="Z246" s="37"/>
      <c r="AA246" s="305"/>
      <c r="AB246" s="305"/>
      <c r="AC246" s="305"/>
    </row>
    <row r="247" spans="1:68" ht="27.75" hidden="1" customHeight="1" x14ac:dyDescent="0.2">
      <c r="A247" s="348" t="s">
        <v>350</v>
      </c>
      <c r="B247" s="349"/>
      <c r="C247" s="349"/>
      <c r="D247" s="349"/>
      <c r="E247" s="349"/>
      <c r="F247" s="349"/>
      <c r="G247" s="349"/>
      <c r="H247" s="349"/>
      <c r="I247" s="349"/>
      <c r="J247" s="349"/>
      <c r="K247" s="349"/>
      <c r="L247" s="349"/>
      <c r="M247" s="349"/>
      <c r="N247" s="349"/>
      <c r="O247" s="349"/>
      <c r="P247" s="349"/>
      <c r="Q247" s="349"/>
      <c r="R247" s="349"/>
      <c r="S247" s="349"/>
      <c r="T247" s="349"/>
      <c r="U247" s="349"/>
      <c r="V247" s="349"/>
      <c r="W247" s="349"/>
      <c r="X247" s="349"/>
      <c r="Y247" s="349"/>
      <c r="Z247" s="349"/>
      <c r="AA247" s="48"/>
      <c r="AB247" s="48"/>
      <c r="AC247" s="48"/>
    </row>
    <row r="248" spans="1:68" ht="16.5" hidden="1" customHeight="1" x14ac:dyDescent="0.25">
      <c r="A248" s="340" t="s">
        <v>351</v>
      </c>
      <c r="B248" s="311"/>
      <c r="C248" s="311"/>
      <c r="D248" s="311"/>
      <c r="E248" s="311"/>
      <c r="F248" s="311"/>
      <c r="G248" s="311"/>
      <c r="H248" s="311"/>
      <c r="I248" s="311"/>
      <c r="J248" s="311"/>
      <c r="K248" s="311"/>
      <c r="L248" s="311"/>
      <c r="M248" s="311"/>
      <c r="N248" s="311"/>
      <c r="O248" s="311"/>
      <c r="P248" s="311"/>
      <c r="Q248" s="311"/>
      <c r="R248" s="311"/>
      <c r="S248" s="311"/>
      <c r="T248" s="311"/>
      <c r="U248" s="311"/>
      <c r="V248" s="311"/>
      <c r="W248" s="311"/>
      <c r="X248" s="311"/>
      <c r="Y248" s="311"/>
      <c r="Z248" s="311"/>
      <c r="AA248" s="297"/>
      <c r="AB248" s="297"/>
      <c r="AC248" s="297"/>
    </row>
    <row r="249" spans="1:68" ht="14.25" hidden="1" customHeight="1" x14ac:dyDescent="0.25">
      <c r="A249" s="335" t="s">
        <v>63</v>
      </c>
      <c r="B249" s="311"/>
      <c r="C249" s="311"/>
      <c r="D249" s="311"/>
      <c r="E249" s="311"/>
      <c r="F249" s="311"/>
      <c r="G249" s="311"/>
      <c r="H249" s="311"/>
      <c r="I249" s="311"/>
      <c r="J249" s="311"/>
      <c r="K249" s="311"/>
      <c r="L249" s="311"/>
      <c r="M249" s="311"/>
      <c r="N249" s="311"/>
      <c r="O249" s="311"/>
      <c r="P249" s="311"/>
      <c r="Q249" s="311"/>
      <c r="R249" s="311"/>
      <c r="S249" s="311"/>
      <c r="T249" s="311"/>
      <c r="U249" s="311"/>
      <c r="V249" s="311"/>
      <c r="W249" s="311"/>
      <c r="X249" s="311"/>
      <c r="Y249" s="311"/>
      <c r="Z249" s="311"/>
      <c r="AA249" s="296"/>
      <c r="AB249" s="296"/>
      <c r="AC249" s="296"/>
    </row>
    <row r="250" spans="1:68" ht="27" hidden="1" customHeight="1" x14ac:dyDescent="0.25">
      <c r="A250" s="54" t="s">
        <v>352</v>
      </c>
      <c r="B250" s="54" t="s">
        <v>353</v>
      </c>
      <c r="C250" s="31">
        <v>4301071029</v>
      </c>
      <c r="D250" s="308">
        <v>4607111035899</v>
      </c>
      <c r="E250" s="309"/>
      <c r="F250" s="301">
        <v>1</v>
      </c>
      <c r="G250" s="32">
        <v>5</v>
      </c>
      <c r="H250" s="301">
        <v>5</v>
      </c>
      <c r="I250" s="301">
        <v>5.2619999999999996</v>
      </c>
      <c r="J250" s="32">
        <v>84</v>
      </c>
      <c r="K250" s="32" t="s">
        <v>66</v>
      </c>
      <c r="L250" s="32" t="s">
        <v>102</v>
      </c>
      <c r="M250" s="33" t="s">
        <v>68</v>
      </c>
      <c r="N250" s="33"/>
      <c r="O250" s="32">
        <v>180</v>
      </c>
      <c r="P250" s="4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0" s="319"/>
      <c r="R250" s="319"/>
      <c r="S250" s="319"/>
      <c r="T250" s="320"/>
      <c r="U250" s="34"/>
      <c r="V250" s="34"/>
      <c r="W250" s="35" t="s">
        <v>69</v>
      </c>
      <c r="X250" s="302">
        <v>0</v>
      </c>
      <c r="Y250" s="303">
        <f>IFERROR(IF(X250="","",X250),"")</f>
        <v>0</v>
      </c>
      <c r="Z250" s="36">
        <f>IFERROR(IF(X250="","",X250*0.0155),"")</f>
        <v>0</v>
      </c>
      <c r="AA250" s="56"/>
      <c r="AB250" s="57"/>
      <c r="AC250" s="238" t="s">
        <v>247</v>
      </c>
      <c r="AG250" s="67"/>
      <c r="AJ250" s="71" t="s">
        <v>103</v>
      </c>
      <c r="AK250" s="71">
        <v>84</v>
      </c>
      <c r="BB250" s="23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354</v>
      </c>
      <c r="B251" s="54" t="s">
        <v>355</v>
      </c>
      <c r="C251" s="31">
        <v>4301070991</v>
      </c>
      <c r="D251" s="308">
        <v>4607111038180</v>
      </c>
      <c r="E251" s="309"/>
      <c r="F251" s="301">
        <v>0.4</v>
      </c>
      <c r="G251" s="32">
        <v>16</v>
      </c>
      <c r="H251" s="301">
        <v>6.4</v>
      </c>
      <c r="I251" s="301">
        <v>6.71</v>
      </c>
      <c r="J251" s="32">
        <v>84</v>
      </c>
      <c r="K251" s="32" t="s">
        <v>66</v>
      </c>
      <c r="L251" s="32" t="s">
        <v>97</v>
      </c>
      <c r="M251" s="33" t="s">
        <v>68</v>
      </c>
      <c r="N251" s="33"/>
      <c r="O251" s="32">
        <v>180</v>
      </c>
      <c r="P251" s="38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319"/>
      <c r="R251" s="319"/>
      <c r="S251" s="319"/>
      <c r="T251" s="320"/>
      <c r="U251" s="34"/>
      <c r="V251" s="34"/>
      <c r="W251" s="35" t="s">
        <v>69</v>
      </c>
      <c r="X251" s="302">
        <v>0</v>
      </c>
      <c r="Y251" s="303">
        <f>IFERROR(IF(X251="","",X251),"")</f>
        <v>0</v>
      </c>
      <c r="Z251" s="36">
        <f>IFERROR(IF(X251="","",X251*0.0155),"")</f>
        <v>0</v>
      </c>
      <c r="AA251" s="56"/>
      <c r="AB251" s="57"/>
      <c r="AC251" s="240" t="s">
        <v>356</v>
      </c>
      <c r="AG251" s="67"/>
      <c r="AJ251" s="71" t="s">
        <v>99</v>
      </c>
      <c r="AK251" s="71">
        <v>12</v>
      </c>
      <c r="BB251" s="241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0"/>
      <c r="B252" s="311"/>
      <c r="C252" s="311"/>
      <c r="D252" s="311"/>
      <c r="E252" s="311"/>
      <c r="F252" s="311"/>
      <c r="G252" s="311"/>
      <c r="H252" s="311"/>
      <c r="I252" s="311"/>
      <c r="J252" s="311"/>
      <c r="K252" s="311"/>
      <c r="L252" s="311"/>
      <c r="M252" s="311"/>
      <c r="N252" s="311"/>
      <c r="O252" s="312"/>
      <c r="P252" s="323" t="s">
        <v>72</v>
      </c>
      <c r="Q252" s="324"/>
      <c r="R252" s="324"/>
      <c r="S252" s="324"/>
      <c r="T252" s="324"/>
      <c r="U252" s="324"/>
      <c r="V252" s="325"/>
      <c r="W252" s="37" t="s">
        <v>69</v>
      </c>
      <c r="X252" s="304">
        <f>IFERROR(SUM(X250:X251),"0")</f>
        <v>0</v>
      </c>
      <c r="Y252" s="304">
        <f>IFERROR(SUM(Y250:Y251),"0")</f>
        <v>0</v>
      </c>
      <c r="Z252" s="304">
        <f>IFERROR(IF(Z250="",0,Z250),"0")+IFERROR(IF(Z251="",0,Z251),"0")</f>
        <v>0</v>
      </c>
      <c r="AA252" s="305"/>
      <c r="AB252" s="305"/>
      <c r="AC252" s="305"/>
    </row>
    <row r="253" spans="1:68" hidden="1" x14ac:dyDescent="0.2">
      <c r="A253" s="311"/>
      <c r="B253" s="311"/>
      <c r="C253" s="311"/>
      <c r="D253" s="311"/>
      <c r="E253" s="311"/>
      <c r="F253" s="311"/>
      <c r="G253" s="311"/>
      <c r="H253" s="311"/>
      <c r="I253" s="311"/>
      <c r="J253" s="311"/>
      <c r="K253" s="311"/>
      <c r="L253" s="311"/>
      <c r="M253" s="311"/>
      <c r="N253" s="311"/>
      <c r="O253" s="312"/>
      <c r="P253" s="323" t="s">
        <v>72</v>
      </c>
      <c r="Q253" s="324"/>
      <c r="R253" s="324"/>
      <c r="S253" s="324"/>
      <c r="T253" s="324"/>
      <c r="U253" s="324"/>
      <c r="V253" s="325"/>
      <c r="W253" s="37" t="s">
        <v>73</v>
      </c>
      <c r="X253" s="304">
        <f>IFERROR(SUMPRODUCT(X250:X251*H250:H251),"0")</f>
        <v>0</v>
      </c>
      <c r="Y253" s="304">
        <f>IFERROR(SUMPRODUCT(Y250:Y251*H250:H251),"0")</f>
        <v>0</v>
      </c>
      <c r="Z253" s="37"/>
      <c r="AA253" s="305"/>
      <c r="AB253" s="305"/>
      <c r="AC253" s="305"/>
    </row>
    <row r="254" spans="1:68" ht="27.75" hidden="1" customHeight="1" x14ac:dyDescent="0.2">
      <c r="A254" s="348" t="s">
        <v>357</v>
      </c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49"/>
      <c r="P254" s="349"/>
      <c r="Q254" s="349"/>
      <c r="R254" s="349"/>
      <c r="S254" s="349"/>
      <c r="T254" s="349"/>
      <c r="U254" s="349"/>
      <c r="V254" s="349"/>
      <c r="W254" s="349"/>
      <c r="X254" s="349"/>
      <c r="Y254" s="349"/>
      <c r="Z254" s="349"/>
      <c r="AA254" s="48"/>
      <c r="AB254" s="48"/>
      <c r="AC254" s="48"/>
    </row>
    <row r="255" spans="1:68" ht="16.5" hidden="1" customHeight="1" x14ac:dyDescent="0.25">
      <c r="A255" s="340" t="s">
        <v>358</v>
      </c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11"/>
      <c r="M255" s="311"/>
      <c r="N255" s="311"/>
      <c r="O255" s="311"/>
      <c r="P255" s="311"/>
      <c r="Q255" s="311"/>
      <c r="R255" s="311"/>
      <c r="S255" s="311"/>
      <c r="T255" s="311"/>
      <c r="U255" s="311"/>
      <c r="V255" s="311"/>
      <c r="W255" s="311"/>
      <c r="X255" s="311"/>
      <c r="Y255" s="311"/>
      <c r="Z255" s="311"/>
      <c r="AA255" s="297"/>
      <c r="AB255" s="297"/>
      <c r="AC255" s="297"/>
    </row>
    <row r="256" spans="1:68" ht="14.25" hidden="1" customHeight="1" x14ac:dyDescent="0.25">
      <c r="A256" s="335" t="s">
        <v>359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11"/>
      <c r="Y256" s="311"/>
      <c r="Z256" s="311"/>
      <c r="AA256" s="296"/>
      <c r="AB256" s="296"/>
      <c r="AC256" s="296"/>
    </row>
    <row r="257" spans="1:68" ht="27" hidden="1" customHeight="1" x14ac:dyDescent="0.25">
      <c r="A257" s="54" t="s">
        <v>360</v>
      </c>
      <c r="B257" s="54" t="s">
        <v>361</v>
      </c>
      <c r="C257" s="31">
        <v>4301133004</v>
      </c>
      <c r="D257" s="308">
        <v>4607111039774</v>
      </c>
      <c r="E257" s="309"/>
      <c r="F257" s="301">
        <v>0.25</v>
      </c>
      <c r="G257" s="32">
        <v>12</v>
      </c>
      <c r="H257" s="301">
        <v>3</v>
      </c>
      <c r="I257" s="301">
        <v>3.22</v>
      </c>
      <c r="J257" s="32">
        <v>70</v>
      </c>
      <c r="K257" s="32" t="s">
        <v>79</v>
      </c>
      <c r="L257" s="32" t="s">
        <v>67</v>
      </c>
      <c r="M257" s="33" t="s">
        <v>68</v>
      </c>
      <c r="N257" s="33"/>
      <c r="O257" s="32">
        <v>180</v>
      </c>
      <c r="P257" s="37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319"/>
      <c r="R257" s="319"/>
      <c r="S257" s="319"/>
      <c r="T257" s="320"/>
      <c r="U257" s="34"/>
      <c r="V257" s="34"/>
      <c r="W257" s="35" t="s">
        <v>69</v>
      </c>
      <c r="X257" s="302">
        <v>0</v>
      </c>
      <c r="Y257" s="303">
        <f>IFERROR(IF(X257="","",X257),"")</f>
        <v>0</v>
      </c>
      <c r="Z257" s="36">
        <f>IFERROR(IF(X257="","",X257*0.01788),"")</f>
        <v>0</v>
      </c>
      <c r="AA257" s="56"/>
      <c r="AB257" s="57"/>
      <c r="AC257" s="242" t="s">
        <v>362</v>
      </c>
      <c r="AG257" s="67"/>
      <c r="AJ257" s="71" t="s">
        <v>71</v>
      </c>
      <c r="AK257" s="71">
        <v>1</v>
      </c>
      <c r="BB257" s="243" t="s">
        <v>81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10"/>
      <c r="B258" s="311"/>
      <c r="C258" s="311"/>
      <c r="D258" s="311"/>
      <c r="E258" s="311"/>
      <c r="F258" s="311"/>
      <c r="G258" s="311"/>
      <c r="H258" s="311"/>
      <c r="I258" s="311"/>
      <c r="J258" s="311"/>
      <c r="K258" s="311"/>
      <c r="L258" s="311"/>
      <c r="M258" s="311"/>
      <c r="N258" s="311"/>
      <c r="O258" s="312"/>
      <c r="P258" s="323" t="s">
        <v>72</v>
      </c>
      <c r="Q258" s="324"/>
      <c r="R258" s="324"/>
      <c r="S258" s="324"/>
      <c r="T258" s="324"/>
      <c r="U258" s="324"/>
      <c r="V258" s="325"/>
      <c r="W258" s="37" t="s">
        <v>69</v>
      </c>
      <c r="X258" s="304">
        <f>IFERROR(SUM(X257:X257),"0")</f>
        <v>0</v>
      </c>
      <c r="Y258" s="304">
        <f>IFERROR(SUM(Y257:Y257),"0")</f>
        <v>0</v>
      </c>
      <c r="Z258" s="304">
        <f>IFERROR(IF(Z257="",0,Z257),"0")</f>
        <v>0</v>
      </c>
      <c r="AA258" s="305"/>
      <c r="AB258" s="305"/>
      <c r="AC258" s="305"/>
    </row>
    <row r="259" spans="1:68" hidden="1" x14ac:dyDescent="0.2">
      <c r="A259" s="311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11"/>
      <c r="M259" s="311"/>
      <c r="N259" s="311"/>
      <c r="O259" s="312"/>
      <c r="P259" s="323" t="s">
        <v>72</v>
      </c>
      <c r="Q259" s="324"/>
      <c r="R259" s="324"/>
      <c r="S259" s="324"/>
      <c r="T259" s="324"/>
      <c r="U259" s="324"/>
      <c r="V259" s="325"/>
      <c r="W259" s="37" t="s">
        <v>73</v>
      </c>
      <c r="X259" s="304">
        <f>IFERROR(SUMPRODUCT(X257:X257*H257:H257),"0")</f>
        <v>0</v>
      </c>
      <c r="Y259" s="304">
        <f>IFERROR(SUMPRODUCT(Y257:Y257*H257:H257),"0")</f>
        <v>0</v>
      </c>
      <c r="Z259" s="37"/>
      <c r="AA259" s="305"/>
      <c r="AB259" s="305"/>
      <c r="AC259" s="305"/>
    </row>
    <row r="260" spans="1:68" ht="14.25" hidden="1" customHeight="1" x14ac:dyDescent="0.25">
      <c r="A260" s="335" t="s">
        <v>130</v>
      </c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11"/>
      <c r="M260" s="311"/>
      <c r="N260" s="311"/>
      <c r="O260" s="311"/>
      <c r="P260" s="311"/>
      <c r="Q260" s="311"/>
      <c r="R260" s="311"/>
      <c r="S260" s="311"/>
      <c r="T260" s="311"/>
      <c r="U260" s="311"/>
      <c r="V260" s="311"/>
      <c r="W260" s="311"/>
      <c r="X260" s="311"/>
      <c r="Y260" s="311"/>
      <c r="Z260" s="311"/>
      <c r="AA260" s="296"/>
      <c r="AB260" s="296"/>
      <c r="AC260" s="296"/>
    </row>
    <row r="261" spans="1:68" ht="37.5" hidden="1" customHeight="1" x14ac:dyDescent="0.25">
      <c r="A261" s="54" t="s">
        <v>363</v>
      </c>
      <c r="B261" s="54" t="s">
        <v>364</v>
      </c>
      <c r="C261" s="31">
        <v>4301135400</v>
      </c>
      <c r="D261" s="308">
        <v>4607111039361</v>
      </c>
      <c r="E261" s="309"/>
      <c r="F261" s="301">
        <v>0.25</v>
      </c>
      <c r="G261" s="32">
        <v>12</v>
      </c>
      <c r="H261" s="301">
        <v>3</v>
      </c>
      <c r="I261" s="301">
        <v>3.7035999999999998</v>
      </c>
      <c r="J261" s="32">
        <v>70</v>
      </c>
      <c r="K261" s="32" t="s">
        <v>79</v>
      </c>
      <c r="L261" s="32" t="s">
        <v>67</v>
      </c>
      <c r="M261" s="33" t="s">
        <v>68</v>
      </c>
      <c r="N261" s="33"/>
      <c r="O261" s="32">
        <v>180</v>
      </c>
      <c r="P261" s="4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319"/>
      <c r="R261" s="319"/>
      <c r="S261" s="319"/>
      <c r="T261" s="320"/>
      <c r="U261" s="34"/>
      <c r="V261" s="34"/>
      <c r="W261" s="35" t="s">
        <v>69</v>
      </c>
      <c r="X261" s="302">
        <v>0</v>
      </c>
      <c r="Y261" s="303">
        <f>IFERROR(IF(X261="","",X261),"")</f>
        <v>0</v>
      </c>
      <c r="Z261" s="36">
        <f>IFERROR(IF(X261="","",X261*0.01788),"")</f>
        <v>0</v>
      </c>
      <c r="AA261" s="56"/>
      <c r="AB261" s="57"/>
      <c r="AC261" s="244" t="s">
        <v>362</v>
      </c>
      <c r="AG261" s="67"/>
      <c r="AJ261" s="71" t="s">
        <v>71</v>
      </c>
      <c r="AK261" s="71">
        <v>1</v>
      </c>
      <c r="BB261" s="245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10"/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2"/>
      <c r="P262" s="323" t="s">
        <v>72</v>
      </c>
      <c r="Q262" s="324"/>
      <c r="R262" s="324"/>
      <c r="S262" s="324"/>
      <c r="T262" s="324"/>
      <c r="U262" s="324"/>
      <c r="V262" s="325"/>
      <c r="W262" s="37" t="s">
        <v>69</v>
      </c>
      <c r="X262" s="304">
        <f>IFERROR(SUM(X261:X261),"0")</f>
        <v>0</v>
      </c>
      <c r="Y262" s="304">
        <f>IFERROR(SUM(Y261:Y261),"0")</f>
        <v>0</v>
      </c>
      <c r="Z262" s="304">
        <f>IFERROR(IF(Z261="",0,Z261),"0")</f>
        <v>0</v>
      </c>
      <c r="AA262" s="305"/>
      <c r="AB262" s="305"/>
      <c r="AC262" s="305"/>
    </row>
    <row r="263" spans="1:68" hidden="1" x14ac:dyDescent="0.2">
      <c r="A263" s="311"/>
      <c r="B263" s="311"/>
      <c r="C263" s="311"/>
      <c r="D263" s="311"/>
      <c r="E263" s="311"/>
      <c r="F263" s="311"/>
      <c r="G263" s="311"/>
      <c r="H263" s="311"/>
      <c r="I263" s="311"/>
      <c r="J263" s="311"/>
      <c r="K263" s="311"/>
      <c r="L263" s="311"/>
      <c r="M263" s="311"/>
      <c r="N263" s="311"/>
      <c r="O263" s="312"/>
      <c r="P263" s="323" t="s">
        <v>72</v>
      </c>
      <c r="Q263" s="324"/>
      <c r="R263" s="324"/>
      <c r="S263" s="324"/>
      <c r="T263" s="324"/>
      <c r="U263" s="324"/>
      <c r="V263" s="325"/>
      <c r="W263" s="37" t="s">
        <v>73</v>
      </c>
      <c r="X263" s="304">
        <f>IFERROR(SUMPRODUCT(X261:X261*H261:H261),"0")</f>
        <v>0</v>
      </c>
      <c r="Y263" s="304">
        <f>IFERROR(SUMPRODUCT(Y261:Y261*H261:H261),"0")</f>
        <v>0</v>
      </c>
      <c r="Z263" s="37"/>
      <c r="AA263" s="305"/>
      <c r="AB263" s="305"/>
      <c r="AC263" s="305"/>
    </row>
    <row r="264" spans="1:68" ht="27.75" hidden="1" customHeight="1" x14ac:dyDescent="0.2">
      <c r="A264" s="348" t="s">
        <v>365</v>
      </c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49"/>
      <c r="Z264" s="349"/>
      <c r="AA264" s="48"/>
      <c r="AB264" s="48"/>
      <c r="AC264" s="48"/>
    </row>
    <row r="265" spans="1:68" ht="16.5" hidden="1" customHeight="1" x14ac:dyDescent="0.25">
      <c r="A265" s="340" t="s">
        <v>365</v>
      </c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11"/>
      <c r="M265" s="311"/>
      <c r="N265" s="311"/>
      <c r="O265" s="311"/>
      <c r="P265" s="311"/>
      <c r="Q265" s="311"/>
      <c r="R265" s="311"/>
      <c r="S265" s="311"/>
      <c r="T265" s="311"/>
      <c r="U265" s="311"/>
      <c r="V265" s="311"/>
      <c r="W265" s="311"/>
      <c r="X265" s="311"/>
      <c r="Y265" s="311"/>
      <c r="Z265" s="311"/>
      <c r="AA265" s="297"/>
      <c r="AB265" s="297"/>
      <c r="AC265" s="297"/>
    </row>
    <row r="266" spans="1:68" ht="14.25" hidden="1" customHeight="1" x14ac:dyDescent="0.25">
      <c r="A266" s="335" t="s">
        <v>63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11"/>
      <c r="Y266" s="311"/>
      <c r="Z266" s="311"/>
      <c r="AA266" s="296"/>
      <c r="AB266" s="296"/>
      <c r="AC266" s="296"/>
    </row>
    <row r="267" spans="1:68" ht="27" hidden="1" customHeight="1" x14ac:dyDescent="0.25">
      <c r="A267" s="54" t="s">
        <v>366</v>
      </c>
      <c r="B267" s="54" t="s">
        <v>367</v>
      </c>
      <c r="C267" s="31">
        <v>4301071014</v>
      </c>
      <c r="D267" s="308">
        <v>4640242181264</v>
      </c>
      <c r="E267" s="309"/>
      <c r="F267" s="301">
        <v>0.7</v>
      </c>
      <c r="G267" s="32">
        <v>10</v>
      </c>
      <c r="H267" s="301">
        <v>7</v>
      </c>
      <c r="I267" s="301">
        <v>7.28</v>
      </c>
      <c r="J267" s="32">
        <v>84</v>
      </c>
      <c r="K267" s="32" t="s">
        <v>66</v>
      </c>
      <c r="L267" s="32" t="s">
        <v>97</v>
      </c>
      <c r="M267" s="33" t="s">
        <v>68</v>
      </c>
      <c r="N267" s="33"/>
      <c r="O267" s="32">
        <v>180</v>
      </c>
      <c r="P267" s="423" t="s">
        <v>368</v>
      </c>
      <c r="Q267" s="319"/>
      <c r="R267" s="319"/>
      <c r="S267" s="319"/>
      <c r="T267" s="320"/>
      <c r="U267" s="34"/>
      <c r="V267" s="34"/>
      <c r="W267" s="35" t="s">
        <v>69</v>
      </c>
      <c r="X267" s="302">
        <v>0</v>
      </c>
      <c r="Y267" s="303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369</v>
      </c>
      <c r="AG267" s="67"/>
      <c r="AJ267" s="71" t="s">
        <v>99</v>
      </c>
      <c r="AK267" s="71">
        <v>12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370</v>
      </c>
      <c r="B268" s="54" t="s">
        <v>371</v>
      </c>
      <c r="C268" s="31">
        <v>4301071021</v>
      </c>
      <c r="D268" s="308">
        <v>4640242181325</v>
      </c>
      <c r="E268" s="309"/>
      <c r="F268" s="301">
        <v>0.7</v>
      </c>
      <c r="G268" s="32">
        <v>10</v>
      </c>
      <c r="H268" s="301">
        <v>7</v>
      </c>
      <c r="I268" s="301">
        <v>7.28</v>
      </c>
      <c r="J268" s="32">
        <v>84</v>
      </c>
      <c r="K268" s="32" t="s">
        <v>66</v>
      </c>
      <c r="L268" s="32" t="s">
        <v>97</v>
      </c>
      <c r="M268" s="33" t="s">
        <v>68</v>
      </c>
      <c r="N268" s="33"/>
      <c r="O268" s="32">
        <v>180</v>
      </c>
      <c r="P268" s="463" t="s">
        <v>372</v>
      </c>
      <c r="Q268" s="319"/>
      <c r="R268" s="319"/>
      <c r="S268" s="319"/>
      <c r="T268" s="320"/>
      <c r="U268" s="34"/>
      <c r="V268" s="34"/>
      <c r="W268" s="35" t="s">
        <v>69</v>
      </c>
      <c r="X268" s="302">
        <v>0</v>
      </c>
      <c r="Y268" s="303">
        <f>IFERROR(IF(X268="","",X268),"")</f>
        <v>0</v>
      </c>
      <c r="Z268" s="36">
        <f>IFERROR(IF(X268="","",X268*0.0155),"")</f>
        <v>0</v>
      </c>
      <c r="AA268" s="56"/>
      <c r="AB268" s="57"/>
      <c r="AC268" s="248" t="s">
        <v>369</v>
      </c>
      <c r="AG268" s="67"/>
      <c r="AJ268" s="71" t="s">
        <v>99</v>
      </c>
      <c r="AK268" s="71">
        <v>12</v>
      </c>
      <c r="BB268" s="249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373</v>
      </c>
      <c r="B269" s="54" t="s">
        <v>374</v>
      </c>
      <c r="C269" s="31">
        <v>4301070993</v>
      </c>
      <c r="D269" s="308">
        <v>4640242180670</v>
      </c>
      <c r="E269" s="309"/>
      <c r="F269" s="301">
        <v>1</v>
      </c>
      <c r="G269" s="32">
        <v>6</v>
      </c>
      <c r="H269" s="301">
        <v>6</v>
      </c>
      <c r="I269" s="301">
        <v>6.23</v>
      </c>
      <c r="J269" s="32">
        <v>84</v>
      </c>
      <c r="K269" s="32" t="s">
        <v>66</v>
      </c>
      <c r="L269" s="32" t="s">
        <v>97</v>
      </c>
      <c r="M269" s="33" t="s">
        <v>68</v>
      </c>
      <c r="N269" s="33"/>
      <c r="O269" s="32">
        <v>180</v>
      </c>
      <c r="P269" s="386" t="s">
        <v>375</v>
      </c>
      <c r="Q269" s="319"/>
      <c r="R269" s="319"/>
      <c r="S269" s="319"/>
      <c r="T269" s="320"/>
      <c r="U269" s="34"/>
      <c r="V269" s="34"/>
      <c r="W269" s="35" t="s">
        <v>69</v>
      </c>
      <c r="X269" s="302">
        <v>0</v>
      </c>
      <c r="Y269" s="303">
        <f>IFERROR(IF(X269="","",X269),"")</f>
        <v>0</v>
      </c>
      <c r="Z269" s="36">
        <f>IFERROR(IF(X269="","",X269*0.0155),"")</f>
        <v>0</v>
      </c>
      <c r="AA269" s="56"/>
      <c r="AB269" s="57"/>
      <c r="AC269" s="250" t="s">
        <v>376</v>
      </c>
      <c r="AG269" s="67"/>
      <c r="AJ269" s="71" t="s">
        <v>99</v>
      </c>
      <c r="AK269" s="71">
        <v>12</v>
      </c>
      <c r="BB269" s="251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10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11"/>
      <c r="M270" s="311"/>
      <c r="N270" s="311"/>
      <c r="O270" s="312"/>
      <c r="P270" s="323" t="s">
        <v>72</v>
      </c>
      <c r="Q270" s="324"/>
      <c r="R270" s="324"/>
      <c r="S270" s="324"/>
      <c r="T270" s="324"/>
      <c r="U270" s="324"/>
      <c r="V270" s="325"/>
      <c r="W270" s="37" t="s">
        <v>69</v>
      </c>
      <c r="X270" s="304">
        <f>IFERROR(SUM(X267:X269),"0")</f>
        <v>0</v>
      </c>
      <c r="Y270" s="304">
        <f>IFERROR(SUM(Y267:Y269),"0")</f>
        <v>0</v>
      </c>
      <c r="Z270" s="304">
        <f>IFERROR(IF(Z267="",0,Z267),"0")+IFERROR(IF(Z268="",0,Z268),"0")+IFERROR(IF(Z269="",0,Z269),"0")</f>
        <v>0</v>
      </c>
      <c r="AA270" s="305"/>
      <c r="AB270" s="305"/>
      <c r="AC270" s="305"/>
    </row>
    <row r="271" spans="1:68" hidden="1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11"/>
      <c r="M271" s="311"/>
      <c r="N271" s="311"/>
      <c r="O271" s="312"/>
      <c r="P271" s="323" t="s">
        <v>72</v>
      </c>
      <c r="Q271" s="324"/>
      <c r="R271" s="324"/>
      <c r="S271" s="324"/>
      <c r="T271" s="324"/>
      <c r="U271" s="324"/>
      <c r="V271" s="325"/>
      <c r="W271" s="37" t="s">
        <v>73</v>
      </c>
      <c r="X271" s="304">
        <f>IFERROR(SUMPRODUCT(X267:X269*H267:H269),"0")</f>
        <v>0</v>
      </c>
      <c r="Y271" s="304">
        <f>IFERROR(SUMPRODUCT(Y267:Y269*H267:H269),"0")</f>
        <v>0</v>
      </c>
      <c r="Z271" s="37"/>
      <c r="AA271" s="305"/>
      <c r="AB271" s="305"/>
      <c r="AC271" s="305"/>
    </row>
    <row r="272" spans="1:68" ht="14.25" hidden="1" customHeight="1" x14ac:dyDescent="0.25">
      <c r="A272" s="335" t="s">
        <v>76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11"/>
      <c r="Y272" s="311"/>
      <c r="Z272" s="311"/>
      <c r="AA272" s="296"/>
      <c r="AB272" s="296"/>
      <c r="AC272" s="296"/>
    </row>
    <row r="273" spans="1:68" ht="27" hidden="1" customHeight="1" x14ac:dyDescent="0.25">
      <c r="A273" s="54" t="s">
        <v>377</v>
      </c>
      <c r="B273" s="54" t="s">
        <v>378</v>
      </c>
      <c r="C273" s="31">
        <v>4301132080</v>
      </c>
      <c r="D273" s="308">
        <v>4640242180397</v>
      </c>
      <c r="E273" s="309"/>
      <c r="F273" s="301">
        <v>1</v>
      </c>
      <c r="G273" s="32">
        <v>6</v>
      </c>
      <c r="H273" s="301">
        <v>6</v>
      </c>
      <c r="I273" s="301">
        <v>6.26</v>
      </c>
      <c r="J273" s="32">
        <v>84</v>
      </c>
      <c r="K273" s="32" t="s">
        <v>66</v>
      </c>
      <c r="L273" s="32" t="s">
        <v>102</v>
      </c>
      <c r="M273" s="33" t="s">
        <v>68</v>
      </c>
      <c r="N273" s="33"/>
      <c r="O273" s="32">
        <v>180</v>
      </c>
      <c r="P273" s="45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319"/>
      <c r="R273" s="319"/>
      <c r="S273" s="319"/>
      <c r="T273" s="320"/>
      <c r="U273" s="34"/>
      <c r="V273" s="34"/>
      <c r="W273" s="35" t="s">
        <v>69</v>
      </c>
      <c r="X273" s="302">
        <v>0</v>
      </c>
      <c r="Y273" s="303">
        <f>IFERROR(IF(X273="","",X273),"")</f>
        <v>0</v>
      </c>
      <c r="Z273" s="36">
        <f>IFERROR(IF(X273="","",X273*0.0155),"")</f>
        <v>0</v>
      </c>
      <c r="AA273" s="56"/>
      <c r="AB273" s="57"/>
      <c r="AC273" s="252" t="s">
        <v>379</v>
      </c>
      <c r="AG273" s="67"/>
      <c r="AJ273" s="71" t="s">
        <v>103</v>
      </c>
      <c r="AK273" s="71">
        <v>84</v>
      </c>
      <c r="BB273" s="253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10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11"/>
      <c r="M274" s="311"/>
      <c r="N274" s="311"/>
      <c r="O274" s="312"/>
      <c r="P274" s="323" t="s">
        <v>72</v>
      </c>
      <c r="Q274" s="324"/>
      <c r="R274" s="324"/>
      <c r="S274" s="324"/>
      <c r="T274" s="324"/>
      <c r="U274" s="324"/>
      <c r="V274" s="325"/>
      <c r="W274" s="37" t="s">
        <v>69</v>
      </c>
      <c r="X274" s="304">
        <f>IFERROR(SUM(X273:X273),"0")</f>
        <v>0</v>
      </c>
      <c r="Y274" s="304">
        <f>IFERROR(SUM(Y273:Y273),"0")</f>
        <v>0</v>
      </c>
      <c r="Z274" s="304">
        <f>IFERROR(IF(Z273="",0,Z273),"0")</f>
        <v>0</v>
      </c>
      <c r="AA274" s="305"/>
      <c r="AB274" s="305"/>
      <c r="AC274" s="305"/>
    </row>
    <row r="275" spans="1:68" hidden="1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11"/>
      <c r="M275" s="311"/>
      <c r="N275" s="311"/>
      <c r="O275" s="312"/>
      <c r="P275" s="323" t="s">
        <v>72</v>
      </c>
      <c r="Q275" s="324"/>
      <c r="R275" s="324"/>
      <c r="S275" s="324"/>
      <c r="T275" s="324"/>
      <c r="U275" s="324"/>
      <c r="V275" s="325"/>
      <c r="W275" s="37" t="s">
        <v>73</v>
      </c>
      <c r="X275" s="304">
        <f>IFERROR(SUMPRODUCT(X273:X273*H273:H273),"0")</f>
        <v>0</v>
      </c>
      <c r="Y275" s="304">
        <f>IFERROR(SUMPRODUCT(Y273:Y273*H273:H273),"0")</f>
        <v>0</v>
      </c>
      <c r="Z275" s="37"/>
      <c r="AA275" s="305"/>
      <c r="AB275" s="305"/>
      <c r="AC275" s="305"/>
    </row>
    <row r="276" spans="1:68" ht="14.25" hidden="1" customHeight="1" x14ac:dyDescent="0.25">
      <c r="A276" s="335" t="s">
        <v>124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11"/>
      <c r="Y276" s="311"/>
      <c r="Z276" s="311"/>
      <c r="AA276" s="296"/>
      <c r="AB276" s="296"/>
      <c r="AC276" s="296"/>
    </row>
    <row r="277" spans="1:68" ht="27" hidden="1" customHeight="1" x14ac:dyDescent="0.25">
      <c r="A277" s="54" t="s">
        <v>380</v>
      </c>
      <c r="B277" s="54" t="s">
        <v>381</v>
      </c>
      <c r="C277" s="31">
        <v>4301136051</v>
      </c>
      <c r="D277" s="308">
        <v>4640242180304</v>
      </c>
      <c r="E277" s="309"/>
      <c r="F277" s="301">
        <v>2.7</v>
      </c>
      <c r="G277" s="32">
        <v>1</v>
      </c>
      <c r="H277" s="301">
        <v>2.7</v>
      </c>
      <c r="I277" s="301">
        <v>2.8906000000000001</v>
      </c>
      <c r="J277" s="32">
        <v>126</v>
      </c>
      <c r="K277" s="32" t="s">
        <v>79</v>
      </c>
      <c r="L277" s="32" t="s">
        <v>97</v>
      </c>
      <c r="M277" s="33" t="s">
        <v>68</v>
      </c>
      <c r="N277" s="33"/>
      <c r="O277" s="32">
        <v>180</v>
      </c>
      <c r="P277" s="414" t="s">
        <v>382</v>
      </c>
      <c r="Q277" s="319"/>
      <c r="R277" s="319"/>
      <c r="S277" s="319"/>
      <c r="T277" s="320"/>
      <c r="U277" s="34"/>
      <c r="V277" s="34"/>
      <c r="W277" s="35" t="s">
        <v>69</v>
      </c>
      <c r="X277" s="302">
        <v>0</v>
      </c>
      <c r="Y277" s="303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383</v>
      </c>
      <c r="AG277" s="67"/>
      <c r="AJ277" s="71" t="s">
        <v>99</v>
      </c>
      <c r="AK277" s="71">
        <v>14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384</v>
      </c>
      <c r="B278" s="54" t="s">
        <v>385</v>
      </c>
      <c r="C278" s="31">
        <v>4301136053</v>
      </c>
      <c r="D278" s="308">
        <v>4640242180236</v>
      </c>
      <c r="E278" s="309"/>
      <c r="F278" s="301">
        <v>5</v>
      </c>
      <c r="G278" s="32">
        <v>1</v>
      </c>
      <c r="H278" s="301">
        <v>5</v>
      </c>
      <c r="I278" s="301">
        <v>5.2350000000000003</v>
      </c>
      <c r="J278" s="32">
        <v>84</v>
      </c>
      <c r="K278" s="32" t="s">
        <v>66</v>
      </c>
      <c r="L278" s="32" t="s">
        <v>102</v>
      </c>
      <c r="M278" s="33" t="s">
        <v>68</v>
      </c>
      <c r="N278" s="33"/>
      <c r="O278" s="32">
        <v>180</v>
      </c>
      <c r="P278" s="3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8" s="319"/>
      <c r="R278" s="319"/>
      <c r="S278" s="319"/>
      <c r="T278" s="320"/>
      <c r="U278" s="34"/>
      <c r="V278" s="34"/>
      <c r="W278" s="35" t="s">
        <v>69</v>
      </c>
      <c r="X278" s="302">
        <v>0</v>
      </c>
      <c r="Y278" s="303">
        <f>IFERROR(IF(X278="","",X278),"")</f>
        <v>0</v>
      </c>
      <c r="Z278" s="36">
        <f>IFERROR(IF(X278="","",X278*0.0155),"")</f>
        <v>0</v>
      </c>
      <c r="AA278" s="56"/>
      <c r="AB278" s="57"/>
      <c r="AC278" s="256" t="s">
        <v>383</v>
      </c>
      <c r="AG278" s="67"/>
      <c r="AJ278" s="71" t="s">
        <v>103</v>
      </c>
      <c r="AK278" s="71">
        <v>84</v>
      </c>
      <c r="BB278" s="257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hidden="1" customHeight="1" x14ac:dyDescent="0.25">
      <c r="A279" s="54" t="s">
        <v>386</v>
      </c>
      <c r="B279" s="54" t="s">
        <v>387</v>
      </c>
      <c r="C279" s="31">
        <v>4301136052</v>
      </c>
      <c r="D279" s="308">
        <v>4640242180410</v>
      </c>
      <c r="E279" s="309"/>
      <c r="F279" s="301">
        <v>2.2400000000000002</v>
      </c>
      <c r="G279" s="32">
        <v>1</v>
      </c>
      <c r="H279" s="301">
        <v>2.2400000000000002</v>
      </c>
      <c r="I279" s="301">
        <v>2.4319999999999999</v>
      </c>
      <c r="J279" s="32">
        <v>126</v>
      </c>
      <c r="K279" s="32" t="s">
        <v>79</v>
      </c>
      <c r="L279" s="32" t="s">
        <v>97</v>
      </c>
      <c r="M279" s="33" t="s">
        <v>68</v>
      </c>
      <c r="N279" s="33"/>
      <c r="O279" s="32">
        <v>180</v>
      </c>
      <c r="P279" s="38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9" s="319"/>
      <c r="R279" s="319"/>
      <c r="S279" s="319"/>
      <c r="T279" s="320"/>
      <c r="U279" s="34"/>
      <c r="V279" s="34"/>
      <c r="W279" s="35" t="s">
        <v>69</v>
      </c>
      <c r="X279" s="302">
        <v>0</v>
      </c>
      <c r="Y279" s="303">
        <f>IFERROR(IF(X279="","",X279),"")</f>
        <v>0</v>
      </c>
      <c r="Z279" s="36">
        <f>IFERROR(IF(X279="","",X279*0.00936),"")</f>
        <v>0</v>
      </c>
      <c r="AA279" s="56"/>
      <c r="AB279" s="57"/>
      <c r="AC279" s="258" t="s">
        <v>383</v>
      </c>
      <c r="AG279" s="67"/>
      <c r="AJ279" s="71" t="s">
        <v>99</v>
      </c>
      <c r="AK279" s="71">
        <v>14</v>
      </c>
      <c r="BB279" s="259" t="s">
        <v>81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10"/>
      <c r="B280" s="311"/>
      <c r="C280" s="311"/>
      <c r="D280" s="311"/>
      <c r="E280" s="311"/>
      <c r="F280" s="311"/>
      <c r="G280" s="311"/>
      <c r="H280" s="311"/>
      <c r="I280" s="311"/>
      <c r="J280" s="311"/>
      <c r="K280" s="311"/>
      <c r="L280" s="311"/>
      <c r="M280" s="311"/>
      <c r="N280" s="311"/>
      <c r="O280" s="312"/>
      <c r="P280" s="323" t="s">
        <v>72</v>
      </c>
      <c r="Q280" s="324"/>
      <c r="R280" s="324"/>
      <c r="S280" s="324"/>
      <c r="T280" s="324"/>
      <c r="U280" s="324"/>
      <c r="V280" s="325"/>
      <c r="W280" s="37" t="s">
        <v>69</v>
      </c>
      <c r="X280" s="304">
        <f>IFERROR(SUM(X277:X279),"0")</f>
        <v>0</v>
      </c>
      <c r="Y280" s="304">
        <f>IFERROR(SUM(Y277:Y279),"0")</f>
        <v>0</v>
      </c>
      <c r="Z280" s="304">
        <f>IFERROR(IF(Z277="",0,Z277),"0")+IFERROR(IF(Z278="",0,Z278),"0")+IFERROR(IF(Z279="",0,Z279),"0")</f>
        <v>0</v>
      </c>
      <c r="AA280" s="305"/>
      <c r="AB280" s="305"/>
      <c r="AC280" s="305"/>
    </row>
    <row r="281" spans="1:68" hidden="1" x14ac:dyDescent="0.2">
      <c r="A281" s="311"/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2"/>
      <c r="P281" s="323" t="s">
        <v>72</v>
      </c>
      <c r="Q281" s="324"/>
      <c r="R281" s="324"/>
      <c r="S281" s="324"/>
      <c r="T281" s="324"/>
      <c r="U281" s="324"/>
      <c r="V281" s="325"/>
      <c r="W281" s="37" t="s">
        <v>73</v>
      </c>
      <c r="X281" s="304">
        <f>IFERROR(SUMPRODUCT(X277:X279*H277:H279),"0")</f>
        <v>0</v>
      </c>
      <c r="Y281" s="304">
        <f>IFERROR(SUMPRODUCT(Y277:Y279*H277:H279),"0")</f>
        <v>0</v>
      </c>
      <c r="Z281" s="37"/>
      <c r="AA281" s="305"/>
      <c r="AB281" s="305"/>
      <c r="AC281" s="305"/>
    </row>
    <row r="282" spans="1:68" ht="14.25" hidden="1" customHeight="1" x14ac:dyDescent="0.25">
      <c r="A282" s="335" t="s">
        <v>130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11"/>
      <c r="Y282" s="311"/>
      <c r="Z282" s="311"/>
      <c r="AA282" s="296"/>
      <c r="AB282" s="296"/>
      <c r="AC282" s="296"/>
    </row>
    <row r="283" spans="1:68" ht="37.5" hidden="1" customHeight="1" x14ac:dyDescent="0.25">
      <c r="A283" s="54" t="s">
        <v>388</v>
      </c>
      <c r="B283" s="54" t="s">
        <v>389</v>
      </c>
      <c r="C283" s="31">
        <v>4301135504</v>
      </c>
      <c r="D283" s="308">
        <v>4640242181554</v>
      </c>
      <c r="E283" s="309"/>
      <c r="F283" s="301">
        <v>3</v>
      </c>
      <c r="G283" s="32">
        <v>1</v>
      </c>
      <c r="H283" s="301">
        <v>3</v>
      </c>
      <c r="I283" s="301">
        <v>3.1920000000000002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12" t="s">
        <v>390</v>
      </c>
      <c r="Q283" s="319"/>
      <c r="R283" s="319"/>
      <c r="S283" s="319"/>
      <c r="T283" s="320"/>
      <c r="U283" s="34"/>
      <c r="V283" s="34"/>
      <c r="W283" s="35" t="s">
        <v>69</v>
      </c>
      <c r="X283" s="302">
        <v>0</v>
      </c>
      <c r="Y283" s="303">
        <f t="shared" ref="Y283:Y299" si="24">IFERROR(IF(X283="","",X283),"")</f>
        <v>0</v>
      </c>
      <c r="Z283" s="36">
        <f>IFERROR(IF(X283="","",X283*0.00936),"")</f>
        <v>0</v>
      </c>
      <c r="AA283" s="56"/>
      <c r="AB283" s="57"/>
      <c r="AC283" s="260" t="s">
        <v>391</v>
      </c>
      <c r="AG283" s="67"/>
      <c r="AJ283" s="71" t="s">
        <v>71</v>
      </c>
      <c r="AK283" s="71">
        <v>1</v>
      </c>
      <c r="BB283" s="261" t="s">
        <v>81</v>
      </c>
      <c r="BM283" s="67">
        <f t="shared" ref="BM283:BM299" si="25">IFERROR(X283*I283,"0")</f>
        <v>0</v>
      </c>
      <c r="BN283" s="67">
        <f t="shared" ref="BN283:BN299" si="26">IFERROR(Y283*I283,"0")</f>
        <v>0</v>
      </c>
      <c r="BO283" s="67">
        <f t="shared" ref="BO283:BO299" si="27">IFERROR(X283/J283,"0")</f>
        <v>0</v>
      </c>
      <c r="BP283" s="67">
        <f t="shared" ref="BP283:BP299" si="28">IFERROR(Y283/J283,"0")</f>
        <v>0</v>
      </c>
    </row>
    <row r="284" spans="1:68" ht="27" hidden="1" customHeight="1" x14ac:dyDescent="0.25">
      <c r="A284" s="54" t="s">
        <v>392</v>
      </c>
      <c r="B284" s="54" t="s">
        <v>393</v>
      </c>
      <c r="C284" s="31">
        <v>4301135518</v>
      </c>
      <c r="D284" s="308">
        <v>4640242181561</v>
      </c>
      <c r="E284" s="309"/>
      <c r="F284" s="301">
        <v>3.7</v>
      </c>
      <c r="G284" s="32">
        <v>1</v>
      </c>
      <c r="H284" s="301">
        <v>3.7</v>
      </c>
      <c r="I284" s="301">
        <v>3.8919999999999999</v>
      </c>
      <c r="J284" s="32">
        <v>126</v>
      </c>
      <c r="K284" s="32" t="s">
        <v>79</v>
      </c>
      <c r="L284" s="32" t="s">
        <v>97</v>
      </c>
      <c r="M284" s="33" t="s">
        <v>68</v>
      </c>
      <c r="N284" s="33"/>
      <c r="O284" s="32">
        <v>180</v>
      </c>
      <c r="P284" s="449" t="s">
        <v>394</v>
      </c>
      <c r="Q284" s="319"/>
      <c r="R284" s="319"/>
      <c r="S284" s="319"/>
      <c r="T284" s="320"/>
      <c r="U284" s="34"/>
      <c r="V284" s="34"/>
      <c r="W284" s="35" t="s">
        <v>69</v>
      </c>
      <c r="X284" s="302">
        <v>0</v>
      </c>
      <c r="Y284" s="303">
        <f t="shared" si="24"/>
        <v>0</v>
      </c>
      <c r="Z284" s="36">
        <f>IFERROR(IF(X284="","",X284*0.00936),"")</f>
        <v>0</v>
      </c>
      <c r="AA284" s="56"/>
      <c r="AB284" s="57"/>
      <c r="AC284" s="262" t="s">
        <v>395</v>
      </c>
      <c r="AG284" s="67"/>
      <c r="AJ284" s="71" t="s">
        <v>99</v>
      </c>
      <c r="AK284" s="71">
        <v>14</v>
      </c>
      <c r="BB284" s="263" t="s">
        <v>81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396</v>
      </c>
      <c r="B285" s="54" t="s">
        <v>397</v>
      </c>
      <c r="C285" s="31">
        <v>4301135374</v>
      </c>
      <c r="D285" s="308">
        <v>4640242181424</v>
      </c>
      <c r="E285" s="309"/>
      <c r="F285" s="301">
        <v>5.5</v>
      </c>
      <c r="G285" s="32">
        <v>1</v>
      </c>
      <c r="H285" s="301">
        <v>5.5</v>
      </c>
      <c r="I285" s="301">
        <v>5.7350000000000003</v>
      </c>
      <c r="J285" s="32">
        <v>84</v>
      </c>
      <c r="K285" s="32" t="s">
        <v>66</v>
      </c>
      <c r="L285" s="32" t="s">
        <v>97</v>
      </c>
      <c r="M285" s="33" t="s">
        <v>68</v>
      </c>
      <c r="N285" s="33"/>
      <c r="O285" s="32">
        <v>180</v>
      </c>
      <c r="P285" s="4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5" s="319"/>
      <c r="R285" s="319"/>
      <c r="S285" s="319"/>
      <c r="T285" s="320"/>
      <c r="U285" s="34"/>
      <c r="V285" s="34"/>
      <c r="W285" s="35" t="s">
        <v>69</v>
      </c>
      <c r="X285" s="302">
        <v>0</v>
      </c>
      <c r="Y285" s="303">
        <f t="shared" si="24"/>
        <v>0</v>
      </c>
      <c r="Z285" s="36">
        <f>IFERROR(IF(X285="","",X285*0.0155),"")</f>
        <v>0</v>
      </c>
      <c r="AA285" s="56"/>
      <c r="AB285" s="57"/>
      <c r="AC285" s="264" t="s">
        <v>391</v>
      </c>
      <c r="AG285" s="67"/>
      <c r="AJ285" s="71" t="s">
        <v>99</v>
      </c>
      <c r="AK285" s="71">
        <v>12</v>
      </c>
      <c r="BB285" s="265" t="s">
        <v>81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hidden="1" customHeight="1" x14ac:dyDescent="0.25">
      <c r="A286" s="54" t="s">
        <v>398</v>
      </c>
      <c r="B286" s="54" t="s">
        <v>399</v>
      </c>
      <c r="C286" s="31">
        <v>4301135552</v>
      </c>
      <c r="D286" s="308">
        <v>4640242181431</v>
      </c>
      <c r="E286" s="309"/>
      <c r="F286" s="301">
        <v>3.5</v>
      </c>
      <c r="G286" s="32">
        <v>1</v>
      </c>
      <c r="H286" s="301">
        <v>3.5</v>
      </c>
      <c r="I286" s="301">
        <v>3.6920000000000002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55" t="s">
        <v>400</v>
      </c>
      <c r="Q286" s="319"/>
      <c r="R286" s="319"/>
      <c r="S286" s="319"/>
      <c r="T286" s="320"/>
      <c r="U286" s="34"/>
      <c r="V286" s="34"/>
      <c r="W286" s="35" t="s">
        <v>69</v>
      </c>
      <c r="X286" s="302">
        <v>0</v>
      </c>
      <c r="Y286" s="303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66" t="s">
        <v>401</v>
      </c>
      <c r="AG286" s="67"/>
      <c r="AJ286" s="71" t="s">
        <v>71</v>
      </c>
      <c r="AK286" s="71">
        <v>1</v>
      </c>
      <c r="BB286" s="267" t="s">
        <v>81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402</v>
      </c>
      <c r="B287" s="54" t="s">
        <v>403</v>
      </c>
      <c r="C287" s="31">
        <v>4301135405</v>
      </c>
      <c r="D287" s="308">
        <v>4640242181523</v>
      </c>
      <c r="E287" s="309"/>
      <c r="F287" s="301">
        <v>3</v>
      </c>
      <c r="G287" s="32">
        <v>1</v>
      </c>
      <c r="H287" s="301">
        <v>3</v>
      </c>
      <c r="I287" s="301">
        <v>3.1920000000000002</v>
      </c>
      <c r="J287" s="32">
        <v>126</v>
      </c>
      <c r="K287" s="32" t="s">
        <v>79</v>
      </c>
      <c r="L287" s="32" t="s">
        <v>97</v>
      </c>
      <c r="M287" s="33" t="s">
        <v>68</v>
      </c>
      <c r="N287" s="33"/>
      <c r="O287" s="32">
        <v>180</v>
      </c>
      <c r="P287" s="46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7" s="319"/>
      <c r="R287" s="319"/>
      <c r="S287" s="319"/>
      <c r="T287" s="320"/>
      <c r="U287" s="34"/>
      <c r="V287" s="34"/>
      <c r="W287" s="35" t="s">
        <v>69</v>
      </c>
      <c r="X287" s="302">
        <v>0</v>
      </c>
      <c r="Y287" s="303">
        <f t="shared" si="24"/>
        <v>0</v>
      </c>
      <c r="Z287" s="36">
        <f t="shared" si="29"/>
        <v>0</v>
      </c>
      <c r="AA287" s="56"/>
      <c r="AB287" s="57"/>
      <c r="AC287" s="268" t="s">
        <v>395</v>
      </c>
      <c r="AG287" s="67"/>
      <c r="AJ287" s="71" t="s">
        <v>99</v>
      </c>
      <c r="AK287" s="71">
        <v>14</v>
      </c>
      <c r="BB287" s="269" t="s">
        <v>81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37.5" hidden="1" customHeight="1" x14ac:dyDescent="0.25">
      <c r="A288" s="54" t="s">
        <v>404</v>
      </c>
      <c r="B288" s="54" t="s">
        <v>405</v>
      </c>
      <c r="C288" s="31">
        <v>4301135404</v>
      </c>
      <c r="D288" s="308">
        <v>4640242181516</v>
      </c>
      <c r="E288" s="309"/>
      <c r="F288" s="301">
        <v>3.7</v>
      </c>
      <c r="G288" s="32">
        <v>1</v>
      </c>
      <c r="H288" s="301">
        <v>3.7</v>
      </c>
      <c r="I288" s="301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326" t="s">
        <v>406</v>
      </c>
      <c r="Q288" s="319"/>
      <c r="R288" s="319"/>
      <c r="S288" s="319"/>
      <c r="T288" s="320"/>
      <c r="U288" s="34"/>
      <c r="V288" s="34"/>
      <c r="W288" s="35" t="s">
        <v>69</v>
      </c>
      <c r="X288" s="302">
        <v>0</v>
      </c>
      <c r="Y288" s="303">
        <f t="shared" si="24"/>
        <v>0</v>
      </c>
      <c r="Z288" s="36">
        <f t="shared" si="29"/>
        <v>0</v>
      </c>
      <c r="AA288" s="56"/>
      <c r="AB288" s="57"/>
      <c r="AC288" s="270" t="s">
        <v>401</v>
      </c>
      <c r="AG288" s="67"/>
      <c r="AJ288" s="71" t="s">
        <v>71</v>
      </c>
      <c r="AK288" s="71">
        <v>1</v>
      </c>
      <c r="BB288" s="271" t="s">
        <v>81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407</v>
      </c>
      <c r="B289" s="54" t="s">
        <v>408</v>
      </c>
      <c r="C289" s="31">
        <v>4301135375</v>
      </c>
      <c r="D289" s="308">
        <v>4640242181486</v>
      </c>
      <c r="E289" s="309"/>
      <c r="F289" s="301">
        <v>3.7</v>
      </c>
      <c r="G289" s="32">
        <v>1</v>
      </c>
      <c r="H289" s="301">
        <v>3.7</v>
      </c>
      <c r="I289" s="301">
        <v>3.8919999999999999</v>
      </c>
      <c r="J289" s="32">
        <v>126</v>
      </c>
      <c r="K289" s="32" t="s">
        <v>79</v>
      </c>
      <c r="L289" s="32" t="s">
        <v>97</v>
      </c>
      <c r="M289" s="33" t="s">
        <v>68</v>
      </c>
      <c r="N289" s="33"/>
      <c r="O289" s="32">
        <v>180</v>
      </c>
      <c r="P28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9" s="319"/>
      <c r="R289" s="319"/>
      <c r="S289" s="319"/>
      <c r="T289" s="320"/>
      <c r="U289" s="34"/>
      <c r="V289" s="34"/>
      <c r="W289" s="35" t="s">
        <v>69</v>
      </c>
      <c r="X289" s="302">
        <v>0</v>
      </c>
      <c r="Y289" s="303">
        <f t="shared" si="24"/>
        <v>0</v>
      </c>
      <c r="Z289" s="36">
        <f t="shared" si="29"/>
        <v>0</v>
      </c>
      <c r="AA289" s="56"/>
      <c r="AB289" s="57"/>
      <c r="AC289" s="272" t="s">
        <v>391</v>
      </c>
      <c r="AG289" s="67"/>
      <c r="AJ289" s="71" t="s">
        <v>99</v>
      </c>
      <c r="AK289" s="71">
        <v>14</v>
      </c>
      <c r="BB289" s="273" t="s">
        <v>81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37.5" hidden="1" customHeight="1" x14ac:dyDescent="0.25">
      <c r="A290" s="54" t="s">
        <v>409</v>
      </c>
      <c r="B290" s="54" t="s">
        <v>410</v>
      </c>
      <c r="C290" s="31">
        <v>4301135402</v>
      </c>
      <c r="D290" s="308">
        <v>4640242181493</v>
      </c>
      <c r="E290" s="309"/>
      <c r="F290" s="301">
        <v>3.7</v>
      </c>
      <c r="G290" s="32">
        <v>1</v>
      </c>
      <c r="H290" s="301">
        <v>3.7</v>
      </c>
      <c r="I290" s="301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507" t="s">
        <v>411</v>
      </c>
      <c r="Q290" s="319"/>
      <c r="R290" s="319"/>
      <c r="S290" s="319"/>
      <c r="T290" s="320"/>
      <c r="U290" s="34"/>
      <c r="V290" s="34"/>
      <c r="W290" s="35" t="s">
        <v>69</v>
      </c>
      <c r="X290" s="302">
        <v>0</v>
      </c>
      <c r="Y290" s="303">
        <f t="shared" si="24"/>
        <v>0</v>
      </c>
      <c r="Z290" s="36">
        <f t="shared" si="29"/>
        <v>0</v>
      </c>
      <c r="AA290" s="56"/>
      <c r="AB290" s="57"/>
      <c r="AC290" s="274" t="s">
        <v>391</v>
      </c>
      <c r="AG290" s="67"/>
      <c r="AJ290" s="71" t="s">
        <v>71</v>
      </c>
      <c r="AK290" s="71">
        <v>1</v>
      </c>
      <c r="BB290" s="275" t="s">
        <v>81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412</v>
      </c>
      <c r="B291" s="54" t="s">
        <v>413</v>
      </c>
      <c r="C291" s="31">
        <v>4301135403</v>
      </c>
      <c r="D291" s="308">
        <v>4640242181509</v>
      </c>
      <c r="E291" s="309"/>
      <c r="F291" s="301">
        <v>3.7</v>
      </c>
      <c r="G291" s="32">
        <v>1</v>
      </c>
      <c r="H291" s="301">
        <v>3.7</v>
      </c>
      <c r="I291" s="301">
        <v>3.8919999999999999</v>
      </c>
      <c r="J291" s="32">
        <v>126</v>
      </c>
      <c r="K291" s="32" t="s">
        <v>79</v>
      </c>
      <c r="L291" s="32" t="s">
        <v>97</v>
      </c>
      <c r="M291" s="33" t="s">
        <v>68</v>
      </c>
      <c r="N291" s="33"/>
      <c r="O291" s="32">
        <v>180</v>
      </c>
      <c r="P291" s="39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91" s="319"/>
      <c r="R291" s="319"/>
      <c r="S291" s="319"/>
      <c r="T291" s="320"/>
      <c r="U291" s="34"/>
      <c r="V291" s="34"/>
      <c r="W291" s="35" t="s">
        <v>69</v>
      </c>
      <c r="X291" s="302">
        <v>0</v>
      </c>
      <c r="Y291" s="303">
        <f t="shared" si="24"/>
        <v>0</v>
      </c>
      <c r="Z291" s="36">
        <f t="shared" si="29"/>
        <v>0</v>
      </c>
      <c r="AA291" s="56"/>
      <c r="AB291" s="57"/>
      <c r="AC291" s="276" t="s">
        <v>391</v>
      </c>
      <c r="AG291" s="67"/>
      <c r="AJ291" s="71" t="s">
        <v>99</v>
      </c>
      <c r="AK291" s="71">
        <v>14</v>
      </c>
      <c r="BB291" s="277" t="s">
        <v>81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414</v>
      </c>
      <c r="B292" s="54" t="s">
        <v>415</v>
      </c>
      <c r="C292" s="31">
        <v>4301135304</v>
      </c>
      <c r="D292" s="308">
        <v>4640242181240</v>
      </c>
      <c r="E292" s="309"/>
      <c r="F292" s="301">
        <v>0.3</v>
      </c>
      <c r="G292" s="32">
        <v>9</v>
      </c>
      <c r="H292" s="301">
        <v>2.7</v>
      </c>
      <c r="I292" s="301">
        <v>2.88</v>
      </c>
      <c r="J292" s="32">
        <v>126</v>
      </c>
      <c r="K292" s="32" t="s">
        <v>79</v>
      </c>
      <c r="L292" s="32" t="s">
        <v>97</v>
      </c>
      <c r="M292" s="33" t="s">
        <v>68</v>
      </c>
      <c r="N292" s="33"/>
      <c r="O292" s="32">
        <v>180</v>
      </c>
      <c r="P292" s="334" t="s">
        <v>416</v>
      </c>
      <c r="Q292" s="319"/>
      <c r="R292" s="319"/>
      <c r="S292" s="319"/>
      <c r="T292" s="320"/>
      <c r="U292" s="34"/>
      <c r="V292" s="34"/>
      <c r="W292" s="35" t="s">
        <v>69</v>
      </c>
      <c r="X292" s="302">
        <v>0</v>
      </c>
      <c r="Y292" s="303">
        <f t="shared" si="24"/>
        <v>0</v>
      </c>
      <c r="Z292" s="36">
        <f t="shared" si="29"/>
        <v>0</v>
      </c>
      <c r="AA292" s="56"/>
      <c r="AB292" s="57"/>
      <c r="AC292" s="278" t="s">
        <v>391</v>
      </c>
      <c r="AG292" s="67"/>
      <c r="AJ292" s="71" t="s">
        <v>99</v>
      </c>
      <c r="AK292" s="71">
        <v>14</v>
      </c>
      <c r="BB292" s="279" t="s">
        <v>81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417</v>
      </c>
      <c r="B293" s="54" t="s">
        <v>418</v>
      </c>
      <c r="C293" s="31">
        <v>4301135610</v>
      </c>
      <c r="D293" s="308">
        <v>4640242181318</v>
      </c>
      <c r="E293" s="309"/>
      <c r="F293" s="301">
        <v>0.3</v>
      </c>
      <c r="G293" s="32">
        <v>9</v>
      </c>
      <c r="H293" s="301">
        <v>2.7</v>
      </c>
      <c r="I293" s="301">
        <v>2.988</v>
      </c>
      <c r="J293" s="32">
        <v>126</v>
      </c>
      <c r="K293" s="32" t="s">
        <v>79</v>
      </c>
      <c r="L293" s="32" t="s">
        <v>97</v>
      </c>
      <c r="M293" s="33" t="s">
        <v>68</v>
      </c>
      <c r="N293" s="33"/>
      <c r="O293" s="32">
        <v>180</v>
      </c>
      <c r="P293" s="331" t="s">
        <v>419</v>
      </c>
      <c r="Q293" s="319"/>
      <c r="R293" s="319"/>
      <c r="S293" s="319"/>
      <c r="T293" s="320"/>
      <c r="U293" s="34"/>
      <c r="V293" s="34"/>
      <c r="W293" s="35" t="s">
        <v>69</v>
      </c>
      <c r="X293" s="302">
        <v>0</v>
      </c>
      <c r="Y293" s="303">
        <f t="shared" si="24"/>
        <v>0</v>
      </c>
      <c r="Z293" s="36">
        <f t="shared" si="29"/>
        <v>0</v>
      </c>
      <c r="AA293" s="56"/>
      <c r="AB293" s="57"/>
      <c r="AC293" s="280" t="s">
        <v>395</v>
      </c>
      <c r="AG293" s="67"/>
      <c r="AJ293" s="71" t="s">
        <v>99</v>
      </c>
      <c r="AK293" s="71">
        <v>14</v>
      </c>
      <c r="BB293" s="281" t="s">
        <v>81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420</v>
      </c>
      <c r="B294" s="54" t="s">
        <v>421</v>
      </c>
      <c r="C294" s="31">
        <v>4301135306</v>
      </c>
      <c r="D294" s="308">
        <v>4640242181387</v>
      </c>
      <c r="E294" s="309"/>
      <c r="F294" s="301">
        <v>0.3</v>
      </c>
      <c r="G294" s="32">
        <v>9</v>
      </c>
      <c r="H294" s="301">
        <v>2.7</v>
      </c>
      <c r="I294" s="301">
        <v>2.8450000000000002</v>
      </c>
      <c r="J294" s="32">
        <v>234</v>
      </c>
      <c r="K294" s="32" t="s">
        <v>141</v>
      </c>
      <c r="L294" s="32" t="s">
        <v>97</v>
      </c>
      <c r="M294" s="33" t="s">
        <v>68</v>
      </c>
      <c r="N294" s="33"/>
      <c r="O294" s="32">
        <v>180</v>
      </c>
      <c r="P294" s="336" t="s">
        <v>422</v>
      </c>
      <c r="Q294" s="319"/>
      <c r="R294" s="319"/>
      <c r="S294" s="319"/>
      <c r="T294" s="320"/>
      <c r="U294" s="34"/>
      <c r="V294" s="34"/>
      <c r="W294" s="35" t="s">
        <v>69</v>
      </c>
      <c r="X294" s="302">
        <v>0</v>
      </c>
      <c r="Y294" s="303">
        <f t="shared" si="24"/>
        <v>0</v>
      </c>
      <c r="Z294" s="36">
        <f>IFERROR(IF(X294="","",X294*0.00502),"")</f>
        <v>0</v>
      </c>
      <c r="AA294" s="56"/>
      <c r="AB294" s="57"/>
      <c r="AC294" s="282" t="s">
        <v>391</v>
      </c>
      <c r="AG294" s="67"/>
      <c r="AJ294" s="71" t="s">
        <v>99</v>
      </c>
      <c r="AK294" s="71">
        <v>18</v>
      </c>
      <c r="BB294" s="283" t="s">
        <v>81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423</v>
      </c>
      <c r="B295" s="54" t="s">
        <v>424</v>
      </c>
      <c r="C295" s="31">
        <v>4301135305</v>
      </c>
      <c r="D295" s="308">
        <v>4640242181394</v>
      </c>
      <c r="E295" s="309"/>
      <c r="F295" s="301">
        <v>0.3</v>
      </c>
      <c r="G295" s="32">
        <v>9</v>
      </c>
      <c r="H295" s="301">
        <v>2.7</v>
      </c>
      <c r="I295" s="301">
        <v>2.8450000000000002</v>
      </c>
      <c r="J295" s="32">
        <v>234</v>
      </c>
      <c r="K295" s="32" t="s">
        <v>141</v>
      </c>
      <c r="L295" s="32" t="s">
        <v>97</v>
      </c>
      <c r="M295" s="33" t="s">
        <v>68</v>
      </c>
      <c r="N295" s="33"/>
      <c r="O295" s="32">
        <v>180</v>
      </c>
      <c r="P295" s="318" t="s">
        <v>425</v>
      </c>
      <c r="Q295" s="319"/>
      <c r="R295" s="319"/>
      <c r="S295" s="319"/>
      <c r="T295" s="320"/>
      <c r="U295" s="34"/>
      <c r="V295" s="34"/>
      <c r="W295" s="35" t="s">
        <v>69</v>
      </c>
      <c r="X295" s="302">
        <v>0</v>
      </c>
      <c r="Y295" s="303">
        <f t="shared" si="24"/>
        <v>0</v>
      </c>
      <c r="Z295" s="36">
        <f>IFERROR(IF(X295="","",X295*0.00502),"")</f>
        <v>0</v>
      </c>
      <c r="AA295" s="56"/>
      <c r="AB295" s="57"/>
      <c r="AC295" s="284" t="s">
        <v>391</v>
      </c>
      <c r="AG295" s="67"/>
      <c r="AJ295" s="71" t="s">
        <v>99</v>
      </c>
      <c r="AK295" s="71">
        <v>18</v>
      </c>
      <c r="BB295" s="285" t="s">
        <v>81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426</v>
      </c>
      <c r="B296" s="54" t="s">
        <v>427</v>
      </c>
      <c r="C296" s="31">
        <v>4301135309</v>
      </c>
      <c r="D296" s="308">
        <v>4640242181332</v>
      </c>
      <c r="E296" s="309"/>
      <c r="F296" s="301">
        <v>0.3</v>
      </c>
      <c r="G296" s="32">
        <v>9</v>
      </c>
      <c r="H296" s="301">
        <v>2.7</v>
      </c>
      <c r="I296" s="301">
        <v>2.9079999999999999</v>
      </c>
      <c r="J296" s="32">
        <v>234</v>
      </c>
      <c r="K296" s="32" t="s">
        <v>141</v>
      </c>
      <c r="L296" s="32" t="s">
        <v>67</v>
      </c>
      <c r="M296" s="33" t="s">
        <v>68</v>
      </c>
      <c r="N296" s="33"/>
      <c r="O296" s="32">
        <v>180</v>
      </c>
      <c r="P296" s="408" t="s">
        <v>428</v>
      </c>
      <c r="Q296" s="319"/>
      <c r="R296" s="319"/>
      <c r="S296" s="319"/>
      <c r="T296" s="320"/>
      <c r="U296" s="34"/>
      <c r="V296" s="34"/>
      <c r="W296" s="35" t="s">
        <v>69</v>
      </c>
      <c r="X296" s="302">
        <v>0</v>
      </c>
      <c r="Y296" s="303">
        <f t="shared" si="24"/>
        <v>0</v>
      </c>
      <c r="Z296" s="36">
        <f>IFERROR(IF(X296="","",X296*0.00502),"")</f>
        <v>0</v>
      </c>
      <c r="AA296" s="56"/>
      <c r="AB296" s="57"/>
      <c r="AC296" s="286" t="s">
        <v>391</v>
      </c>
      <c r="AG296" s="67"/>
      <c r="AJ296" s="71" t="s">
        <v>71</v>
      </c>
      <c r="AK296" s="71">
        <v>1</v>
      </c>
      <c r="BB296" s="287" t="s">
        <v>81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429</v>
      </c>
      <c r="B297" s="54" t="s">
        <v>430</v>
      </c>
      <c r="C297" s="31">
        <v>4301135308</v>
      </c>
      <c r="D297" s="308">
        <v>4640242181349</v>
      </c>
      <c r="E297" s="309"/>
      <c r="F297" s="301">
        <v>0.3</v>
      </c>
      <c r="G297" s="32">
        <v>9</v>
      </c>
      <c r="H297" s="301">
        <v>2.7</v>
      </c>
      <c r="I297" s="301">
        <v>2.9079999999999999</v>
      </c>
      <c r="J297" s="32">
        <v>234</v>
      </c>
      <c r="K297" s="32" t="s">
        <v>141</v>
      </c>
      <c r="L297" s="32" t="s">
        <v>97</v>
      </c>
      <c r="M297" s="33" t="s">
        <v>68</v>
      </c>
      <c r="N297" s="33"/>
      <c r="O297" s="32">
        <v>180</v>
      </c>
      <c r="P297" s="368" t="s">
        <v>431</v>
      </c>
      <c r="Q297" s="319"/>
      <c r="R297" s="319"/>
      <c r="S297" s="319"/>
      <c r="T297" s="320"/>
      <c r="U297" s="34"/>
      <c r="V297" s="34"/>
      <c r="W297" s="35" t="s">
        <v>69</v>
      </c>
      <c r="X297" s="302">
        <v>0</v>
      </c>
      <c r="Y297" s="303">
        <f t="shared" si="24"/>
        <v>0</v>
      </c>
      <c r="Z297" s="36">
        <f>IFERROR(IF(X297="","",X297*0.00502),"")</f>
        <v>0</v>
      </c>
      <c r="AA297" s="56"/>
      <c r="AB297" s="57"/>
      <c r="AC297" s="288" t="s">
        <v>391</v>
      </c>
      <c r="AG297" s="67"/>
      <c r="AJ297" s="71" t="s">
        <v>99</v>
      </c>
      <c r="AK297" s="71">
        <v>18</v>
      </c>
      <c r="BB297" s="289" t="s">
        <v>81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432</v>
      </c>
      <c r="B298" s="54" t="s">
        <v>433</v>
      </c>
      <c r="C298" s="31">
        <v>4301135307</v>
      </c>
      <c r="D298" s="308">
        <v>4640242181370</v>
      </c>
      <c r="E298" s="309"/>
      <c r="F298" s="301">
        <v>0.3</v>
      </c>
      <c r="G298" s="32">
        <v>9</v>
      </c>
      <c r="H298" s="301">
        <v>2.7</v>
      </c>
      <c r="I298" s="301">
        <v>2.9079999999999999</v>
      </c>
      <c r="J298" s="32">
        <v>234</v>
      </c>
      <c r="K298" s="32" t="s">
        <v>141</v>
      </c>
      <c r="L298" s="32" t="s">
        <v>67</v>
      </c>
      <c r="M298" s="33" t="s">
        <v>68</v>
      </c>
      <c r="N298" s="33"/>
      <c r="O298" s="32">
        <v>180</v>
      </c>
      <c r="P298" s="357" t="s">
        <v>434</v>
      </c>
      <c r="Q298" s="319"/>
      <c r="R298" s="319"/>
      <c r="S298" s="319"/>
      <c r="T298" s="320"/>
      <c r="U298" s="34"/>
      <c r="V298" s="34"/>
      <c r="W298" s="35" t="s">
        <v>69</v>
      </c>
      <c r="X298" s="302">
        <v>0</v>
      </c>
      <c r="Y298" s="303">
        <f t="shared" si="24"/>
        <v>0</v>
      </c>
      <c r="Z298" s="36">
        <f>IFERROR(IF(X298="","",X298*0.00502),"")</f>
        <v>0</v>
      </c>
      <c r="AA298" s="56"/>
      <c r="AB298" s="57"/>
      <c r="AC298" s="290" t="s">
        <v>435</v>
      </c>
      <c r="AG298" s="67"/>
      <c r="AJ298" s="71" t="s">
        <v>71</v>
      </c>
      <c r="AK298" s="71">
        <v>1</v>
      </c>
      <c r="BB298" s="291" t="s">
        <v>81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436</v>
      </c>
      <c r="B299" s="54" t="s">
        <v>437</v>
      </c>
      <c r="C299" s="31">
        <v>4301135198</v>
      </c>
      <c r="D299" s="308">
        <v>4640242180663</v>
      </c>
      <c r="E299" s="309"/>
      <c r="F299" s="301">
        <v>0.9</v>
      </c>
      <c r="G299" s="32">
        <v>4</v>
      </c>
      <c r="H299" s="301">
        <v>3.6</v>
      </c>
      <c r="I299" s="301">
        <v>3.83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97" t="s">
        <v>438</v>
      </c>
      <c r="Q299" s="319"/>
      <c r="R299" s="319"/>
      <c r="S299" s="319"/>
      <c r="T299" s="320"/>
      <c r="U299" s="34"/>
      <c r="V299" s="34"/>
      <c r="W299" s="35" t="s">
        <v>69</v>
      </c>
      <c r="X299" s="302">
        <v>0</v>
      </c>
      <c r="Y299" s="303">
        <f t="shared" si="24"/>
        <v>0</v>
      </c>
      <c r="Z299" s="36">
        <f>IFERROR(IF(X299="","",X299*0.0155),"")</f>
        <v>0</v>
      </c>
      <c r="AA299" s="56"/>
      <c r="AB299" s="57"/>
      <c r="AC299" s="292" t="s">
        <v>439</v>
      </c>
      <c r="AG299" s="67"/>
      <c r="AJ299" s="71" t="s">
        <v>71</v>
      </c>
      <c r="AK299" s="71">
        <v>1</v>
      </c>
      <c r="BB299" s="293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idden="1" x14ac:dyDescent="0.2">
      <c r="A300" s="310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11"/>
      <c r="M300" s="311"/>
      <c r="N300" s="311"/>
      <c r="O300" s="312"/>
      <c r="P300" s="323" t="s">
        <v>72</v>
      </c>
      <c r="Q300" s="324"/>
      <c r="R300" s="324"/>
      <c r="S300" s="324"/>
      <c r="T300" s="324"/>
      <c r="U300" s="324"/>
      <c r="V300" s="325"/>
      <c r="W300" s="37" t="s">
        <v>69</v>
      </c>
      <c r="X300" s="304">
        <f>IFERROR(SUM(X283:X299),"0")</f>
        <v>0</v>
      </c>
      <c r="Y300" s="304">
        <f>IFERROR(SUM(Y283:Y299),"0")</f>
        <v>0</v>
      </c>
      <c r="Z300" s="304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305"/>
      <c r="AB300" s="305"/>
      <c r="AC300" s="305"/>
    </row>
    <row r="301" spans="1:68" hidden="1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11"/>
      <c r="M301" s="311"/>
      <c r="N301" s="311"/>
      <c r="O301" s="312"/>
      <c r="P301" s="323" t="s">
        <v>72</v>
      </c>
      <c r="Q301" s="324"/>
      <c r="R301" s="324"/>
      <c r="S301" s="324"/>
      <c r="T301" s="324"/>
      <c r="U301" s="324"/>
      <c r="V301" s="325"/>
      <c r="W301" s="37" t="s">
        <v>73</v>
      </c>
      <c r="X301" s="304">
        <f>IFERROR(SUMPRODUCT(X283:X299*H283:H299),"0")</f>
        <v>0</v>
      </c>
      <c r="Y301" s="304">
        <f>IFERROR(SUMPRODUCT(Y283:Y299*H283:H299),"0")</f>
        <v>0</v>
      </c>
      <c r="Z301" s="37"/>
      <c r="AA301" s="305"/>
      <c r="AB301" s="305"/>
      <c r="AC301" s="305"/>
    </row>
    <row r="302" spans="1:68" ht="15" customHeight="1" x14ac:dyDescent="0.2">
      <c r="A302" s="508"/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425"/>
      <c r="P302" s="328" t="s">
        <v>440</v>
      </c>
      <c r="Q302" s="329"/>
      <c r="R302" s="329"/>
      <c r="S302" s="329"/>
      <c r="T302" s="329"/>
      <c r="U302" s="329"/>
      <c r="V302" s="330"/>
      <c r="W302" s="37" t="s">
        <v>73</v>
      </c>
      <c r="X302" s="304">
        <f>IFERROR(X24+X31+X38+X48+X53+X57+X61+X66+X72+X78+X84+X90+X100+X105+X115+X119+X125+X131+X137+X142+X147+X152+X157+X164+X169+X177+X181+X187+X194+X200+X210+X218+X223+X228+X234+X240+X246+X253+X259+X263+X271+X275+X281+X301,"0")</f>
        <v>1656</v>
      </c>
      <c r="Y302" s="304">
        <f>IFERROR(Y24+Y31+Y38+Y48+Y53+Y57+Y61+Y66+Y72+Y78+Y84+Y90+Y100+Y105+Y115+Y119+Y125+Y131+Y137+Y142+Y147+Y152+Y157+Y164+Y169+Y177+Y181+Y187+Y194+Y200+Y210+Y218+Y223+Y228+Y234+Y240+Y246+Y253+Y259+Y263+Y271+Y275+Y281+Y301,"0")</f>
        <v>1656</v>
      </c>
      <c r="Z302" s="37"/>
      <c r="AA302" s="305"/>
      <c r="AB302" s="305"/>
      <c r="AC302" s="305"/>
    </row>
    <row r="303" spans="1:68" x14ac:dyDescent="0.2">
      <c r="A303" s="311"/>
      <c r="B303" s="311"/>
      <c r="C303" s="311"/>
      <c r="D303" s="311"/>
      <c r="E303" s="311"/>
      <c r="F303" s="311"/>
      <c r="G303" s="311"/>
      <c r="H303" s="311"/>
      <c r="I303" s="311"/>
      <c r="J303" s="311"/>
      <c r="K303" s="311"/>
      <c r="L303" s="311"/>
      <c r="M303" s="311"/>
      <c r="N303" s="311"/>
      <c r="O303" s="425"/>
      <c r="P303" s="328" t="s">
        <v>441</v>
      </c>
      <c r="Q303" s="329"/>
      <c r="R303" s="329"/>
      <c r="S303" s="329"/>
      <c r="T303" s="329"/>
      <c r="U303" s="329"/>
      <c r="V303" s="330"/>
      <c r="W303" s="37" t="s">
        <v>73</v>
      </c>
      <c r="X303" s="304">
        <f>IFERROR(SUM(BM22:BM299),"0")</f>
        <v>1726.8671999999997</v>
      </c>
      <c r="Y303" s="304">
        <f>IFERROR(SUM(BN22:BN299),"0")</f>
        <v>1726.8671999999997</v>
      </c>
      <c r="Z303" s="37"/>
      <c r="AA303" s="305"/>
      <c r="AB303" s="305"/>
      <c r="AC303" s="305"/>
    </row>
    <row r="304" spans="1:68" x14ac:dyDescent="0.2">
      <c r="A304" s="311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11"/>
      <c r="M304" s="311"/>
      <c r="N304" s="311"/>
      <c r="O304" s="425"/>
      <c r="P304" s="328" t="s">
        <v>442</v>
      </c>
      <c r="Q304" s="329"/>
      <c r="R304" s="329"/>
      <c r="S304" s="329"/>
      <c r="T304" s="329"/>
      <c r="U304" s="329"/>
      <c r="V304" s="330"/>
      <c r="W304" s="37" t="s">
        <v>443</v>
      </c>
      <c r="X304" s="38">
        <f>ROUNDUP(SUM(BO22:BO299),0)</f>
        <v>3</v>
      </c>
      <c r="Y304" s="38">
        <f>ROUNDUP(SUM(BP22:BP299),0)</f>
        <v>3</v>
      </c>
      <c r="Z304" s="37"/>
      <c r="AA304" s="305"/>
      <c r="AB304" s="305"/>
      <c r="AC304" s="305"/>
    </row>
    <row r="305" spans="1:33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11"/>
      <c r="M305" s="311"/>
      <c r="N305" s="311"/>
      <c r="O305" s="425"/>
      <c r="P305" s="328" t="s">
        <v>444</v>
      </c>
      <c r="Q305" s="329"/>
      <c r="R305" s="329"/>
      <c r="S305" s="329"/>
      <c r="T305" s="329"/>
      <c r="U305" s="329"/>
      <c r="V305" s="330"/>
      <c r="W305" s="37" t="s">
        <v>73</v>
      </c>
      <c r="X305" s="304">
        <f>GrossWeightTotal+PalletQtyTotal*25</f>
        <v>1801.8671999999997</v>
      </c>
      <c r="Y305" s="304">
        <f>GrossWeightTotalR+PalletQtyTotalR*25</f>
        <v>1801.8671999999997</v>
      </c>
      <c r="Z305" s="37"/>
      <c r="AA305" s="305"/>
      <c r="AB305" s="305"/>
      <c r="AC305" s="305"/>
    </row>
    <row r="306" spans="1:33" x14ac:dyDescent="0.2">
      <c r="A306" s="311"/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425"/>
      <c r="P306" s="328" t="s">
        <v>445</v>
      </c>
      <c r="Q306" s="329"/>
      <c r="R306" s="329"/>
      <c r="S306" s="329"/>
      <c r="T306" s="329"/>
      <c r="U306" s="329"/>
      <c r="V306" s="330"/>
      <c r="W306" s="37" t="s">
        <v>443</v>
      </c>
      <c r="X306" s="304">
        <f>IFERROR(X23+X30+X37+X47+X52+X56+X60+X65+X71+X77+X83+X89+X99+X104+X114+X118+X124+X130+X136+X141+X146+X151+X156+X163+X168+X176+X180+X186+X193+X199+X209+X217+X222+X227+X233+X239+X245+X252+X258+X262+X270+X274+X280+X300,"0")</f>
        <v>264</v>
      </c>
      <c r="Y306" s="304">
        <f>IFERROR(Y23+Y30+Y37+Y47+Y52+Y56+Y60+Y65+Y71+Y77+Y83+Y89+Y99+Y104+Y114+Y118+Y124+Y130+Y136+Y141+Y146+Y151+Y156+Y163+Y168+Y176+Y180+Y186+Y193+Y199+Y209+Y217+Y222+Y227+Y233+Y239+Y245+Y252+Y258+Y262+Y270+Y274+Y280+Y300,"0")</f>
        <v>264</v>
      </c>
      <c r="Z306" s="37"/>
      <c r="AA306" s="305"/>
      <c r="AB306" s="305"/>
      <c r="AC306" s="305"/>
    </row>
    <row r="307" spans="1:33" ht="14.25" hidden="1" customHeight="1" x14ac:dyDescent="0.2">
      <c r="A307" s="311"/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425"/>
      <c r="P307" s="328" t="s">
        <v>446</v>
      </c>
      <c r="Q307" s="329"/>
      <c r="R307" s="329"/>
      <c r="S307" s="329"/>
      <c r="T307" s="329"/>
      <c r="U307" s="329"/>
      <c r="V307" s="330"/>
      <c r="W307" s="39" t="s">
        <v>447</v>
      </c>
      <c r="X307" s="37"/>
      <c r="Y307" s="37"/>
      <c r="Z307" s="37">
        <f>IFERROR(Z23+Z30+Z37+Z47+Z52+Z56+Z60+Z65+Z71+Z77+Z83+Z89+Z99+Z104+Z114+Z118+Z124+Z130+Z136+Z141+Z146+Z151+Z156+Z163+Z168+Z176+Z180+Z186+Z193+Z199+Z209+Z217+Z222+Z227+Z233+Z239+Z245+Z252+Z258+Z262+Z270+Z274+Z280+Z300,"0")</f>
        <v>3.4353600000000002</v>
      </c>
      <c r="AA307" s="305"/>
      <c r="AB307" s="305"/>
      <c r="AC307" s="305"/>
    </row>
    <row r="308" spans="1:33" ht="13.5" customHeight="1" thickBot="1" x14ac:dyDescent="0.25"/>
    <row r="309" spans="1:33" ht="27" customHeight="1" thickTop="1" thickBot="1" x14ac:dyDescent="0.25">
      <c r="A309" s="40" t="s">
        <v>448</v>
      </c>
      <c r="B309" s="294" t="s">
        <v>62</v>
      </c>
      <c r="C309" s="306" t="s">
        <v>74</v>
      </c>
      <c r="D309" s="338"/>
      <c r="E309" s="338"/>
      <c r="F309" s="338"/>
      <c r="G309" s="338"/>
      <c r="H309" s="338"/>
      <c r="I309" s="338"/>
      <c r="J309" s="338"/>
      <c r="K309" s="338"/>
      <c r="L309" s="338"/>
      <c r="M309" s="338"/>
      <c r="N309" s="338"/>
      <c r="O309" s="338"/>
      <c r="P309" s="338"/>
      <c r="Q309" s="338"/>
      <c r="R309" s="338"/>
      <c r="S309" s="338"/>
      <c r="T309" s="339"/>
      <c r="U309" s="294" t="s">
        <v>239</v>
      </c>
      <c r="V309" s="294" t="s">
        <v>254</v>
      </c>
      <c r="W309" s="306" t="s">
        <v>273</v>
      </c>
      <c r="X309" s="338"/>
      <c r="Y309" s="338"/>
      <c r="Z309" s="338"/>
      <c r="AA309" s="338"/>
      <c r="AB309" s="338"/>
      <c r="AC309" s="339"/>
      <c r="AD309" s="294" t="s">
        <v>345</v>
      </c>
      <c r="AE309" s="294" t="s">
        <v>350</v>
      </c>
      <c r="AF309" s="294" t="s">
        <v>357</v>
      </c>
      <c r="AG309" s="294" t="s">
        <v>365</v>
      </c>
    </row>
    <row r="310" spans="1:33" ht="14.25" customHeight="1" thickTop="1" x14ac:dyDescent="0.2">
      <c r="A310" s="354" t="s">
        <v>449</v>
      </c>
      <c r="B310" s="306" t="s">
        <v>62</v>
      </c>
      <c r="C310" s="306" t="s">
        <v>75</v>
      </c>
      <c r="D310" s="306" t="s">
        <v>84</v>
      </c>
      <c r="E310" s="306" t="s">
        <v>94</v>
      </c>
      <c r="F310" s="306" t="s">
        <v>113</v>
      </c>
      <c r="G310" s="306" t="s">
        <v>138</v>
      </c>
      <c r="H310" s="306" t="s">
        <v>145</v>
      </c>
      <c r="I310" s="306" t="s">
        <v>151</v>
      </c>
      <c r="J310" s="306" t="s">
        <v>159</v>
      </c>
      <c r="K310" s="306" t="s">
        <v>179</v>
      </c>
      <c r="L310" s="306" t="s">
        <v>183</v>
      </c>
      <c r="M310" s="306" t="s">
        <v>202</v>
      </c>
      <c r="N310" s="295"/>
      <c r="O310" s="306" t="s">
        <v>208</v>
      </c>
      <c r="P310" s="306" t="s">
        <v>215</v>
      </c>
      <c r="Q310" s="306" t="s">
        <v>222</v>
      </c>
      <c r="R310" s="306" t="s">
        <v>226</v>
      </c>
      <c r="S310" s="306" t="s">
        <v>229</v>
      </c>
      <c r="T310" s="306" t="s">
        <v>235</v>
      </c>
      <c r="U310" s="306" t="s">
        <v>240</v>
      </c>
      <c r="V310" s="306" t="s">
        <v>255</v>
      </c>
      <c r="W310" s="306" t="s">
        <v>274</v>
      </c>
      <c r="X310" s="306" t="s">
        <v>290</v>
      </c>
      <c r="Y310" s="306" t="s">
        <v>297</v>
      </c>
      <c r="Z310" s="306" t="s">
        <v>312</v>
      </c>
      <c r="AA310" s="306" t="s">
        <v>323</v>
      </c>
      <c r="AB310" s="306" t="s">
        <v>328</v>
      </c>
      <c r="AC310" s="306" t="s">
        <v>339</v>
      </c>
      <c r="AD310" s="306" t="s">
        <v>346</v>
      </c>
      <c r="AE310" s="306" t="s">
        <v>351</v>
      </c>
      <c r="AF310" s="306" t="s">
        <v>358</v>
      </c>
      <c r="AG310" s="306" t="s">
        <v>365</v>
      </c>
    </row>
    <row r="311" spans="1:33" ht="13.5" customHeight="1" thickBot="1" x14ac:dyDescent="0.25">
      <c r="A311" s="355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295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</row>
    <row r="312" spans="1:33" ht="18" customHeight="1" thickTop="1" thickBot="1" x14ac:dyDescent="0.25">
      <c r="A312" s="40" t="s">
        <v>450</v>
      </c>
      <c r="B312" s="46">
        <f>IFERROR(X22*H22,"0")</f>
        <v>0</v>
      </c>
      <c r="C312" s="46">
        <f>IFERROR(X28*H28,"0")+IFERROR(X29*H29,"0")</f>
        <v>0</v>
      </c>
      <c r="D312" s="46">
        <f>IFERROR(X34*H34,"0")+IFERROR(X35*H35,"0")+IFERROR(X36*H36,"0")</f>
        <v>0</v>
      </c>
      <c r="E312" s="46">
        <f>IFERROR(X41*H41,"0")+IFERROR(X42*H42,"0")+IFERROR(X43*H43,"0")+IFERROR(X44*H44,"0")+IFERROR(X45*H45,"0")+IFERROR(X46*H46,"0")</f>
        <v>0</v>
      </c>
      <c r="F312" s="46">
        <f>IFERROR(X51*H51,"0")+IFERROR(X55*H55,"0")+IFERROR(X59*H59,"0")+IFERROR(X63*H63,"0")+IFERROR(X64*H64,"0")+IFERROR(X68*H68,"0")+IFERROR(X69*H69,"0")+IFERROR(X70*H70,"0")</f>
        <v>0</v>
      </c>
      <c r="G312" s="46">
        <f>IFERROR(X75*H75,"0")+IFERROR(X76*H76,"0")</f>
        <v>480</v>
      </c>
      <c r="H312" s="46">
        <f>IFERROR(X81*H81,"0")+IFERROR(X82*H82,"0")</f>
        <v>0</v>
      </c>
      <c r="I312" s="46">
        <f>IFERROR(X87*H87,"0")+IFERROR(X88*H88,"0")</f>
        <v>0</v>
      </c>
      <c r="J312" s="46">
        <f>IFERROR(X93*H93,"0")+IFERROR(X94*H94,"0")+IFERROR(X95*H95,"0")+IFERROR(X96*H96,"0")+IFERROR(X97*H97,"0")+IFERROR(X98*H98,"0")</f>
        <v>0</v>
      </c>
      <c r="K312" s="46">
        <f>IFERROR(X103*H103,"0")</f>
        <v>0</v>
      </c>
      <c r="L312" s="46">
        <f>IFERROR(X108*H108,"0")+IFERROR(X109*H109,"0")+IFERROR(X110*H110,"0")+IFERROR(X111*H111,"0")+IFERROR(X112*H112,"0")+IFERROR(X113*H113,"0")+IFERROR(X117*H117,"0")</f>
        <v>1176</v>
      </c>
      <c r="M312" s="46">
        <f>IFERROR(X122*H122,"0")+IFERROR(X123*H123,"0")</f>
        <v>0</v>
      </c>
      <c r="N312" s="295"/>
      <c r="O312" s="46">
        <f>IFERROR(X128*H128,"0")+IFERROR(X129*H129,"0")</f>
        <v>0</v>
      </c>
      <c r="P312" s="46">
        <f>IFERROR(X134*H134,"0")+IFERROR(X135*H135,"0")</f>
        <v>0</v>
      </c>
      <c r="Q312" s="46">
        <f>IFERROR(X140*H140,"0")</f>
        <v>0</v>
      </c>
      <c r="R312" s="46">
        <f>IFERROR(X145*H145,"0")</f>
        <v>0</v>
      </c>
      <c r="S312" s="46">
        <f>IFERROR(X150*H150,"0")</f>
        <v>0</v>
      </c>
      <c r="T312" s="46">
        <f>IFERROR(X155*H155,"0")</f>
        <v>0</v>
      </c>
      <c r="U312" s="46">
        <f>IFERROR(X161*H161,"0")+IFERROR(X162*H162,"0")+IFERROR(X166*H166,"0")+IFERROR(X167*H167,"0")</f>
        <v>0</v>
      </c>
      <c r="V312" s="46">
        <f>IFERROR(X173*H173,"0")+IFERROR(X174*H174,"0")+IFERROR(X175*H175,"0")+IFERROR(X179*H179,"0")</f>
        <v>0</v>
      </c>
      <c r="W312" s="46">
        <f>IFERROR(X185*H185,"0")+IFERROR(X189*H189,"0")+IFERROR(X190*H190,"0")+IFERROR(X191*H191,"0")+IFERROR(X192*H192,"0")</f>
        <v>0</v>
      </c>
      <c r="X312" s="46">
        <f>IFERROR(X197*H197,"0")+IFERROR(X198*H198,"0")</f>
        <v>0</v>
      </c>
      <c r="Y312" s="46">
        <f>IFERROR(X203*H203,"0")+IFERROR(X204*H204,"0")+IFERROR(X205*H205,"0")+IFERROR(X206*H206,"0")+IFERROR(X207*H207,"0")+IFERROR(X208*H208,"0")</f>
        <v>0</v>
      </c>
      <c r="Z312" s="46">
        <f>IFERROR(X213*H213,"0")+IFERROR(X214*H214,"0")+IFERROR(X215*H215,"0")+IFERROR(X216*H216,"0")</f>
        <v>0</v>
      </c>
      <c r="AA312" s="46">
        <f>IFERROR(X221*H221,"0")</f>
        <v>0</v>
      </c>
      <c r="AB312" s="46">
        <f>IFERROR(X226*H226,"0")+IFERROR(X230*H230,"0")+IFERROR(X231*H231,"0")+IFERROR(X232*H232,"0")</f>
        <v>0</v>
      </c>
      <c r="AC312" s="46">
        <f>IFERROR(X237*H237,"0")+IFERROR(X238*H238,"0")</f>
        <v>0</v>
      </c>
      <c r="AD312" s="46">
        <f>IFERROR(X244*H244,"0")</f>
        <v>0</v>
      </c>
      <c r="AE312" s="46">
        <f>IFERROR(X250*H250,"0")+IFERROR(X251*H251,"0")</f>
        <v>0</v>
      </c>
      <c r="AF312" s="46">
        <f>IFERROR(X257*H257,"0")+IFERROR(X261*H261,"0")</f>
        <v>0</v>
      </c>
      <c r="AG312" s="46">
        <f>IFERROR(X267*H267,"0")+IFERROR(X268*H268,"0")+IFERROR(X269*H269,"0")+IFERROR(X273*H273,"0")+IFERROR(X277*H277,"0")+IFERROR(X278*H278,"0")+IFERROR(X279*H279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3" ht="13.5" customHeight="1" thickTop="1" x14ac:dyDescent="0.2">
      <c r="C313" s="295"/>
    </row>
    <row r="314" spans="1:33" ht="19.5" customHeight="1" x14ac:dyDescent="0.2">
      <c r="A314" s="58" t="s">
        <v>451</v>
      </c>
      <c r="B314" s="58" t="s">
        <v>452</v>
      </c>
      <c r="C314" s="58" t="s">
        <v>453</v>
      </c>
    </row>
    <row r="315" spans="1:33" x14ac:dyDescent="0.2">
      <c r="A315" s="59">
        <f>SUMPRODUCT(--(BB:BB="ЗПФ"),--(W:W="кор"),H:H,Y:Y)+SUMPRODUCT(--(BB:BB="ЗПФ"),--(W:W="кг"),Y:Y)</f>
        <v>1656</v>
      </c>
      <c r="B315" s="60">
        <f>SUMPRODUCT(--(BB:BB="ПГП"),--(W:W="кор"),H:H,Y:Y)+SUMPRODUCT(--(BB:BB="ПГП"),--(W:W="кг"),Y:Y)</f>
        <v>0</v>
      </c>
      <c r="C315" s="60">
        <f>SUMPRODUCT(--(BB:BB="КИЗ"),--(W:W="кор"),H:H,Y:Y)+SUMPRODUCT(--(BB:BB="КИЗ"),--(W:W="кг"),Y:Y)</f>
        <v>0</v>
      </c>
    </row>
  </sheetData>
  <sheetProtection algorithmName="SHA-512" hashValue="PRo3UJkeKK9B9KlcK0G50ZUp2CcoudlSwBpxAwGtnCStHqyBjvExj8ZM+urZbriZZG/ylnEDwTDlLKSo0W1Kow==" saltValue="xshXiVph+Bk6sbSg6hS1VQ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6,00"/>
        <filter val="1 656,00"/>
        <filter val="1 726,87"/>
        <filter val="1 801,87"/>
        <filter val="168,00"/>
        <filter val="264,00"/>
        <filter val="3"/>
        <filter val="480,00"/>
        <filter val="84,00"/>
        <filter val="96,00"/>
      </filters>
    </filterColumn>
    <filterColumn colId="29" showButton="0"/>
    <filterColumn colId="30" showButton="0"/>
  </autoFilter>
  <mergeCells count="545">
    <mergeCell ref="W310:W311"/>
    <mergeCell ref="A276:Z276"/>
    <mergeCell ref="P245:V245"/>
    <mergeCell ref="D45:E45"/>
    <mergeCell ref="H9:I9"/>
    <mergeCell ref="A49:Z49"/>
    <mergeCell ref="P24:V24"/>
    <mergeCell ref="P89:V89"/>
    <mergeCell ref="D297:E297"/>
    <mergeCell ref="P259:V259"/>
    <mergeCell ref="P155:T155"/>
    <mergeCell ref="D70:E70"/>
    <mergeCell ref="D238:E238"/>
    <mergeCell ref="A80:Z80"/>
    <mergeCell ref="D134:E134"/>
    <mergeCell ref="P213:T213"/>
    <mergeCell ref="D205:E205"/>
    <mergeCell ref="P290:T290"/>
    <mergeCell ref="P233:V233"/>
    <mergeCell ref="A302:O307"/>
    <mergeCell ref="H310:H311"/>
    <mergeCell ref="B17:B18"/>
    <mergeCell ref="A77:O78"/>
    <mergeCell ref="R310:R311"/>
    <mergeCell ref="D7:M7"/>
    <mergeCell ref="A209:O210"/>
    <mergeCell ref="P173:T173"/>
    <mergeCell ref="P29:T29"/>
    <mergeCell ref="D81:E81"/>
    <mergeCell ref="P94:T94"/>
    <mergeCell ref="D208:E208"/>
    <mergeCell ref="D8:M8"/>
    <mergeCell ref="D174:E174"/>
    <mergeCell ref="A73:Z73"/>
    <mergeCell ref="A159:Z159"/>
    <mergeCell ref="P37:V37"/>
    <mergeCell ref="Q12:R12"/>
    <mergeCell ref="D36:E36"/>
    <mergeCell ref="P30:V30"/>
    <mergeCell ref="V6:W9"/>
    <mergeCell ref="D6:M6"/>
    <mergeCell ref="A8:C8"/>
    <mergeCell ref="A10:C10"/>
    <mergeCell ref="A21:Z21"/>
    <mergeCell ref="Q13:R13"/>
    <mergeCell ref="P41:T41"/>
    <mergeCell ref="D22:E22"/>
    <mergeCell ref="P34:T34"/>
    <mergeCell ref="J310:J311"/>
    <mergeCell ref="A266:Z266"/>
    <mergeCell ref="L310:L311"/>
    <mergeCell ref="A260:Z260"/>
    <mergeCell ref="P81:T81"/>
    <mergeCell ref="V10:W10"/>
    <mergeCell ref="D189:E189"/>
    <mergeCell ref="D287:E287"/>
    <mergeCell ref="A300:O301"/>
    <mergeCell ref="P145:T145"/>
    <mergeCell ref="D197:E197"/>
    <mergeCell ref="D289:E289"/>
    <mergeCell ref="A149:Z149"/>
    <mergeCell ref="A193:O194"/>
    <mergeCell ref="W17:W18"/>
    <mergeCell ref="A50:Z50"/>
    <mergeCell ref="P90:V90"/>
    <mergeCell ref="A86:Z86"/>
    <mergeCell ref="P217:V217"/>
    <mergeCell ref="A144:Z144"/>
    <mergeCell ref="D129:E129"/>
    <mergeCell ref="P156:V156"/>
    <mergeCell ref="A32:Z32"/>
    <mergeCell ref="A37:O38"/>
    <mergeCell ref="H1:Q1"/>
    <mergeCell ref="P38:V38"/>
    <mergeCell ref="P280:V280"/>
    <mergeCell ref="A243:Z243"/>
    <mergeCell ref="P274:V274"/>
    <mergeCell ref="D214:E214"/>
    <mergeCell ref="P222:V222"/>
    <mergeCell ref="P193:V193"/>
    <mergeCell ref="D5:E5"/>
    <mergeCell ref="A26:Z26"/>
    <mergeCell ref="D1:F1"/>
    <mergeCell ref="J17:J18"/>
    <mergeCell ref="L17:L18"/>
    <mergeCell ref="Q9:R9"/>
    <mergeCell ref="Q11:R11"/>
    <mergeCell ref="A6:C6"/>
    <mergeCell ref="P117:T117"/>
    <mergeCell ref="P55:T55"/>
    <mergeCell ref="R1:T1"/>
    <mergeCell ref="P28:T28"/>
    <mergeCell ref="P150:T150"/>
    <mergeCell ref="P221:T221"/>
    <mergeCell ref="P215:T215"/>
    <mergeCell ref="P115:V115"/>
    <mergeCell ref="P205:T205"/>
    <mergeCell ref="D113:E113"/>
    <mergeCell ref="D88:E88"/>
    <mergeCell ref="P167:T167"/>
    <mergeCell ref="P44:T44"/>
    <mergeCell ref="P180:V180"/>
    <mergeCell ref="P118:V118"/>
    <mergeCell ref="P95:T95"/>
    <mergeCell ref="A89:O90"/>
    <mergeCell ref="D98:E98"/>
    <mergeCell ref="P77:V77"/>
    <mergeCell ref="P141:V141"/>
    <mergeCell ref="A202:Z202"/>
    <mergeCell ref="A58:Z58"/>
    <mergeCell ref="P168:V168"/>
    <mergeCell ref="D59:E59"/>
    <mergeCell ref="P47:V47"/>
    <mergeCell ref="W309:AC309"/>
    <mergeCell ref="D117:E117"/>
    <mergeCell ref="D55:E55"/>
    <mergeCell ref="A239:O240"/>
    <mergeCell ref="P61:V61"/>
    <mergeCell ref="A184:Z184"/>
    <mergeCell ref="P48:V48"/>
    <mergeCell ref="P287:T287"/>
    <mergeCell ref="P301:V301"/>
    <mergeCell ref="A120:Z120"/>
    <mergeCell ref="P270:V270"/>
    <mergeCell ref="P237:T237"/>
    <mergeCell ref="A241:Z241"/>
    <mergeCell ref="P244:T244"/>
    <mergeCell ref="P231:T231"/>
    <mergeCell ref="D261:E261"/>
    <mergeCell ref="A274:O275"/>
    <mergeCell ref="A130:O131"/>
    <mergeCell ref="P246:V246"/>
    <mergeCell ref="D251:E251"/>
    <mergeCell ref="P200:V200"/>
    <mergeCell ref="A280:O281"/>
    <mergeCell ref="P84:V84"/>
    <mergeCell ref="P216:T216"/>
    <mergeCell ref="I310:I311"/>
    <mergeCell ref="P42:T42"/>
    <mergeCell ref="K310:K311"/>
    <mergeCell ref="D290:E290"/>
    <mergeCell ref="D94:E94"/>
    <mergeCell ref="D69:E69"/>
    <mergeCell ref="A47:O48"/>
    <mergeCell ref="P177:V177"/>
    <mergeCell ref="P164:V164"/>
    <mergeCell ref="D145:E145"/>
    <mergeCell ref="P273:T273"/>
    <mergeCell ref="D87:E87"/>
    <mergeCell ref="P166:T166"/>
    <mergeCell ref="A282:Z282"/>
    <mergeCell ref="D122:E122"/>
    <mergeCell ref="A233:O234"/>
    <mergeCell ref="P103:T103"/>
    <mergeCell ref="A227:O228"/>
    <mergeCell ref="P97:T97"/>
    <mergeCell ref="P230:T230"/>
    <mergeCell ref="P130:V130"/>
    <mergeCell ref="P268:T268"/>
    <mergeCell ref="A242:Z242"/>
    <mergeCell ref="D82:E82"/>
    <mergeCell ref="T310:T311"/>
    <mergeCell ref="A171:Z171"/>
    <mergeCell ref="A165:Z165"/>
    <mergeCell ref="P125:V125"/>
    <mergeCell ref="P192:T192"/>
    <mergeCell ref="A102:Z102"/>
    <mergeCell ref="P113:T113"/>
    <mergeCell ref="P284:T284"/>
    <mergeCell ref="P17:T18"/>
    <mergeCell ref="A229:Z229"/>
    <mergeCell ref="P129:T129"/>
    <mergeCell ref="P63:T63"/>
    <mergeCell ref="A148:Z148"/>
    <mergeCell ref="A180:O181"/>
    <mergeCell ref="P250:T250"/>
    <mergeCell ref="P286:T286"/>
    <mergeCell ref="D108:E108"/>
    <mergeCell ref="I17:I18"/>
    <mergeCell ref="Y310:Y311"/>
    <mergeCell ref="D135:E135"/>
    <mergeCell ref="P176:V176"/>
    <mergeCell ref="P114:V114"/>
    <mergeCell ref="P189:T189"/>
    <mergeCell ref="Q310:Q311"/>
    <mergeCell ref="A5:C5"/>
    <mergeCell ref="D179:E179"/>
    <mergeCell ref="D166:E166"/>
    <mergeCell ref="A17:A18"/>
    <mergeCell ref="K17:K18"/>
    <mergeCell ref="C17:C18"/>
    <mergeCell ref="D103:E103"/>
    <mergeCell ref="P185:T185"/>
    <mergeCell ref="A146:O147"/>
    <mergeCell ref="T5:U5"/>
    <mergeCell ref="J9:M9"/>
    <mergeCell ref="H17:H18"/>
    <mergeCell ref="H5:M5"/>
    <mergeCell ref="A9:C9"/>
    <mergeCell ref="Q5:R5"/>
    <mergeCell ref="U17:V17"/>
    <mergeCell ref="A74:Z74"/>
    <mergeCell ref="D28:E28"/>
    <mergeCell ref="A101:Z101"/>
    <mergeCell ref="A12:M12"/>
    <mergeCell ref="A19:Z19"/>
    <mergeCell ref="A14:M14"/>
    <mergeCell ref="D109:E109"/>
    <mergeCell ref="P76:T76"/>
    <mergeCell ref="S310:S311"/>
    <mergeCell ref="D230:E230"/>
    <mergeCell ref="D9:E9"/>
    <mergeCell ref="P197:T197"/>
    <mergeCell ref="F9:G9"/>
    <mergeCell ref="D167:E167"/>
    <mergeCell ref="D161:E161"/>
    <mergeCell ref="P289:T289"/>
    <mergeCell ref="D232:E232"/>
    <mergeCell ref="P68:T68"/>
    <mergeCell ref="P186:V186"/>
    <mergeCell ref="P253:V253"/>
    <mergeCell ref="A262:O263"/>
    <mergeCell ref="A265:Z265"/>
    <mergeCell ref="A121:Z121"/>
    <mergeCell ref="P146:V146"/>
    <mergeCell ref="D63:E63"/>
    <mergeCell ref="P304:V304"/>
    <mergeCell ref="P181:V181"/>
    <mergeCell ref="D96:E96"/>
    <mergeCell ref="P306:V306"/>
    <mergeCell ref="P208:T208"/>
    <mergeCell ref="P15:T16"/>
    <mergeCell ref="D162:E162"/>
    <mergeCell ref="A272:Z272"/>
    <mergeCell ref="A139:Z139"/>
    <mergeCell ref="P124:V124"/>
    <mergeCell ref="A217:O218"/>
    <mergeCell ref="P151:V151"/>
    <mergeCell ref="P87:T87"/>
    <mergeCell ref="D68:E68"/>
    <mergeCell ref="A141:O142"/>
    <mergeCell ref="D93:E93"/>
    <mergeCell ref="D128:E128"/>
    <mergeCell ref="A153:Z153"/>
    <mergeCell ref="D97:E97"/>
    <mergeCell ref="D268:E268"/>
    <mergeCell ref="A255:Z255"/>
    <mergeCell ref="P142:V142"/>
    <mergeCell ref="A132:Z132"/>
    <mergeCell ref="D76:E76"/>
    <mergeCell ref="A91:Z91"/>
    <mergeCell ref="A220:Z220"/>
    <mergeCell ref="D155:E155"/>
    <mergeCell ref="P214:T214"/>
    <mergeCell ref="D257:E257"/>
    <mergeCell ref="D213:E213"/>
    <mergeCell ref="A219:Z219"/>
    <mergeCell ref="P277:T277"/>
    <mergeCell ref="P72:V72"/>
    <mergeCell ref="P199:V199"/>
    <mergeCell ref="A195:Z195"/>
    <mergeCell ref="P122:T122"/>
    <mergeCell ref="AG310:AG311"/>
    <mergeCell ref="V5:W5"/>
    <mergeCell ref="D190:E190"/>
    <mergeCell ref="D46:E46"/>
    <mergeCell ref="P203:T203"/>
    <mergeCell ref="AA310:AA311"/>
    <mergeCell ref="D111:E111"/>
    <mergeCell ref="Q8:R8"/>
    <mergeCell ref="P69:T69"/>
    <mergeCell ref="P140:T140"/>
    <mergeCell ref="A186:O187"/>
    <mergeCell ref="P267:T267"/>
    <mergeCell ref="P83:V83"/>
    <mergeCell ref="A79:Z79"/>
    <mergeCell ref="T6:U9"/>
    <mergeCell ref="Q10:R10"/>
    <mergeCell ref="A30:O31"/>
    <mergeCell ref="D185:E185"/>
    <mergeCell ref="D41:E41"/>
    <mergeCell ref="P296:T296"/>
    <mergeCell ref="D277:E277"/>
    <mergeCell ref="P60:V60"/>
    <mergeCell ref="A252:O253"/>
    <mergeCell ref="D43:E43"/>
    <mergeCell ref="D295:E295"/>
    <mergeCell ref="P88:T88"/>
    <mergeCell ref="P51:T51"/>
    <mergeCell ref="A156:O157"/>
    <mergeCell ref="A199:O200"/>
    <mergeCell ref="A270:O271"/>
    <mergeCell ref="A92:Z92"/>
    <mergeCell ref="P227:V227"/>
    <mergeCell ref="P71:V71"/>
    <mergeCell ref="A138:Z138"/>
    <mergeCell ref="P285:T285"/>
    <mergeCell ref="P136:V136"/>
    <mergeCell ref="A188:Z188"/>
    <mergeCell ref="P263:V263"/>
    <mergeCell ref="A126:Z126"/>
    <mergeCell ref="P228:V228"/>
    <mergeCell ref="P283:T283"/>
    <mergeCell ref="P43:T43"/>
    <mergeCell ref="P65:V65"/>
    <mergeCell ref="D284:E284"/>
    <mergeCell ref="P307:V307"/>
    <mergeCell ref="A13:M13"/>
    <mergeCell ref="E310:E311"/>
    <mergeCell ref="A196:Z196"/>
    <mergeCell ref="G310:G311"/>
    <mergeCell ref="A256:Z256"/>
    <mergeCell ref="A15:M15"/>
    <mergeCell ref="P238:T238"/>
    <mergeCell ref="P302:V302"/>
    <mergeCell ref="A183:Z183"/>
    <mergeCell ref="A133:Z133"/>
    <mergeCell ref="P204:T204"/>
    <mergeCell ref="P179:T179"/>
    <mergeCell ref="A264:Z264"/>
    <mergeCell ref="D112:E112"/>
    <mergeCell ref="D283:E283"/>
    <mergeCell ref="A65:O66"/>
    <mergeCell ref="P206:T206"/>
    <mergeCell ref="A56:O57"/>
    <mergeCell ref="D285:E285"/>
    <mergeCell ref="D64:E64"/>
    <mergeCell ref="D51:E51"/>
    <mergeCell ref="P157:V157"/>
    <mergeCell ref="Z310:Z311"/>
    <mergeCell ref="AB310:AB311"/>
    <mergeCell ref="P207:T207"/>
    <mergeCell ref="P299:T299"/>
    <mergeCell ref="A40:Z40"/>
    <mergeCell ref="A211:Z211"/>
    <mergeCell ref="A67:Z67"/>
    <mergeCell ref="D203:E203"/>
    <mergeCell ref="P232:T232"/>
    <mergeCell ref="P152:V152"/>
    <mergeCell ref="D140:E140"/>
    <mergeCell ref="D267:E267"/>
    <mergeCell ref="P96:T96"/>
    <mergeCell ref="P261:T261"/>
    <mergeCell ref="P161:T161"/>
    <mergeCell ref="D204:E204"/>
    <mergeCell ref="D198:E198"/>
    <mergeCell ref="D269:E269"/>
    <mergeCell ref="D296:E296"/>
    <mergeCell ref="P104:V104"/>
    <mergeCell ref="P275:V275"/>
    <mergeCell ref="D75:E75"/>
    <mergeCell ref="A222:O223"/>
    <mergeCell ref="D206:E206"/>
    <mergeCell ref="D298:E298"/>
    <mergeCell ref="A158:Z158"/>
    <mergeCell ref="D273:E273"/>
    <mergeCell ref="P252:V252"/>
    <mergeCell ref="P56:V56"/>
    <mergeCell ref="P105:V105"/>
    <mergeCell ref="P99:V99"/>
    <mergeCell ref="A160:Z160"/>
    <mergeCell ref="H10:M10"/>
    <mergeCell ref="A176:O177"/>
    <mergeCell ref="P46:T46"/>
    <mergeCell ref="A114:O115"/>
    <mergeCell ref="P240:V240"/>
    <mergeCell ref="P111:T111"/>
    <mergeCell ref="D292:E292"/>
    <mergeCell ref="P262:V262"/>
    <mergeCell ref="A71:O72"/>
    <mergeCell ref="P112:T112"/>
    <mergeCell ref="N17:N18"/>
    <mergeCell ref="F17:F18"/>
    <mergeCell ref="D278:E278"/>
    <mergeCell ref="P291:T291"/>
    <mergeCell ref="D95:E95"/>
    <mergeCell ref="P174:T174"/>
    <mergeCell ref="AA17:AA18"/>
    <mergeCell ref="AC17:AC18"/>
    <mergeCell ref="P108:T108"/>
    <mergeCell ref="P279:T279"/>
    <mergeCell ref="A224:Z224"/>
    <mergeCell ref="U310:U311"/>
    <mergeCell ref="P209:V209"/>
    <mergeCell ref="P147:V147"/>
    <mergeCell ref="P251:T251"/>
    <mergeCell ref="A104:O105"/>
    <mergeCell ref="P45:T45"/>
    <mergeCell ref="AB17:AB18"/>
    <mergeCell ref="P269:T269"/>
    <mergeCell ref="D299:E299"/>
    <mergeCell ref="P35:T35"/>
    <mergeCell ref="G17:G18"/>
    <mergeCell ref="P57:V57"/>
    <mergeCell ref="A143:Z143"/>
    <mergeCell ref="O310:O311"/>
    <mergeCell ref="A182:Z182"/>
    <mergeCell ref="A225:Z225"/>
    <mergeCell ref="D288:E288"/>
    <mergeCell ref="P59:T59"/>
    <mergeCell ref="P190:T190"/>
    <mergeCell ref="D310:D311"/>
    <mergeCell ref="P109:T109"/>
    <mergeCell ref="P234:V234"/>
    <mergeCell ref="F310:F311"/>
    <mergeCell ref="P22:T22"/>
    <mergeCell ref="P257:T257"/>
    <mergeCell ref="Z17:Z18"/>
    <mergeCell ref="A54:Z54"/>
    <mergeCell ref="P100:V100"/>
    <mergeCell ref="P271:V271"/>
    <mergeCell ref="A212:Z212"/>
    <mergeCell ref="P31:V31"/>
    <mergeCell ref="A27:Z27"/>
    <mergeCell ref="A154:Z154"/>
    <mergeCell ref="P98:T98"/>
    <mergeCell ref="P175:T175"/>
    <mergeCell ref="A85:Z85"/>
    <mergeCell ref="P162:T162"/>
    <mergeCell ref="P93:T93"/>
    <mergeCell ref="P226:T226"/>
    <mergeCell ref="D207:E207"/>
    <mergeCell ref="Y17:Y18"/>
    <mergeCell ref="P163:V163"/>
    <mergeCell ref="D293:E293"/>
    <mergeCell ref="AC310:AC311"/>
    <mergeCell ref="P131:V131"/>
    <mergeCell ref="P187:V187"/>
    <mergeCell ref="AE310:AE311"/>
    <mergeCell ref="P258:V258"/>
    <mergeCell ref="P52:V52"/>
    <mergeCell ref="P223:V223"/>
    <mergeCell ref="A248:Z248"/>
    <mergeCell ref="A235:Z235"/>
    <mergeCell ref="A247:Z247"/>
    <mergeCell ref="P281:V281"/>
    <mergeCell ref="A106:Z106"/>
    <mergeCell ref="D226:E226"/>
    <mergeCell ref="P300:V300"/>
    <mergeCell ref="A127:Z127"/>
    <mergeCell ref="A249:Z249"/>
    <mergeCell ref="P239:V239"/>
    <mergeCell ref="A107:Z107"/>
    <mergeCell ref="A178:Z178"/>
    <mergeCell ref="A83:O84"/>
    <mergeCell ref="P303:V303"/>
    <mergeCell ref="AD310:AD311"/>
    <mergeCell ref="P297:T297"/>
    <mergeCell ref="V310:V311"/>
    <mergeCell ref="P2:W3"/>
    <mergeCell ref="P298:T298"/>
    <mergeCell ref="P198:T198"/>
    <mergeCell ref="P218:V218"/>
    <mergeCell ref="D35:E35"/>
    <mergeCell ref="A170:Z170"/>
    <mergeCell ref="D10:E10"/>
    <mergeCell ref="A23:O24"/>
    <mergeCell ref="P64:T64"/>
    <mergeCell ref="F10:G10"/>
    <mergeCell ref="P135:T135"/>
    <mergeCell ref="D34:E34"/>
    <mergeCell ref="P191:T191"/>
    <mergeCell ref="P78:V78"/>
    <mergeCell ref="A201:Z201"/>
    <mergeCell ref="P128:T128"/>
    <mergeCell ref="A52:O53"/>
    <mergeCell ref="A245:O246"/>
    <mergeCell ref="P123:T123"/>
    <mergeCell ref="P110:T110"/>
    <mergeCell ref="P66:V66"/>
    <mergeCell ref="P137:V137"/>
    <mergeCell ref="A258:O259"/>
    <mergeCell ref="P53:V53"/>
    <mergeCell ref="F5:G5"/>
    <mergeCell ref="A172:Z172"/>
    <mergeCell ref="M310:M311"/>
    <mergeCell ref="P169:V169"/>
    <mergeCell ref="A25:Z25"/>
    <mergeCell ref="P119:V119"/>
    <mergeCell ref="D175:E175"/>
    <mergeCell ref="A236:Z236"/>
    <mergeCell ref="P82:T82"/>
    <mergeCell ref="D221:E221"/>
    <mergeCell ref="V11:W11"/>
    <mergeCell ref="P75:T75"/>
    <mergeCell ref="A136:O137"/>
    <mergeCell ref="D279:E279"/>
    <mergeCell ref="A254:Z254"/>
    <mergeCell ref="D29:E29"/>
    <mergeCell ref="A310:A311"/>
    <mergeCell ref="D216:E216"/>
    <mergeCell ref="C310:C311"/>
    <mergeCell ref="A20:Z20"/>
    <mergeCell ref="P310:P311"/>
    <mergeCell ref="D294:E294"/>
    <mergeCell ref="A116:Z116"/>
    <mergeCell ref="D231:E231"/>
    <mergeCell ref="AF310:AF311"/>
    <mergeCell ref="P288:T288"/>
    <mergeCell ref="P70:T70"/>
    <mergeCell ref="A60:O61"/>
    <mergeCell ref="P305:V305"/>
    <mergeCell ref="D244:E244"/>
    <mergeCell ref="P293:T293"/>
    <mergeCell ref="Q6:R6"/>
    <mergeCell ref="P134:T134"/>
    <mergeCell ref="A124:O125"/>
    <mergeCell ref="A118:O119"/>
    <mergeCell ref="P292:T292"/>
    <mergeCell ref="A33:Z33"/>
    <mergeCell ref="P294:T294"/>
    <mergeCell ref="P23:V23"/>
    <mergeCell ref="P210:V210"/>
    <mergeCell ref="A62:Z62"/>
    <mergeCell ref="V12:W12"/>
    <mergeCell ref="D191:E191"/>
    <mergeCell ref="C309:T309"/>
    <mergeCell ref="D237:E237"/>
    <mergeCell ref="A39:Z39"/>
    <mergeCell ref="D291:E291"/>
    <mergeCell ref="AD17:AF18"/>
    <mergeCell ref="B310:B311"/>
    <mergeCell ref="D192:E192"/>
    <mergeCell ref="A99:O100"/>
    <mergeCell ref="D42:E42"/>
    <mergeCell ref="D17:E18"/>
    <mergeCell ref="D173:E173"/>
    <mergeCell ref="A151:O152"/>
    <mergeCell ref="X17:X18"/>
    <mergeCell ref="D123:E123"/>
    <mergeCell ref="A163:O164"/>
    <mergeCell ref="D250:E250"/>
    <mergeCell ref="D110:E110"/>
    <mergeCell ref="D44:E44"/>
    <mergeCell ref="D286:E286"/>
    <mergeCell ref="X310:X311"/>
    <mergeCell ref="P295:T295"/>
    <mergeCell ref="P36:T36"/>
    <mergeCell ref="D150:E150"/>
    <mergeCell ref="P278:T278"/>
    <mergeCell ref="D215:E215"/>
    <mergeCell ref="P194:V194"/>
    <mergeCell ref="M17:M18"/>
    <mergeCell ref="A168:O169"/>
    <mergeCell ref="O17:O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8:X299 X296 X290 X288 X286 X283 X261 X257 X244 X237 X230:X232 X226 X221 X215:X216 X213 X205:X207 X203 X197 X192 X185 X179 X173:X175 X166:X167 X161 X155 X150 X145 X140 X134:X135 X129 X117 X113 X108 X93:X97 X87:X88 X81:X82 X68:X70 X63:X64 X59 X55 X51 X34:X36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97 X291:X295 X289 X287 X284:X285 X279 X277 X267:X269 X251 X238 X214 X208 X204 X198 X189:X191 X162 X128 X111 X109 X103 X98 X75 X44:X46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8 X273 X250 X122:X123 X112 X110 X76 X42:X43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454</v>
      </c>
      <c r="H1" s="52"/>
    </row>
    <row r="3" spans="2:8" x14ac:dyDescent="0.2">
      <c r="B3" s="47" t="s">
        <v>455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456</v>
      </c>
      <c r="D6" s="47" t="s">
        <v>457</v>
      </c>
      <c r="E6" s="47"/>
    </row>
    <row r="8" spans="2:8" x14ac:dyDescent="0.2">
      <c r="B8" s="47" t="s">
        <v>19</v>
      </c>
      <c r="C8" s="47" t="s">
        <v>456</v>
      </c>
      <c r="D8" s="47"/>
      <c r="E8" s="47"/>
    </row>
    <row r="10" spans="2:8" x14ac:dyDescent="0.2">
      <c r="B10" s="47" t="s">
        <v>458</v>
      </c>
      <c r="C10" s="47"/>
      <c r="D10" s="47"/>
      <c r="E10" s="47"/>
    </row>
    <row r="11" spans="2:8" x14ac:dyDescent="0.2">
      <c r="B11" s="47" t="s">
        <v>459</v>
      </c>
      <c r="C11" s="47"/>
      <c r="D11" s="47"/>
      <c r="E11" s="47"/>
    </row>
    <row r="12" spans="2:8" x14ac:dyDescent="0.2">
      <c r="B12" s="47" t="s">
        <v>460</v>
      </c>
      <c r="C12" s="47"/>
      <c r="D12" s="47"/>
      <c r="E12" s="47"/>
    </row>
    <row r="13" spans="2:8" x14ac:dyDescent="0.2">
      <c r="B13" s="47" t="s">
        <v>461</v>
      </c>
      <c r="C13" s="47"/>
      <c r="D13" s="47"/>
      <c r="E13" s="47"/>
    </row>
    <row r="14" spans="2:8" x14ac:dyDescent="0.2">
      <c r="B14" s="47" t="s">
        <v>462</v>
      </c>
      <c r="C14" s="47"/>
      <c r="D14" s="47"/>
      <c r="E14" s="47"/>
    </row>
    <row r="15" spans="2:8" x14ac:dyDescent="0.2">
      <c r="B15" s="47" t="s">
        <v>463</v>
      </c>
      <c r="C15" s="47"/>
      <c r="D15" s="47"/>
      <c r="E15" s="47"/>
    </row>
    <row r="16" spans="2:8" x14ac:dyDescent="0.2">
      <c r="B16" s="47" t="s">
        <v>464</v>
      </c>
      <c r="C16" s="47"/>
      <c r="D16" s="47"/>
      <c r="E16" s="47"/>
    </row>
    <row r="17" spans="2:5" x14ac:dyDescent="0.2">
      <c r="B17" s="47" t="s">
        <v>465</v>
      </c>
      <c r="C17" s="47"/>
      <c r="D17" s="47"/>
      <c r="E17" s="47"/>
    </row>
    <row r="18" spans="2:5" x14ac:dyDescent="0.2">
      <c r="B18" s="47" t="s">
        <v>466</v>
      </c>
      <c r="C18" s="47"/>
      <c r="D18" s="47"/>
      <c r="E18" s="47"/>
    </row>
    <row r="19" spans="2:5" x14ac:dyDescent="0.2">
      <c r="B19" s="47" t="s">
        <v>467</v>
      </c>
      <c r="C19" s="47"/>
      <c r="D19" s="47"/>
      <c r="E19" s="47"/>
    </row>
    <row r="20" spans="2:5" x14ac:dyDescent="0.2">
      <c r="B20" s="47" t="s">
        <v>468</v>
      </c>
      <c r="C20" s="47"/>
      <c r="D20" s="47"/>
      <c r="E20" s="47"/>
    </row>
  </sheetData>
  <sheetProtection algorithmName="SHA-512" hashValue="PQHPj3N4S9QfqqG7hfjN8n3c17J4VStxrD43HVvQI18JMuLyw0pQsUYGxxsiHZSyOEbcfBXIwOhrYNO/BPqM8A==" saltValue="AiZMut0tIAcPfhS8KvCE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