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0096B4-7F81-49D4-8283-1CF6AA0DE7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X281" i="1"/>
  <c r="X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Z270" i="1" s="1"/>
  <c r="Y267" i="1"/>
  <c r="X263" i="1"/>
  <c r="X262" i="1"/>
  <c r="BO261" i="1"/>
  <c r="BM261" i="1"/>
  <c r="Z261" i="1"/>
  <c r="Z262" i="1" s="1"/>
  <c r="Y261" i="1"/>
  <c r="Y263" i="1" s="1"/>
  <c r="P261" i="1"/>
  <c r="X259" i="1"/>
  <c r="X258" i="1"/>
  <c r="BO257" i="1"/>
  <c r="BM257" i="1"/>
  <c r="Z257" i="1"/>
  <c r="Z258" i="1" s="1"/>
  <c r="Y257" i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P250" i="1"/>
  <c r="X246" i="1"/>
  <c r="X245" i="1"/>
  <c r="BO244" i="1"/>
  <c r="BM244" i="1"/>
  <c r="Z244" i="1"/>
  <c r="Z245" i="1" s="1"/>
  <c r="Y244" i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BP189" i="1" s="1"/>
  <c r="P189" i="1"/>
  <c r="X187" i="1"/>
  <c r="X186" i="1"/>
  <c r="BO185" i="1"/>
  <c r="BM185" i="1"/>
  <c r="Z185" i="1"/>
  <c r="Z186" i="1" s="1"/>
  <c r="Y185" i="1"/>
  <c r="Y187" i="1" s="1"/>
  <c r="X181" i="1"/>
  <c r="X180" i="1"/>
  <c r="BO179" i="1"/>
  <c r="BM179" i="1"/>
  <c r="Z179" i="1"/>
  <c r="Z180" i="1" s="1"/>
  <c r="Y179" i="1"/>
  <c r="Y181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BP173" i="1"/>
  <c r="BO173" i="1"/>
  <c r="BN173" i="1"/>
  <c r="BM173" i="1"/>
  <c r="Z173" i="1"/>
  <c r="Z176" i="1" s="1"/>
  <c r="Y173" i="1"/>
  <c r="P173" i="1"/>
  <c r="X169" i="1"/>
  <c r="X168" i="1"/>
  <c r="BO167" i="1"/>
  <c r="BM167" i="1"/>
  <c r="Z167" i="1"/>
  <c r="Y167" i="1"/>
  <c r="P167" i="1"/>
  <c r="BO166" i="1"/>
  <c r="BM166" i="1"/>
  <c r="Z166" i="1"/>
  <c r="Z168" i="1" s="1"/>
  <c r="Y166" i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X157" i="1"/>
  <c r="X156" i="1"/>
  <c r="BO155" i="1"/>
  <c r="BM155" i="1"/>
  <c r="Z155" i="1"/>
  <c r="Z156" i="1" s="1"/>
  <c r="Y155" i="1"/>
  <c r="Y156" i="1" s="1"/>
  <c r="P155" i="1"/>
  <c r="X152" i="1"/>
  <c r="X151" i="1"/>
  <c r="BO150" i="1"/>
  <c r="BM150" i="1"/>
  <c r="Z150" i="1"/>
  <c r="Z151" i="1" s="1"/>
  <c r="Y150" i="1"/>
  <c r="Y151" i="1" s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BO134" i="1"/>
  <c r="BM134" i="1"/>
  <c r="Z134" i="1"/>
  <c r="Z136" i="1" s="1"/>
  <c r="Y134" i="1"/>
  <c r="Y136" i="1" s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Y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Z104" i="1" s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P59" i="1"/>
  <c r="X57" i="1"/>
  <c r="X56" i="1"/>
  <c r="BO55" i="1"/>
  <c r="BM55" i="1"/>
  <c r="Z55" i="1"/>
  <c r="Z56" i="1" s="1"/>
  <c r="Y55" i="1"/>
  <c r="P55" i="1"/>
  <c r="X53" i="1"/>
  <c r="X52" i="1"/>
  <c r="BO51" i="1"/>
  <c r="BM51" i="1"/>
  <c r="Z51" i="1"/>
  <c r="Z52" i="1" s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06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Y71" i="1"/>
  <c r="Z71" i="1"/>
  <c r="BN69" i="1"/>
  <c r="Z77" i="1"/>
  <c r="Z83" i="1"/>
  <c r="BN81" i="1"/>
  <c r="Z89" i="1"/>
  <c r="Y100" i="1"/>
  <c r="BN98" i="1"/>
  <c r="Z300" i="1"/>
  <c r="X304" i="1"/>
  <c r="X302" i="1"/>
  <c r="Y30" i="1"/>
  <c r="Y37" i="1"/>
  <c r="Z37" i="1"/>
  <c r="BN35" i="1"/>
  <c r="Y48" i="1"/>
  <c r="BN42" i="1"/>
  <c r="BN44" i="1"/>
  <c r="BN46" i="1"/>
  <c r="BN117" i="1"/>
  <c r="BP117" i="1"/>
  <c r="Y118" i="1"/>
  <c r="Z124" i="1"/>
  <c r="BN122" i="1"/>
  <c r="Z130" i="1"/>
  <c r="BN185" i="1"/>
  <c r="BP185" i="1"/>
  <c r="Y186" i="1"/>
  <c r="Z193" i="1"/>
  <c r="BN189" i="1"/>
  <c r="BN191" i="1"/>
  <c r="Z199" i="1"/>
  <c r="Z209" i="1"/>
  <c r="BN203" i="1"/>
  <c r="BN205" i="1"/>
  <c r="BN207" i="1"/>
  <c r="Z252" i="1"/>
  <c r="Y53" i="1"/>
  <c r="Y52" i="1"/>
  <c r="BP51" i="1"/>
  <c r="BN51" i="1"/>
  <c r="Y61" i="1"/>
  <c r="Y60" i="1"/>
  <c r="BP59" i="1"/>
  <c r="BN59" i="1"/>
  <c r="Y115" i="1"/>
  <c r="BP108" i="1"/>
  <c r="BN108" i="1"/>
  <c r="BP110" i="1"/>
  <c r="BN110" i="1"/>
  <c r="BP112" i="1"/>
  <c r="BN112" i="1"/>
  <c r="BP113" i="1"/>
  <c r="BN113" i="1"/>
  <c r="BP129" i="1"/>
  <c r="BN129" i="1"/>
  <c r="BP231" i="1"/>
  <c r="BN231" i="1"/>
  <c r="Y246" i="1"/>
  <c r="Y245" i="1"/>
  <c r="BP244" i="1"/>
  <c r="BN244" i="1"/>
  <c r="Y271" i="1"/>
  <c r="Y270" i="1"/>
  <c r="BP267" i="1"/>
  <c r="BN267" i="1"/>
  <c r="BP268" i="1"/>
  <c r="BN268" i="1"/>
  <c r="BP269" i="1"/>
  <c r="BN269" i="1"/>
  <c r="BP278" i="1"/>
  <c r="BN278" i="1"/>
  <c r="BN22" i="1"/>
  <c r="BP22" i="1"/>
  <c r="Y23" i="1"/>
  <c r="Z30" i="1"/>
  <c r="BN28" i="1"/>
  <c r="BP28" i="1"/>
  <c r="X303" i="1"/>
  <c r="Y57" i="1"/>
  <c r="Y56" i="1"/>
  <c r="BP55" i="1"/>
  <c r="BN55" i="1"/>
  <c r="Y65" i="1"/>
  <c r="BP63" i="1"/>
  <c r="BN63" i="1"/>
  <c r="BP76" i="1"/>
  <c r="BN76" i="1"/>
  <c r="BP88" i="1"/>
  <c r="BN88" i="1"/>
  <c r="Y105" i="1"/>
  <c r="Y104" i="1"/>
  <c r="BP103" i="1"/>
  <c r="BN103" i="1"/>
  <c r="BP167" i="1"/>
  <c r="BN167" i="1"/>
  <c r="BP198" i="1"/>
  <c r="BN198" i="1"/>
  <c r="BP214" i="1"/>
  <c r="BN214" i="1"/>
  <c r="BP216" i="1"/>
  <c r="BN216" i="1"/>
  <c r="Y252" i="1"/>
  <c r="BP250" i="1"/>
  <c r="BN250" i="1"/>
  <c r="Y253" i="1"/>
  <c r="Y275" i="1"/>
  <c r="Y274" i="1"/>
  <c r="BP273" i="1"/>
  <c r="BN273" i="1"/>
  <c r="Z47" i="1"/>
  <c r="Z65" i="1"/>
  <c r="Y78" i="1"/>
  <c r="Y83" i="1"/>
  <c r="Y90" i="1"/>
  <c r="Z99" i="1"/>
  <c r="Z114" i="1"/>
  <c r="Y124" i="1"/>
  <c r="Y131" i="1"/>
  <c r="Y163" i="1"/>
  <c r="Y177" i="1"/>
  <c r="Y209" i="1"/>
  <c r="Y210" i="1"/>
  <c r="Z233" i="1"/>
  <c r="Z239" i="1"/>
  <c r="Z280" i="1"/>
  <c r="Y301" i="1"/>
  <c r="Y31" i="1"/>
  <c r="Y38" i="1"/>
  <c r="Y47" i="1"/>
  <c r="Y66" i="1"/>
  <c r="Y72" i="1"/>
  <c r="Y77" i="1"/>
  <c r="Y84" i="1"/>
  <c r="Y89" i="1"/>
  <c r="Y99" i="1"/>
  <c r="Y114" i="1"/>
  <c r="Y125" i="1"/>
  <c r="Y130" i="1"/>
  <c r="Y137" i="1"/>
  <c r="Y142" i="1"/>
  <c r="Y147" i="1"/>
  <c r="Y152" i="1"/>
  <c r="Y157" i="1"/>
  <c r="Y164" i="1"/>
  <c r="Y169" i="1"/>
  <c r="BP166" i="1"/>
  <c r="BP190" i="1"/>
  <c r="BN190" i="1"/>
  <c r="BP192" i="1"/>
  <c r="BN192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58" i="1"/>
  <c r="BP257" i="1"/>
  <c r="BN257" i="1"/>
  <c r="Y280" i="1"/>
  <c r="BP277" i="1"/>
  <c r="BN277" i="1"/>
  <c r="BP279" i="1"/>
  <c r="BN279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9" i="1"/>
  <c r="BN111" i="1"/>
  <c r="BN123" i="1"/>
  <c r="BN128" i="1"/>
  <c r="BP128" i="1"/>
  <c r="BN134" i="1"/>
  <c r="BP134" i="1"/>
  <c r="BN135" i="1"/>
  <c r="BN140" i="1"/>
  <c r="BP140" i="1"/>
  <c r="BN145" i="1"/>
  <c r="BP145" i="1"/>
  <c r="BN150" i="1"/>
  <c r="BP150" i="1"/>
  <c r="BN155" i="1"/>
  <c r="BP155" i="1"/>
  <c r="BN162" i="1"/>
  <c r="BN166" i="1"/>
  <c r="Y168" i="1"/>
  <c r="BP174" i="1"/>
  <c r="BN174" i="1"/>
  <c r="Y176" i="1"/>
  <c r="Y180" i="1"/>
  <c r="BP179" i="1"/>
  <c r="BN179" i="1"/>
  <c r="Y193" i="1"/>
  <c r="Y194" i="1"/>
  <c r="Y200" i="1"/>
  <c r="BP197" i="1"/>
  <c r="BN197" i="1"/>
  <c r="Y199" i="1"/>
  <c r="BP204" i="1"/>
  <c r="BN204" i="1"/>
  <c r="BP206" i="1"/>
  <c r="BN206" i="1"/>
  <c r="BP208" i="1"/>
  <c r="BN208" i="1"/>
  <c r="Z217" i="1"/>
  <c r="Y223" i="1"/>
  <c r="Y227" i="1"/>
  <c r="BP226" i="1"/>
  <c r="BN226" i="1"/>
  <c r="Y234" i="1"/>
  <c r="Y240" i="1"/>
  <c r="BP237" i="1"/>
  <c r="BN237" i="1"/>
  <c r="Y239" i="1"/>
  <c r="BP251" i="1"/>
  <c r="BN251" i="1"/>
  <c r="Y259" i="1"/>
  <c r="Y262" i="1"/>
  <c r="BP261" i="1"/>
  <c r="BN261" i="1"/>
  <c r="Y281" i="1"/>
  <c r="BP285" i="1"/>
  <c r="BN285" i="1"/>
  <c r="BP286" i="1"/>
  <c r="BN286" i="1"/>
  <c r="BP289" i="1"/>
  <c r="BN289" i="1"/>
  <c r="BP290" i="1"/>
  <c r="BN290" i="1"/>
  <c r="Y300" i="1"/>
  <c r="X305" i="1" l="1"/>
  <c r="Y304" i="1"/>
  <c r="Y306" i="1"/>
  <c r="Y302" i="1"/>
  <c r="Z307" i="1"/>
  <c r="Y303" i="1"/>
  <c r="Y305" i="1" s="1"/>
  <c r="B315" i="1" l="1"/>
  <c r="A315" i="1"/>
  <c r="C315" i="1"/>
</calcChain>
</file>

<file path=xl/sharedStrings.xml><?xml version="1.0" encoding="utf-8"?>
<sst xmlns="http://schemas.openxmlformats.org/spreadsheetml/2006/main" count="1429" uniqueCount="471">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</sst>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7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19" xfId="0" applyBorder="1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342" t="s">
        <v>0</v>
      </c>
      <c r="E1" s="343"/>
      <c r="F1" s="343"/>
      <c r="G1" s="12" t="s">
        <v>1</v>
      </c>
      <c r="H1" s="342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55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9"/>
      <c r="R2" s="309"/>
      <c r="S2" s="309"/>
      <c r="T2" s="309"/>
      <c r="U2" s="309"/>
      <c r="V2" s="309"/>
      <c r="W2" s="309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9"/>
      <c r="Q3" s="309"/>
      <c r="R3" s="309"/>
      <c r="S3" s="309"/>
      <c r="T3" s="309"/>
      <c r="U3" s="309"/>
      <c r="V3" s="309"/>
      <c r="W3" s="309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350" t="s">
        <v>8</v>
      </c>
      <c r="B5" s="351"/>
      <c r="C5" s="352"/>
      <c r="D5" s="344"/>
      <c r="E5" s="345"/>
      <c r="F5" s="482" t="s">
        <v>9</v>
      </c>
      <c r="G5" s="352"/>
      <c r="H5" s="344" t="s">
        <v>470</v>
      </c>
      <c r="I5" s="396"/>
      <c r="J5" s="396"/>
      <c r="K5" s="396"/>
      <c r="L5" s="396"/>
      <c r="M5" s="345"/>
      <c r="N5" s="61"/>
      <c r="P5" s="24" t="s">
        <v>10</v>
      </c>
      <c r="Q5" s="398">
        <v>45859</v>
      </c>
      <c r="R5" s="349"/>
      <c r="T5" s="395" t="s">
        <v>11</v>
      </c>
      <c r="U5" s="324"/>
      <c r="V5" s="414" t="s">
        <v>12</v>
      </c>
      <c r="W5" s="349"/>
      <c r="AB5" s="51"/>
      <c r="AC5" s="51"/>
      <c r="AD5" s="51"/>
      <c r="AE5" s="51"/>
    </row>
    <row r="6" spans="1:32" s="299" customFormat="1" ht="24" customHeight="1" x14ac:dyDescent="0.2">
      <c r="A6" s="350" t="s">
        <v>13</v>
      </c>
      <c r="B6" s="351"/>
      <c r="C6" s="35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49"/>
      <c r="N6" s="62"/>
      <c r="P6" s="24" t="s">
        <v>15</v>
      </c>
      <c r="Q6" s="491" t="str">
        <f>IF(Q5=0," ",CHOOSE(WEEKDAY(Q5,2),"Понедельник","Вторник","Среда","Четверг","Пятница","Суббота","Воскресенье"))</f>
        <v>Понедельник</v>
      </c>
      <c r="R6" s="314"/>
      <c r="T6" s="419" t="s">
        <v>16</v>
      </c>
      <c r="U6" s="324"/>
      <c r="V6" s="455" t="s">
        <v>17</v>
      </c>
      <c r="W6" s="340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329" t="str">
        <f>IFERROR(VLOOKUP(DeliveryAddress,Table,3,0),1)</f>
        <v>1</v>
      </c>
      <c r="E7" s="330"/>
      <c r="F7" s="330"/>
      <c r="G7" s="330"/>
      <c r="H7" s="330"/>
      <c r="I7" s="330"/>
      <c r="J7" s="330"/>
      <c r="K7" s="330"/>
      <c r="L7" s="330"/>
      <c r="M7" s="331"/>
      <c r="N7" s="63"/>
      <c r="P7" s="24"/>
      <c r="Q7" s="42"/>
      <c r="R7" s="42"/>
      <c r="T7" s="309"/>
      <c r="U7" s="324"/>
      <c r="V7" s="456"/>
      <c r="W7" s="457"/>
      <c r="AB7" s="51"/>
      <c r="AC7" s="51"/>
      <c r="AD7" s="51"/>
      <c r="AE7" s="51"/>
    </row>
    <row r="8" spans="1:32" s="299" customFormat="1" ht="25.5" customHeight="1" x14ac:dyDescent="0.2">
      <c r="A8" s="502" t="s">
        <v>18</v>
      </c>
      <c r="B8" s="311"/>
      <c r="C8" s="312"/>
      <c r="D8" s="335" t="s">
        <v>19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20</v>
      </c>
      <c r="Q8" s="392">
        <v>0.375</v>
      </c>
      <c r="R8" s="331"/>
      <c r="T8" s="309"/>
      <c r="U8" s="324"/>
      <c r="V8" s="456"/>
      <c r="W8" s="457"/>
      <c r="AB8" s="51"/>
      <c r="AC8" s="51"/>
      <c r="AD8" s="51"/>
      <c r="AE8" s="51"/>
    </row>
    <row r="9" spans="1:32" s="299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400"/>
      <c r="E9" s="316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300"/>
      <c r="P9" s="26" t="s">
        <v>21</v>
      </c>
      <c r="Q9" s="346"/>
      <c r="R9" s="347"/>
      <c r="T9" s="309"/>
      <c r="U9" s="324"/>
      <c r="V9" s="458"/>
      <c r="W9" s="459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400"/>
      <c r="E10" s="316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39" t="str">
        <f>IFERROR(VLOOKUP($D$10,Proxy,2,FALSE),"")</f>
        <v/>
      </c>
      <c r="I10" s="309"/>
      <c r="J10" s="309"/>
      <c r="K10" s="309"/>
      <c r="L10" s="309"/>
      <c r="M10" s="309"/>
      <c r="N10" s="298"/>
      <c r="P10" s="26" t="s">
        <v>22</v>
      </c>
      <c r="Q10" s="420"/>
      <c r="R10" s="421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8"/>
      <c r="R11" s="349"/>
      <c r="U11" s="24" t="s">
        <v>27</v>
      </c>
      <c r="V11" s="484" t="s">
        <v>28</v>
      </c>
      <c r="W11" s="347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08" t="s">
        <v>29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30</v>
      </c>
      <c r="Q12" s="392"/>
      <c r="R12" s="331"/>
      <c r="S12" s="23"/>
      <c r="U12" s="24"/>
      <c r="V12" s="343"/>
      <c r="W12" s="309"/>
      <c r="AB12" s="51"/>
      <c r="AC12" s="51"/>
      <c r="AD12" s="51"/>
      <c r="AE12" s="51"/>
    </row>
    <row r="13" spans="1:32" s="299" customFormat="1" ht="23.25" customHeight="1" x14ac:dyDescent="0.2">
      <c r="A13" s="408" t="s">
        <v>31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32</v>
      </c>
      <c r="Q13" s="484"/>
      <c r="R13" s="3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08" t="s">
        <v>33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28" t="s">
        <v>34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406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7"/>
      <c r="Q16" s="407"/>
      <c r="R16" s="407"/>
      <c r="S16" s="407"/>
      <c r="T16" s="4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5" t="s">
        <v>36</v>
      </c>
      <c r="B17" s="325" t="s">
        <v>37</v>
      </c>
      <c r="C17" s="393" t="s">
        <v>38</v>
      </c>
      <c r="D17" s="325" t="s">
        <v>39</v>
      </c>
      <c r="E17" s="383"/>
      <c r="F17" s="325" t="s">
        <v>40</v>
      </c>
      <c r="G17" s="325" t="s">
        <v>41</v>
      </c>
      <c r="H17" s="325" t="s">
        <v>42</v>
      </c>
      <c r="I17" s="325" t="s">
        <v>43</v>
      </c>
      <c r="J17" s="325" t="s">
        <v>44</v>
      </c>
      <c r="K17" s="325" t="s">
        <v>45</v>
      </c>
      <c r="L17" s="325" t="s">
        <v>46</v>
      </c>
      <c r="M17" s="325" t="s">
        <v>47</v>
      </c>
      <c r="N17" s="325" t="s">
        <v>48</v>
      </c>
      <c r="O17" s="325" t="s">
        <v>49</v>
      </c>
      <c r="P17" s="325" t="s">
        <v>50</v>
      </c>
      <c r="Q17" s="382"/>
      <c r="R17" s="382"/>
      <c r="S17" s="382"/>
      <c r="T17" s="383"/>
      <c r="U17" s="399" t="s">
        <v>51</v>
      </c>
      <c r="V17" s="352"/>
      <c r="W17" s="325" t="s">
        <v>52</v>
      </c>
      <c r="X17" s="325" t="s">
        <v>53</v>
      </c>
      <c r="Y17" s="500" t="s">
        <v>54</v>
      </c>
      <c r="Z17" s="463" t="s">
        <v>55</v>
      </c>
      <c r="AA17" s="445" t="s">
        <v>56</v>
      </c>
      <c r="AB17" s="445" t="s">
        <v>57</v>
      </c>
      <c r="AC17" s="445" t="s">
        <v>58</v>
      </c>
      <c r="AD17" s="445" t="s">
        <v>59</v>
      </c>
      <c r="AE17" s="495"/>
      <c r="AF17" s="496"/>
      <c r="AG17" s="69"/>
      <c r="BD17" s="68" t="s">
        <v>60</v>
      </c>
    </row>
    <row r="18" spans="1:68" ht="14.25" customHeight="1" x14ac:dyDescent="0.2">
      <c r="A18" s="326"/>
      <c r="B18" s="326"/>
      <c r="C18" s="326"/>
      <c r="D18" s="384"/>
      <c r="E18" s="38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26"/>
      <c r="X18" s="326"/>
      <c r="Y18" s="501"/>
      <c r="Z18" s="464"/>
      <c r="AA18" s="446"/>
      <c r="AB18" s="446"/>
      <c r="AC18" s="446"/>
      <c r="AD18" s="497"/>
      <c r="AE18" s="498"/>
      <c r="AF18" s="499"/>
      <c r="AG18" s="69"/>
      <c r="BD18" s="68"/>
    </row>
    <row r="19" spans="1:68" ht="27.75" hidden="1" customHeight="1" x14ac:dyDescent="0.2">
      <c r="A19" s="368" t="s">
        <v>63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48"/>
      <c r="AB19" s="48"/>
      <c r="AC19" s="48"/>
    </row>
    <row r="20" spans="1:68" ht="16.5" hidden="1" customHeight="1" x14ac:dyDescent="0.25">
      <c r="A20" s="317" t="s">
        <v>63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297"/>
      <c r="AB20" s="297"/>
      <c r="AC20" s="297"/>
    </row>
    <row r="21" spans="1:68" ht="14.25" hidden="1" customHeight="1" x14ac:dyDescent="0.25">
      <c r="A21" s="308" t="s">
        <v>64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296"/>
      <c r="AB21" s="296"/>
      <c r="AC21" s="29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3">
        <v>4607111035752</v>
      </c>
      <c r="E22" s="314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28"/>
      <c r="P23" s="310" t="s">
        <v>73</v>
      </c>
      <c r="Q23" s="311"/>
      <c r="R23" s="311"/>
      <c r="S23" s="311"/>
      <c r="T23" s="311"/>
      <c r="U23" s="311"/>
      <c r="V23" s="312"/>
      <c r="W23" s="37" t="s">
        <v>70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hidden="1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28"/>
      <c r="P24" s="310" t="s">
        <v>73</v>
      </c>
      <c r="Q24" s="311"/>
      <c r="R24" s="311"/>
      <c r="S24" s="311"/>
      <c r="T24" s="311"/>
      <c r="U24" s="311"/>
      <c r="V24" s="312"/>
      <c r="W24" s="37" t="s">
        <v>74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hidden="1" customHeight="1" x14ac:dyDescent="0.2">
      <c r="A25" s="368" t="s">
        <v>75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48"/>
      <c r="AB25" s="48"/>
      <c r="AC25" s="48"/>
    </row>
    <row r="26" spans="1:68" ht="16.5" hidden="1" customHeight="1" x14ac:dyDescent="0.25">
      <c r="A26" s="317" t="s">
        <v>76</v>
      </c>
      <c r="B26" s="309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297"/>
      <c r="AB26" s="297"/>
      <c r="AC26" s="297"/>
    </row>
    <row r="27" spans="1:68" ht="14.25" hidden="1" customHeight="1" x14ac:dyDescent="0.25">
      <c r="A27" s="308" t="s">
        <v>77</v>
      </c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296"/>
      <c r="AB27" s="296"/>
      <c r="AC27" s="29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3">
        <v>4607111036537</v>
      </c>
      <c r="E28" s="314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9"/>
      <c r="R28" s="319"/>
      <c r="S28" s="319"/>
      <c r="T28" s="320"/>
      <c r="U28" s="34"/>
      <c r="V28" s="34"/>
      <c r="W28" s="35" t="s">
        <v>70</v>
      </c>
      <c r="X28" s="302">
        <v>196</v>
      </c>
      <c r="Y28" s="30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3">
        <v>4607111036605</v>
      </c>
      <c r="E29" s="314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9"/>
      <c r="R29" s="319"/>
      <c r="S29" s="319"/>
      <c r="T29" s="320"/>
      <c r="U29" s="34"/>
      <c r="V29" s="34"/>
      <c r="W29" s="35" t="s">
        <v>70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27"/>
      <c r="B30" s="309"/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28"/>
      <c r="P30" s="310" t="s">
        <v>73</v>
      </c>
      <c r="Q30" s="311"/>
      <c r="R30" s="311"/>
      <c r="S30" s="311"/>
      <c r="T30" s="311"/>
      <c r="U30" s="311"/>
      <c r="V30" s="312"/>
      <c r="W30" s="37" t="s">
        <v>70</v>
      </c>
      <c r="X30" s="304">
        <f>IFERROR(SUM(X28:X29),"0")</f>
        <v>196</v>
      </c>
      <c r="Y30" s="304">
        <f>IFERROR(SUM(Y28:Y29),"0")</f>
        <v>196</v>
      </c>
      <c r="Z30" s="304">
        <f>IFERROR(IF(Z28="",0,Z28),"0")+IFERROR(IF(Z29="",0,Z29),"0")</f>
        <v>1.84436</v>
      </c>
      <c r="AA30" s="305"/>
      <c r="AB30" s="305"/>
      <c r="AC30" s="305"/>
    </row>
    <row r="31" spans="1:68" x14ac:dyDescent="0.2">
      <c r="A31" s="309"/>
      <c r="B31" s="309"/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28"/>
      <c r="P31" s="310" t="s">
        <v>73</v>
      </c>
      <c r="Q31" s="311"/>
      <c r="R31" s="311"/>
      <c r="S31" s="311"/>
      <c r="T31" s="311"/>
      <c r="U31" s="311"/>
      <c r="V31" s="312"/>
      <c r="W31" s="37" t="s">
        <v>74</v>
      </c>
      <c r="X31" s="304">
        <f>IFERROR(SUMPRODUCT(X28:X29*H28:H29),"0")</f>
        <v>294</v>
      </c>
      <c r="Y31" s="304">
        <f>IFERROR(SUMPRODUCT(Y28:Y29*H28:H29),"0")</f>
        <v>294</v>
      </c>
      <c r="Z31" s="37"/>
      <c r="AA31" s="305"/>
      <c r="AB31" s="305"/>
      <c r="AC31" s="305"/>
    </row>
    <row r="32" spans="1:68" ht="16.5" hidden="1" customHeight="1" x14ac:dyDescent="0.25">
      <c r="A32" s="317" t="s">
        <v>85</v>
      </c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297"/>
      <c r="AB32" s="297"/>
      <c r="AC32" s="297"/>
    </row>
    <row r="33" spans="1:68" ht="14.25" hidden="1" customHeight="1" x14ac:dyDescent="0.25">
      <c r="A33" s="308" t="s">
        <v>64</v>
      </c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296"/>
      <c r="AB33" s="296"/>
      <c r="AC33" s="29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3">
        <v>4620207490075</v>
      </c>
      <c r="E34" s="314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9"/>
      <c r="R34" s="319"/>
      <c r="S34" s="319"/>
      <c r="T34" s="320"/>
      <c r="U34" s="34"/>
      <c r="V34" s="34"/>
      <c r="W34" s="35" t="s">
        <v>70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13">
        <v>4620207490174</v>
      </c>
      <c r="E35" s="314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9"/>
      <c r="R35" s="319"/>
      <c r="S35" s="319"/>
      <c r="T35" s="320"/>
      <c r="U35" s="34"/>
      <c r="V35" s="34"/>
      <c r="W35" s="35" t="s">
        <v>70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3">
        <v>4620207490044</v>
      </c>
      <c r="E36" s="314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9"/>
      <c r="R36" s="319"/>
      <c r="S36" s="319"/>
      <c r="T36" s="320"/>
      <c r="U36" s="34"/>
      <c r="V36" s="34"/>
      <c r="W36" s="35" t="s">
        <v>70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27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28"/>
      <c r="P37" s="310" t="s">
        <v>73</v>
      </c>
      <c r="Q37" s="311"/>
      <c r="R37" s="311"/>
      <c r="S37" s="311"/>
      <c r="T37" s="311"/>
      <c r="U37" s="311"/>
      <c r="V37" s="312"/>
      <c r="W37" s="37" t="s">
        <v>70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hidden="1" x14ac:dyDescent="0.2">
      <c r="A38" s="309"/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28"/>
      <c r="P38" s="310" t="s">
        <v>73</v>
      </c>
      <c r="Q38" s="311"/>
      <c r="R38" s="311"/>
      <c r="S38" s="311"/>
      <c r="T38" s="311"/>
      <c r="U38" s="311"/>
      <c r="V38" s="312"/>
      <c r="W38" s="37" t="s">
        <v>74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hidden="1" customHeight="1" x14ac:dyDescent="0.25">
      <c r="A39" s="317" t="s">
        <v>95</v>
      </c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297"/>
      <c r="AB39" s="297"/>
      <c r="AC39" s="297"/>
    </row>
    <row r="40" spans="1:68" ht="14.25" hidden="1" customHeight="1" x14ac:dyDescent="0.25">
      <c r="A40" s="308" t="s">
        <v>64</v>
      </c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296"/>
      <c r="AB40" s="296"/>
      <c r="AC40" s="29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3">
        <v>4607111038999</v>
      </c>
      <c r="E41" s="314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9"/>
      <c r="R41" s="319"/>
      <c r="S41" s="319"/>
      <c r="T41" s="320"/>
      <c r="U41" s="34"/>
      <c r="V41" s="34"/>
      <c r="W41" s="35" t="s">
        <v>70</v>
      </c>
      <c r="X41" s="302">
        <v>12</v>
      </c>
      <c r="Y41" s="303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13">
        <v>4607111037183</v>
      </c>
      <c r="E42" s="314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9"/>
      <c r="R42" s="319"/>
      <c r="S42" s="319"/>
      <c r="T42" s="320"/>
      <c r="U42" s="34"/>
      <c r="V42" s="34"/>
      <c r="W42" s="35" t="s">
        <v>70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4301071044</v>
      </c>
      <c r="D43" s="313">
        <v>4607111039385</v>
      </c>
      <c r="E43" s="314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3">
        <v>4607111038982</v>
      </c>
      <c r="E44" s="314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9"/>
      <c r="R44" s="319"/>
      <c r="S44" s="319"/>
      <c r="T44" s="320"/>
      <c r="U44" s="34"/>
      <c r="V44" s="34"/>
      <c r="W44" s="35" t="s">
        <v>70</v>
      </c>
      <c r="X44" s="302">
        <v>60</v>
      </c>
      <c r="Y44" s="303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13">
        <v>4607111039354</v>
      </c>
      <c r="E45" s="314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9"/>
      <c r="R45" s="319"/>
      <c r="S45" s="319"/>
      <c r="T45" s="320"/>
      <c r="U45" s="34"/>
      <c r="V45" s="34"/>
      <c r="W45" s="35" t="s">
        <v>70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3">
        <v>4607111039330</v>
      </c>
      <c r="E46" s="314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9"/>
      <c r="R46" s="319"/>
      <c r="S46" s="319"/>
      <c r="T46" s="320"/>
      <c r="U46" s="34"/>
      <c r="V46" s="34"/>
      <c r="W46" s="35" t="s">
        <v>70</v>
      </c>
      <c r="X46" s="302">
        <v>60</v>
      </c>
      <c r="Y46" s="303">
        <f t="shared" si="0"/>
        <v>60</v>
      </c>
      <c r="Z46" s="36">
        <f t="shared" si="1"/>
        <v>0.92999999999999994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438</v>
      </c>
      <c r="BN46" s="67">
        <f t="shared" si="3"/>
        <v>438</v>
      </c>
      <c r="BO46" s="67">
        <f t="shared" si="4"/>
        <v>0.7142857142857143</v>
      </c>
      <c r="BP46" s="67">
        <f t="shared" si="5"/>
        <v>0.7142857142857143</v>
      </c>
    </row>
    <row r="47" spans="1:68" x14ac:dyDescent="0.2">
      <c r="A47" s="327"/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28"/>
      <c r="P47" s="310" t="s">
        <v>73</v>
      </c>
      <c r="Q47" s="311"/>
      <c r="R47" s="311"/>
      <c r="S47" s="311"/>
      <c r="T47" s="311"/>
      <c r="U47" s="311"/>
      <c r="V47" s="312"/>
      <c r="W47" s="37" t="s">
        <v>70</v>
      </c>
      <c r="X47" s="304">
        <f>IFERROR(SUM(X41:X46),"0")</f>
        <v>132</v>
      </c>
      <c r="Y47" s="304">
        <f>IFERROR(SUM(Y41:Y46),"0")</f>
        <v>132</v>
      </c>
      <c r="Z47" s="304">
        <f>IFERROR(IF(Z41="",0,Z41),"0")+IFERROR(IF(Z42="",0,Z42),"0")+IFERROR(IF(Z43="",0,Z43),"0")+IFERROR(IF(Z44="",0,Z44),"0")+IFERROR(IF(Z45="",0,Z45),"0")+IFERROR(IF(Z46="",0,Z46),"0")</f>
        <v>2.0459999999999998</v>
      </c>
      <c r="AA47" s="305"/>
      <c r="AB47" s="305"/>
      <c r="AC47" s="305"/>
    </row>
    <row r="48" spans="1:68" x14ac:dyDescent="0.2">
      <c r="A48" s="309"/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28"/>
      <c r="P48" s="310" t="s">
        <v>73</v>
      </c>
      <c r="Q48" s="311"/>
      <c r="R48" s="311"/>
      <c r="S48" s="311"/>
      <c r="T48" s="311"/>
      <c r="U48" s="311"/>
      <c r="V48" s="312"/>
      <c r="W48" s="37" t="s">
        <v>74</v>
      </c>
      <c r="X48" s="304">
        <f>IFERROR(SUMPRODUCT(X41:X46*H41:H46),"0")</f>
        <v>916.8</v>
      </c>
      <c r="Y48" s="304">
        <f>IFERROR(SUMPRODUCT(Y41:Y46*H41:H46),"0")</f>
        <v>916.8</v>
      </c>
      <c r="Z48" s="37"/>
      <c r="AA48" s="305"/>
      <c r="AB48" s="305"/>
      <c r="AC48" s="305"/>
    </row>
    <row r="49" spans="1:68" ht="16.5" hidden="1" customHeight="1" x14ac:dyDescent="0.25">
      <c r="A49" s="317" t="s">
        <v>114</v>
      </c>
      <c r="B49" s="309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297"/>
      <c r="AB49" s="297"/>
      <c r="AC49" s="297"/>
    </row>
    <row r="50" spans="1:68" ht="14.25" hidden="1" customHeight="1" x14ac:dyDescent="0.25">
      <c r="A50" s="308" t="s">
        <v>64</v>
      </c>
      <c r="B50" s="309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296"/>
      <c r="AB50" s="296"/>
      <c r="AC50" s="296"/>
    </row>
    <row r="51" spans="1:68" ht="16.5" hidden="1" customHeight="1" x14ac:dyDescent="0.25">
      <c r="A51" s="54" t="s">
        <v>115</v>
      </c>
      <c r="B51" s="54" t="s">
        <v>116</v>
      </c>
      <c r="C51" s="31">
        <v>4301071073</v>
      </c>
      <c r="D51" s="313">
        <v>4620207490822</v>
      </c>
      <c r="E51" s="314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27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28"/>
      <c r="P52" s="310" t="s">
        <v>73</v>
      </c>
      <c r="Q52" s="311"/>
      <c r="R52" s="311"/>
      <c r="S52" s="311"/>
      <c r="T52" s="311"/>
      <c r="U52" s="311"/>
      <c r="V52" s="312"/>
      <c r="W52" s="37" t="s">
        <v>70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hidden="1" x14ac:dyDescent="0.2">
      <c r="A53" s="309"/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28"/>
      <c r="P53" s="310" t="s">
        <v>73</v>
      </c>
      <c r="Q53" s="311"/>
      <c r="R53" s="311"/>
      <c r="S53" s="311"/>
      <c r="T53" s="311"/>
      <c r="U53" s="311"/>
      <c r="V53" s="312"/>
      <c r="W53" s="37" t="s">
        <v>74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hidden="1" customHeight="1" x14ac:dyDescent="0.25">
      <c r="A54" s="308" t="s">
        <v>118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  <c r="AA54" s="296"/>
      <c r="AB54" s="296"/>
      <c r="AC54" s="296"/>
    </row>
    <row r="55" spans="1:68" ht="16.5" hidden="1" customHeight="1" x14ac:dyDescent="0.25">
      <c r="A55" s="54" t="s">
        <v>119</v>
      </c>
      <c r="B55" s="54" t="s">
        <v>120</v>
      </c>
      <c r="C55" s="31">
        <v>4301100087</v>
      </c>
      <c r="D55" s="313">
        <v>4607111039743</v>
      </c>
      <c r="E55" s="314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27"/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28"/>
      <c r="P56" s="310" t="s">
        <v>73</v>
      </c>
      <c r="Q56" s="311"/>
      <c r="R56" s="311"/>
      <c r="S56" s="311"/>
      <c r="T56" s="311"/>
      <c r="U56" s="311"/>
      <c r="V56" s="312"/>
      <c r="W56" s="37" t="s">
        <v>70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hidden="1" x14ac:dyDescent="0.2">
      <c r="A57" s="309"/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28"/>
      <c r="P57" s="310" t="s">
        <v>73</v>
      </c>
      <c r="Q57" s="311"/>
      <c r="R57" s="311"/>
      <c r="S57" s="311"/>
      <c r="T57" s="311"/>
      <c r="U57" s="311"/>
      <c r="V57" s="312"/>
      <c r="W57" s="37" t="s">
        <v>74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hidden="1" customHeight="1" x14ac:dyDescent="0.25">
      <c r="A58" s="308" t="s">
        <v>77</v>
      </c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  <c r="AA58" s="296"/>
      <c r="AB58" s="296"/>
      <c r="AC58" s="296"/>
    </row>
    <row r="59" spans="1:68" ht="16.5" hidden="1" customHeight="1" x14ac:dyDescent="0.25">
      <c r="A59" s="54" t="s">
        <v>122</v>
      </c>
      <c r="B59" s="54" t="s">
        <v>123</v>
      </c>
      <c r="C59" s="31">
        <v>4301132194</v>
      </c>
      <c r="D59" s="313">
        <v>4607111039712</v>
      </c>
      <c r="E59" s="314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5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27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28"/>
      <c r="P60" s="310" t="s">
        <v>73</v>
      </c>
      <c r="Q60" s="311"/>
      <c r="R60" s="311"/>
      <c r="S60" s="311"/>
      <c r="T60" s="311"/>
      <c r="U60" s="311"/>
      <c r="V60" s="312"/>
      <c r="W60" s="37" t="s">
        <v>70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hidden="1" x14ac:dyDescent="0.2">
      <c r="A61" s="309"/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28"/>
      <c r="P61" s="310" t="s">
        <v>73</v>
      </c>
      <c r="Q61" s="311"/>
      <c r="R61" s="311"/>
      <c r="S61" s="311"/>
      <c r="T61" s="311"/>
      <c r="U61" s="311"/>
      <c r="V61" s="312"/>
      <c r="W61" s="37" t="s">
        <v>74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hidden="1" customHeight="1" x14ac:dyDescent="0.25">
      <c r="A62" s="308" t="s">
        <v>125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296"/>
      <c r="AB62" s="296"/>
      <c r="AC62" s="296"/>
    </row>
    <row r="63" spans="1:68" ht="16.5" hidden="1" customHeight="1" x14ac:dyDescent="0.25">
      <c r="A63" s="54" t="s">
        <v>126</v>
      </c>
      <c r="B63" s="54" t="s">
        <v>127</v>
      </c>
      <c r="C63" s="31">
        <v>4301136018</v>
      </c>
      <c r="D63" s="313">
        <v>4607111037008</v>
      </c>
      <c r="E63" s="314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8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9"/>
      <c r="R63" s="319"/>
      <c r="S63" s="319"/>
      <c r="T63" s="320"/>
      <c r="U63" s="34"/>
      <c r="V63" s="34"/>
      <c r="W63" s="35" t="s">
        <v>70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129</v>
      </c>
      <c r="B64" s="54" t="s">
        <v>130</v>
      </c>
      <c r="C64" s="31">
        <v>4301136015</v>
      </c>
      <c r="D64" s="313">
        <v>4607111037398</v>
      </c>
      <c r="E64" s="314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9"/>
      <c r="R64" s="319"/>
      <c r="S64" s="319"/>
      <c r="T64" s="320"/>
      <c r="U64" s="34"/>
      <c r="V64" s="34"/>
      <c r="W64" s="35" t="s">
        <v>70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27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28"/>
      <c r="P65" s="310" t="s">
        <v>73</v>
      </c>
      <c r="Q65" s="311"/>
      <c r="R65" s="311"/>
      <c r="S65" s="311"/>
      <c r="T65" s="311"/>
      <c r="U65" s="311"/>
      <c r="V65" s="312"/>
      <c r="W65" s="37" t="s">
        <v>70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hidden="1" x14ac:dyDescent="0.2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28"/>
      <c r="P66" s="310" t="s">
        <v>73</v>
      </c>
      <c r="Q66" s="311"/>
      <c r="R66" s="311"/>
      <c r="S66" s="311"/>
      <c r="T66" s="311"/>
      <c r="U66" s="311"/>
      <c r="V66" s="312"/>
      <c r="W66" s="37" t="s">
        <v>74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hidden="1" customHeight="1" x14ac:dyDescent="0.25">
      <c r="A67" s="308" t="s">
        <v>131</v>
      </c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  <c r="AA67" s="296"/>
      <c r="AB67" s="296"/>
      <c r="AC67" s="296"/>
    </row>
    <row r="68" spans="1:68" ht="16.5" hidden="1" customHeight="1" x14ac:dyDescent="0.25">
      <c r="A68" s="54" t="s">
        <v>132</v>
      </c>
      <c r="B68" s="54" t="s">
        <v>133</v>
      </c>
      <c r="C68" s="31">
        <v>4301135664</v>
      </c>
      <c r="D68" s="313">
        <v>4607111039705</v>
      </c>
      <c r="E68" s="314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0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9"/>
      <c r="R68" s="319"/>
      <c r="S68" s="319"/>
      <c r="T68" s="320"/>
      <c r="U68" s="34"/>
      <c r="V68" s="34"/>
      <c r="W68" s="35" t="s">
        <v>70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3">
        <v>4607111039729</v>
      </c>
      <c r="E69" s="314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1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9"/>
      <c r="R69" s="319"/>
      <c r="S69" s="319"/>
      <c r="T69" s="320"/>
      <c r="U69" s="34"/>
      <c r="V69" s="34"/>
      <c r="W69" s="35" t="s">
        <v>70</v>
      </c>
      <c r="X69" s="302">
        <v>70</v>
      </c>
      <c r="Y69" s="303">
        <f>IFERROR(IF(X69="","",X69),"")</f>
        <v>70</v>
      </c>
      <c r="Z69" s="36">
        <f>IFERROR(IF(X69="","",X69*0.00941),"")</f>
        <v>0.65869999999999995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109.2</v>
      </c>
      <c r="BN69" s="67">
        <f>IFERROR(Y69*I69,"0")</f>
        <v>109.2</v>
      </c>
      <c r="BO69" s="67">
        <f>IFERROR(X69/J69,"0")</f>
        <v>0.5</v>
      </c>
      <c r="BP69" s="67">
        <f>IFERROR(Y69/J69,"0")</f>
        <v>0.5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3">
        <v>4620207490228</v>
      </c>
      <c r="E70" s="314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8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9"/>
      <c r="R70" s="319"/>
      <c r="S70" s="319"/>
      <c r="T70" s="320"/>
      <c r="U70" s="34"/>
      <c r="V70" s="34"/>
      <c r="W70" s="35" t="s">
        <v>70</v>
      </c>
      <c r="X70" s="302">
        <v>56</v>
      </c>
      <c r="Y70" s="303">
        <f>IFERROR(IF(X70="","",X70),"")</f>
        <v>56</v>
      </c>
      <c r="Z70" s="36">
        <f>IFERROR(IF(X70="","",X70*0.00941),"")</f>
        <v>0.52695999999999998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87.36</v>
      </c>
      <c r="BN70" s="67">
        <f>IFERROR(Y70*I70,"0")</f>
        <v>87.36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27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28"/>
      <c r="P71" s="310" t="s">
        <v>73</v>
      </c>
      <c r="Q71" s="311"/>
      <c r="R71" s="311"/>
      <c r="S71" s="311"/>
      <c r="T71" s="311"/>
      <c r="U71" s="311"/>
      <c r="V71" s="312"/>
      <c r="W71" s="37" t="s">
        <v>70</v>
      </c>
      <c r="X71" s="304">
        <f>IFERROR(SUM(X68:X70),"0")</f>
        <v>126</v>
      </c>
      <c r="Y71" s="304">
        <f>IFERROR(SUM(Y68:Y70),"0")</f>
        <v>126</v>
      </c>
      <c r="Z71" s="304">
        <f>IFERROR(IF(Z68="",0,Z68),"0")+IFERROR(IF(Z69="",0,Z69),"0")+IFERROR(IF(Z70="",0,Z70),"0")</f>
        <v>1.1856599999999999</v>
      </c>
      <c r="AA71" s="305"/>
      <c r="AB71" s="305"/>
      <c r="AC71" s="305"/>
    </row>
    <row r="72" spans="1:68" x14ac:dyDescent="0.2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28"/>
      <c r="P72" s="310" t="s">
        <v>73</v>
      </c>
      <c r="Q72" s="311"/>
      <c r="R72" s="311"/>
      <c r="S72" s="311"/>
      <c r="T72" s="311"/>
      <c r="U72" s="311"/>
      <c r="V72" s="312"/>
      <c r="W72" s="37" t="s">
        <v>74</v>
      </c>
      <c r="X72" s="304">
        <f>IFERROR(SUMPRODUCT(X68:X70*H68:H70),"0")</f>
        <v>151.19999999999999</v>
      </c>
      <c r="Y72" s="304">
        <f>IFERROR(SUMPRODUCT(Y68:Y70*H68:H70),"0")</f>
        <v>151.19999999999999</v>
      </c>
      <c r="Z72" s="37"/>
      <c r="AA72" s="305"/>
      <c r="AB72" s="305"/>
      <c r="AC72" s="305"/>
    </row>
    <row r="73" spans="1:68" ht="16.5" hidden="1" customHeight="1" x14ac:dyDescent="0.25">
      <c r="A73" s="317" t="s">
        <v>139</v>
      </c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297"/>
      <c r="AB73" s="297"/>
      <c r="AC73" s="297"/>
    </row>
    <row r="74" spans="1:68" ht="14.25" hidden="1" customHeight="1" x14ac:dyDescent="0.25">
      <c r="A74" s="308" t="s">
        <v>64</v>
      </c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296"/>
      <c r="AB74" s="296"/>
      <c r="AC74" s="296"/>
    </row>
    <row r="75" spans="1:68" ht="27" hidden="1" customHeight="1" x14ac:dyDescent="0.25">
      <c r="A75" s="54" t="s">
        <v>140</v>
      </c>
      <c r="B75" s="54" t="s">
        <v>141</v>
      </c>
      <c r="C75" s="31">
        <v>4301070977</v>
      </c>
      <c r="D75" s="313">
        <v>4607111037411</v>
      </c>
      <c r="E75" s="314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9"/>
      <c r="R75" s="319"/>
      <c r="S75" s="319"/>
      <c r="T75" s="320"/>
      <c r="U75" s="34"/>
      <c r="V75" s="34"/>
      <c r="W75" s="35" t="s">
        <v>70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3">
        <v>4607111036728</v>
      </c>
      <c r="E76" s="314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9"/>
      <c r="R76" s="319"/>
      <c r="S76" s="319"/>
      <c r="T76" s="320"/>
      <c r="U76" s="34"/>
      <c r="V76" s="34"/>
      <c r="W76" s="35" t="s">
        <v>70</v>
      </c>
      <c r="X76" s="302">
        <v>96</v>
      </c>
      <c r="Y76" s="30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27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28"/>
      <c r="P77" s="310" t="s">
        <v>73</v>
      </c>
      <c r="Q77" s="311"/>
      <c r="R77" s="311"/>
      <c r="S77" s="311"/>
      <c r="T77" s="311"/>
      <c r="U77" s="311"/>
      <c r="V77" s="312"/>
      <c r="W77" s="37" t="s">
        <v>70</v>
      </c>
      <c r="X77" s="304">
        <f>IFERROR(SUM(X75:X76),"0")</f>
        <v>96</v>
      </c>
      <c r="Y77" s="304">
        <f>IFERROR(SUM(Y75:Y76),"0")</f>
        <v>96</v>
      </c>
      <c r="Z77" s="304">
        <f>IFERROR(IF(Z75="",0,Z75),"0")+IFERROR(IF(Z76="",0,Z76),"0")</f>
        <v>0.83135999999999988</v>
      </c>
      <c r="AA77" s="305"/>
      <c r="AB77" s="305"/>
      <c r="AC77" s="305"/>
    </row>
    <row r="78" spans="1:68" x14ac:dyDescent="0.2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28"/>
      <c r="P78" s="310" t="s">
        <v>73</v>
      </c>
      <c r="Q78" s="311"/>
      <c r="R78" s="311"/>
      <c r="S78" s="311"/>
      <c r="T78" s="311"/>
      <c r="U78" s="311"/>
      <c r="V78" s="312"/>
      <c r="W78" s="37" t="s">
        <v>74</v>
      </c>
      <c r="X78" s="304">
        <f>IFERROR(SUMPRODUCT(X75:X76*H75:H76),"0")</f>
        <v>480</v>
      </c>
      <c r="Y78" s="304">
        <f>IFERROR(SUMPRODUCT(Y75:Y76*H75:H76),"0")</f>
        <v>480</v>
      </c>
      <c r="Z78" s="37"/>
      <c r="AA78" s="305"/>
      <c r="AB78" s="305"/>
      <c r="AC78" s="305"/>
    </row>
    <row r="79" spans="1:68" ht="16.5" hidden="1" customHeight="1" x14ac:dyDescent="0.25">
      <c r="A79" s="317" t="s">
        <v>146</v>
      </c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297"/>
      <c r="AB79" s="297"/>
      <c r="AC79" s="297"/>
    </row>
    <row r="80" spans="1:68" ht="14.25" hidden="1" customHeight="1" x14ac:dyDescent="0.25">
      <c r="A80" s="308" t="s">
        <v>131</v>
      </c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296"/>
      <c r="AB80" s="296"/>
      <c r="AC80" s="296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3">
        <v>4607111033659</v>
      </c>
      <c r="E81" s="314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9"/>
      <c r="R81" s="319"/>
      <c r="S81" s="319"/>
      <c r="T81" s="320"/>
      <c r="U81" s="34"/>
      <c r="V81" s="34"/>
      <c r="W81" s="35" t="s">
        <v>70</v>
      </c>
      <c r="X81" s="302">
        <v>14</v>
      </c>
      <c r="Y81" s="30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150</v>
      </c>
      <c r="B82" s="54" t="s">
        <v>151</v>
      </c>
      <c r="C82" s="31">
        <v>4301135586</v>
      </c>
      <c r="D82" s="313">
        <v>4607111033659</v>
      </c>
      <c r="E82" s="314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9"/>
      <c r="R82" s="319"/>
      <c r="S82" s="319"/>
      <c r="T82" s="320"/>
      <c r="U82" s="34"/>
      <c r="V82" s="34"/>
      <c r="W82" s="35" t="s">
        <v>70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27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28"/>
      <c r="P83" s="310" t="s">
        <v>73</v>
      </c>
      <c r="Q83" s="311"/>
      <c r="R83" s="311"/>
      <c r="S83" s="311"/>
      <c r="T83" s="311"/>
      <c r="U83" s="311"/>
      <c r="V83" s="312"/>
      <c r="W83" s="37" t="s">
        <v>70</v>
      </c>
      <c r="X83" s="304">
        <f>IFERROR(SUM(X81:X82),"0")</f>
        <v>14</v>
      </c>
      <c r="Y83" s="304">
        <f>IFERROR(SUM(Y81:Y82),"0")</f>
        <v>14</v>
      </c>
      <c r="Z83" s="304">
        <f>IFERROR(IF(Z81="",0,Z81),"0")+IFERROR(IF(Z82="",0,Z82),"0")</f>
        <v>0.25031999999999999</v>
      </c>
      <c r="AA83" s="305"/>
      <c r="AB83" s="305"/>
      <c r="AC83" s="305"/>
    </row>
    <row r="84" spans="1:68" x14ac:dyDescent="0.2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28"/>
      <c r="P84" s="310" t="s">
        <v>73</v>
      </c>
      <c r="Q84" s="311"/>
      <c r="R84" s="311"/>
      <c r="S84" s="311"/>
      <c r="T84" s="311"/>
      <c r="U84" s="311"/>
      <c r="V84" s="312"/>
      <c r="W84" s="37" t="s">
        <v>74</v>
      </c>
      <c r="X84" s="304">
        <f>IFERROR(SUMPRODUCT(X81:X82*H81:H82),"0")</f>
        <v>50.4</v>
      </c>
      <c r="Y84" s="304">
        <f>IFERROR(SUMPRODUCT(Y81:Y82*H81:H82),"0")</f>
        <v>50.4</v>
      </c>
      <c r="Z84" s="37"/>
      <c r="AA84" s="305"/>
      <c r="AB84" s="305"/>
      <c r="AC84" s="305"/>
    </row>
    <row r="85" spans="1:68" ht="16.5" hidden="1" customHeight="1" x14ac:dyDescent="0.25">
      <c r="A85" s="317" t="s">
        <v>152</v>
      </c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297"/>
      <c r="AB85" s="297"/>
      <c r="AC85" s="297"/>
    </row>
    <row r="86" spans="1:68" ht="14.25" hidden="1" customHeight="1" x14ac:dyDescent="0.25">
      <c r="A86" s="308" t="s">
        <v>153</v>
      </c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296"/>
      <c r="AB86" s="296"/>
      <c r="AC86" s="296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3">
        <v>4607111034120</v>
      </c>
      <c r="E87" s="314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9"/>
      <c r="R87" s="319"/>
      <c r="S87" s="319"/>
      <c r="T87" s="320"/>
      <c r="U87" s="34"/>
      <c r="V87" s="34"/>
      <c r="W87" s="35" t="s">
        <v>70</v>
      </c>
      <c r="X87" s="302">
        <v>42</v>
      </c>
      <c r="Y87" s="303">
        <f>IFERROR(IF(X87="","",X87),"")</f>
        <v>42</v>
      </c>
      <c r="Z87" s="36">
        <f>IFERROR(IF(X87="","",X87*0.01788),"")</f>
        <v>0.75095999999999996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3">
        <v>4607111034137</v>
      </c>
      <c r="E88" s="314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9"/>
      <c r="R88" s="319"/>
      <c r="S88" s="319"/>
      <c r="T88" s="320"/>
      <c r="U88" s="34"/>
      <c r="V88" s="34"/>
      <c r="W88" s="35" t="s">
        <v>70</v>
      </c>
      <c r="X88" s="302">
        <v>42</v>
      </c>
      <c r="Y88" s="303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27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28"/>
      <c r="P89" s="310" t="s">
        <v>73</v>
      </c>
      <c r="Q89" s="311"/>
      <c r="R89" s="311"/>
      <c r="S89" s="311"/>
      <c r="T89" s="311"/>
      <c r="U89" s="311"/>
      <c r="V89" s="312"/>
      <c r="W89" s="37" t="s">
        <v>70</v>
      </c>
      <c r="X89" s="304">
        <f>IFERROR(SUM(X87:X88),"0")</f>
        <v>84</v>
      </c>
      <c r="Y89" s="304">
        <f>IFERROR(SUM(Y87:Y88),"0")</f>
        <v>84</v>
      </c>
      <c r="Z89" s="304">
        <f>IFERROR(IF(Z87="",0,Z87),"0")+IFERROR(IF(Z88="",0,Z88),"0")</f>
        <v>1.5019199999999999</v>
      </c>
      <c r="AA89" s="305"/>
      <c r="AB89" s="305"/>
      <c r="AC89" s="305"/>
    </row>
    <row r="90" spans="1:68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28"/>
      <c r="P90" s="310" t="s">
        <v>73</v>
      </c>
      <c r="Q90" s="311"/>
      <c r="R90" s="311"/>
      <c r="S90" s="311"/>
      <c r="T90" s="311"/>
      <c r="U90" s="311"/>
      <c r="V90" s="312"/>
      <c r="W90" s="37" t="s">
        <v>74</v>
      </c>
      <c r="X90" s="304">
        <f>IFERROR(SUMPRODUCT(X87:X88*H87:H88),"0")</f>
        <v>302.40000000000003</v>
      </c>
      <c r="Y90" s="304">
        <f>IFERROR(SUMPRODUCT(Y87:Y88*H87:H88),"0")</f>
        <v>302.40000000000003</v>
      </c>
      <c r="Z90" s="37"/>
      <c r="AA90" s="305"/>
      <c r="AB90" s="305"/>
      <c r="AC90" s="305"/>
    </row>
    <row r="91" spans="1:68" ht="16.5" hidden="1" customHeight="1" x14ac:dyDescent="0.25">
      <c r="A91" s="317" t="s">
        <v>160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  <c r="AA91" s="297"/>
      <c r="AB91" s="297"/>
      <c r="AC91" s="297"/>
    </row>
    <row r="92" spans="1:68" ht="14.25" hidden="1" customHeight="1" x14ac:dyDescent="0.25">
      <c r="A92" s="308" t="s">
        <v>131</v>
      </c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  <c r="AA92" s="296"/>
      <c r="AB92" s="296"/>
      <c r="AC92" s="296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3">
        <v>4620207491027</v>
      </c>
      <c r="E93" s="314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70" t="s">
        <v>163</v>
      </c>
      <c r="Q93" s="319"/>
      <c r="R93" s="319"/>
      <c r="S93" s="319"/>
      <c r="T93" s="320"/>
      <c r="U93" s="34"/>
      <c r="V93" s="34"/>
      <c r="W93" s="35" t="s">
        <v>70</v>
      </c>
      <c r="X93" s="302">
        <v>14</v>
      </c>
      <c r="Y93" s="303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50.170400000000001</v>
      </c>
      <c r="BN93" s="67">
        <f t="shared" ref="BN93:BN98" si="9">IFERROR(Y93*I93,"0")</f>
        <v>50.170400000000001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3">
        <v>4620207491003</v>
      </c>
      <c r="E94" s="314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4" t="s">
        <v>166</v>
      </c>
      <c r="Q94" s="319"/>
      <c r="R94" s="319"/>
      <c r="S94" s="319"/>
      <c r="T94" s="320"/>
      <c r="U94" s="34"/>
      <c r="V94" s="34"/>
      <c r="W94" s="35" t="s">
        <v>70</v>
      </c>
      <c r="X94" s="302">
        <v>56</v>
      </c>
      <c r="Y94" s="303">
        <f t="shared" si="6"/>
        <v>56</v>
      </c>
      <c r="Z94" s="36">
        <f t="shared" si="7"/>
        <v>1.0012799999999999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200.6816</v>
      </c>
      <c r="BN94" s="67">
        <f t="shared" si="9"/>
        <v>200.6816</v>
      </c>
      <c r="BO94" s="67">
        <f t="shared" si="10"/>
        <v>0.8</v>
      </c>
      <c r="BP94" s="67">
        <f t="shared" si="11"/>
        <v>0.8</v>
      </c>
    </row>
    <row r="95" spans="1:68" ht="27" hidden="1" customHeight="1" x14ac:dyDescent="0.25">
      <c r="A95" s="54" t="s">
        <v>167</v>
      </c>
      <c r="B95" s="54" t="s">
        <v>168</v>
      </c>
      <c r="C95" s="31">
        <v>4301135768</v>
      </c>
      <c r="D95" s="313">
        <v>4620207491034</v>
      </c>
      <c r="E95" s="314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63" t="s">
        <v>169</v>
      </c>
      <c r="Q95" s="319"/>
      <c r="R95" s="319"/>
      <c r="S95" s="319"/>
      <c r="T95" s="320"/>
      <c r="U95" s="34"/>
      <c r="V95" s="34"/>
      <c r="W95" s="35" t="s">
        <v>70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3">
        <v>4620207491010</v>
      </c>
      <c r="E96" s="314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36" t="s">
        <v>173</v>
      </c>
      <c r="Q96" s="319"/>
      <c r="R96" s="319"/>
      <c r="S96" s="319"/>
      <c r="T96" s="320"/>
      <c r="U96" s="34"/>
      <c r="V96" s="34"/>
      <c r="W96" s="35" t="s">
        <v>70</v>
      </c>
      <c r="X96" s="302">
        <v>56</v>
      </c>
      <c r="Y96" s="303">
        <f t="shared" si="6"/>
        <v>56</v>
      </c>
      <c r="Z96" s="36">
        <f t="shared" si="7"/>
        <v>1.0012799999999999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200.6816</v>
      </c>
      <c r="BN96" s="67">
        <f t="shared" si="9"/>
        <v>200.6816</v>
      </c>
      <c r="BO96" s="67">
        <f t="shared" si="10"/>
        <v>0.8</v>
      </c>
      <c r="BP96" s="67">
        <f t="shared" si="11"/>
        <v>0.8</v>
      </c>
    </row>
    <row r="97" spans="1:68" ht="27" hidden="1" customHeight="1" x14ac:dyDescent="0.25">
      <c r="A97" s="54" t="s">
        <v>174</v>
      </c>
      <c r="B97" s="54" t="s">
        <v>175</v>
      </c>
      <c r="C97" s="31">
        <v>4301135571</v>
      </c>
      <c r="D97" s="313">
        <v>4607111035028</v>
      </c>
      <c r="E97" s="314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6" t="s">
        <v>176</v>
      </c>
      <c r="Q97" s="319"/>
      <c r="R97" s="319"/>
      <c r="S97" s="319"/>
      <c r="T97" s="320"/>
      <c r="U97" s="34"/>
      <c r="V97" s="34"/>
      <c r="W97" s="35" t="s">
        <v>70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177</v>
      </c>
      <c r="B98" s="54" t="s">
        <v>178</v>
      </c>
      <c r="C98" s="31">
        <v>4301135285</v>
      </c>
      <c r="D98" s="313">
        <v>4607111036407</v>
      </c>
      <c r="E98" s="314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19"/>
      <c r="R98" s="319"/>
      <c r="S98" s="319"/>
      <c r="T98" s="320"/>
      <c r="U98" s="34"/>
      <c r="V98" s="34"/>
      <c r="W98" s="35" t="s">
        <v>70</v>
      </c>
      <c r="X98" s="302">
        <v>28</v>
      </c>
      <c r="Y98" s="303">
        <f t="shared" si="6"/>
        <v>28</v>
      </c>
      <c r="Z98" s="36">
        <f t="shared" si="7"/>
        <v>0.50063999999999997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126.81760000000001</v>
      </c>
      <c r="BN98" s="67">
        <f t="shared" si="9"/>
        <v>126.81760000000001</v>
      </c>
      <c r="BO98" s="67">
        <f t="shared" si="10"/>
        <v>0.4</v>
      </c>
      <c r="BP98" s="67">
        <f t="shared" si="11"/>
        <v>0.4</v>
      </c>
    </row>
    <row r="99" spans="1:68" x14ac:dyDescent="0.2">
      <c r="A99" s="327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28"/>
      <c r="P99" s="310" t="s">
        <v>73</v>
      </c>
      <c r="Q99" s="311"/>
      <c r="R99" s="311"/>
      <c r="S99" s="311"/>
      <c r="T99" s="311"/>
      <c r="U99" s="311"/>
      <c r="V99" s="312"/>
      <c r="W99" s="37" t="s">
        <v>70</v>
      </c>
      <c r="X99" s="304">
        <f>IFERROR(SUM(X93:X98),"0")</f>
        <v>154</v>
      </c>
      <c r="Y99" s="304">
        <f>IFERROR(SUM(Y93:Y98),"0")</f>
        <v>154</v>
      </c>
      <c r="Z99" s="304">
        <f>IFERROR(IF(Z93="",0,Z93),"0")+IFERROR(IF(Z94="",0,Z94),"0")+IFERROR(IF(Z95="",0,Z95),"0")+IFERROR(IF(Z96="",0,Z96),"0")+IFERROR(IF(Z97="",0,Z97),"0")+IFERROR(IF(Z98="",0,Z98),"0")</f>
        <v>2.75352</v>
      </c>
      <c r="AA99" s="305"/>
      <c r="AB99" s="305"/>
      <c r="AC99" s="305"/>
    </row>
    <row r="100" spans="1:68" x14ac:dyDescent="0.2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28"/>
      <c r="P100" s="310" t="s">
        <v>73</v>
      </c>
      <c r="Q100" s="311"/>
      <c r="R100" s="311"/>
      <c r="S100" s="311"/>
      <c r="T100" s="311"/>
      <c r="U100" s="311"/>
      <c r="V100" s="312"/>
      <c r="W100" s="37" t="s">
        <v>74</v>
      </c>
      <c r="X100" s="304">
        <f>IFERROR(SUMPRODUCT(X93:X98*H93:H98),"0")</f>
        <v>480.48</v>
      </c>
      <c r="Y100" s="304">
        <f>IFERROR(SUMPRODUCT(Y93:Y98*H93:H98),"0")</f>
        <v>480.48</v>
      </c>
      <c r="Z100" s="37"/>
      <c r="AA100" s="305"/>
      <c r="AB100" s="305"/>
      <c r="AC100" s="305"/>
    </row>
    <row r="101" spans="1:68" ht="16.5" hidden="1" customHeight="1" x14ac:dyDescent="0.25">
      <c r="A101" s="317" t="s">
        <v>180</v>
      </c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297"/>
      <c r="AB101" s="297"/>
      <c r="AC101" s="297"/>
    </row>
    <row r="102" spans="1:68" ht="14.25" hidden="1" customHeight="1" x14ac:dyDescent="0.25">
      <c r="A102" s="308" t="s">
        <v>125</v>
      </c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296"/>
      <c r="AB102" s="296"/>
      <c r="AC102" s="29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13">
        <v>4607025784012</v>
      </c>
      <c r="E103" s="314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19"/>
      <c r="R103" s="319"/>
      <c r="S103" s="319"/>
      <c r="T103" s="320"/>
      <c r="U103" s="34"/>
      <c r="V103" s="34"/>
      <c r="W103" s="35" t="s">
        <v>70</v>
      </c>
      <c r="X103" s="302">
        <v>14</v>
      </c>
      <c r="Y103" s="303">
        <f>IFERROR(IF(X103="","",X103),"")</f>
        <v>14</v>
      </c>
      <c r="Z103" s="36">
        <f>IFERROR(IF(X103="","",X103*0.00936),"")</f>
        <v>0.13103999999999999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34.876800000000003</v>
      </c>
      <c r="BN103" s="67">
        <f>IFERROR(Y103*I103,"0")</f>
        <v>34.876800000000003</v>
      </c>
      <c r="BO103" s="67">
        <f>IFERROR(X103/J103,"0")</f>
        <v>0.1111111111111111</v>
      </c>
      <c r="BP103" s="67">
        <f>IFERROR(Y103/J103,"0")</f>
        <v>0.1111111111111111</v>
      </c>
    </row>
    <row r="104" spans="1:68" x14ac:dyDescent="0.2">
      <c r="A104" s="327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28"/>
      <c r="P104" s="310" t="s">
        <v>73</v>
      </c>
      <c r="Q104" s="311"/>
      <c r="R104" s="311"/>
      <c r="S104" s="311"/>
      <c r="T104" s="311"/>
      <c r="U104" s="311"/>
      <c r="V104" s="312"/>
      <c r="W104" s="37" t="s">
        <v>70</v>
      </c>
      <c r="X104" s="304">
        <f>IFERROR(SUM(X103:X103),"0")</f>
        <v>14</v>
      </c>
      <c r="Y104" s="304">
        <f>IFERROR(SUM(Y103:Y103),"0")</f>
        <v>14</v>
      </c>
      <c r="Z104" s="304">
        <f>IFERROR(IF(Z103="",0,Z103),"0")</f>
        <v>0.13103999999999999</v>
      </c>
      <c r="AA104" s="305"/>
      <c r="AB104" s="305"/>
      <c r="AC104" s="305"/>
    </row>
    <row r="105" spans="1:68" x14ac:dyDescent="0.2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28"/>
      <c r="P105" s="310" t="s">
        <v>73</v>
      </c>
      <c r="Q105" s="311"/>
      <c r="R105" s="311"/>
      <c r="S105" s="311"/>
      <c r="T105" s="311"/>
      <c r="U105" s="311"/>
      <c r="V105" s="312"/>
      <c r="W105" s="37" t="s">
        <v>74</v>
      </c>
      <c r="X105" s="304">
        <f>IFERROR(SUMPRODUCT(X103:X103*H103:H103),"0")</f>
        <v>30.240000000000002</v>
      </c>
      <c r="Y105" s="304">
        <f>IFERROR(SUMPRODUCT(Y103:Y103*H103:H103),"0")</f>
        <v>30.240000000000002</v>
      </c>
      <c r="Z105" s="37"/>
      <c r="AA105" s="305"/>
      <c r="AB105" s="305"/>
      <c r="AC105" s="305"/>
    </row>
    <row r="106" spans="1:68" ht="16.5" hidden="1" customHeight="1" x14ac:dyDescent="0.25">
      <c r="A106" s="317" t="s">
        <v>184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  <c r="AA106" s="297"/>
      <c r="AB106" s="297"/>
      <c r="AC106" s="297"/>
    </row>
    <row r="107" spans="1:68" ht="14.25" hidden="1" customHeight="1" x14ac:dyDescent="0.25">
      <c r="A107" s="308" t="s">
        <v>64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  <c r="AA107" s="296"/>
      <c r="AB107" s="296"/>
      <c r="AC107" s="296"/>
    </row>
    <row r="108" spans="1:68" ht="27" customHeight="1" x14ac:dyDescent="0.25">
      <c r="A108" s="54" t="s">
        <v>185</v>
      </c>
      <c r="B108" s="54" t="s">
        <v>186</v>
      </c>
      <c r="C108" s="31">
        <v>4301071074</v>
      </c>
      <c r="D108" s="313">
        <v>4620207491157</v>
      </c>
      <c r="E108" s="314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19"/>
      <c r="R108" s="319"/>
      <c r="S108" s="319"/>
      <c r="T108" s="320"/>
      <c r="U108" s="34"/>
      <c r="V108" s="34"/>
      <c r="W108" s="35" t="s">
        <v>70</v>
      </c>
      <c r="X108" s="302">
        <v>36</v>
      </c>
      <c r="Y108" s="303">
        <f t="shared" ref="Y108:Y113" si="12">IFERROR(IF(X108="","",X108),"")</f>
        <v>36</v>
      </c>
      <c r="Z108" s="36">
        <f t="shared" ref="Z108:Z113" si="13">IFERROR(IF(X108="","",X108*0.0155),"")</f>
        <v>0.55800000000000005</v>
      </c>
      <c r="AA108" s="56"/>
      <c r="AB108" s="57"/>
      <c r="AC108" s="138" t="s">
        <v>187</v>
      </c>
      <c r="AG108" s="67"/>
      <c r="AJ108" s="71" t="s">
        <v>72</v>
      </c>
      <c r="AK108" s="71">
        <v>1</v>
      </c>
      <c r="BB108" s="139" t="s">
        <v>1</v>
      </c>
      <c r="BM108" s="67">
        <f t="shared" ref="BM108:BM113" si="14">IFERROR(X108*I108,"0")</f>
        <v>262.08</v>
      </c>
      <c r="BN108" s="67">
        <f t="shared" ref="BN108:BN113" si="15">IFERROR(Y108*I108,"0")</f>
        <v>262.08</v>
      </c>
      <c r="BO108" s="67">
        <f t="shared" ref="BO108:BO113" si="16">IFERROR(X108/J108,"0")</f>
        <v>0.42857142857142855</v>
      </c>
      <c r="BP108" s="67">
        <f t="shared" ref="BP108:BP113" si="17">IFERROR(Y108/J108,"0")</f>
        <v>0.42857142857142855</v>
      </c>
    </row>
    <row r="109" spans="1:68" ht="27" customHeight="1" x14ac:dyDescent="0.25">
      <c r="A109" s="54" t="s">
        <v>188</v>
      </c>
      <c r="B109" s="54" t="s">
        <v>189</v>
      </c>
      <c r="C109" s="31">
        <v>4301071051</v>
      </c>
      <c r="D109" s="313">
        <v>4607111039262</v>
      </c>
      <c r="E109" s="314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67</v>
      </c>
      <c r="L109" s="32" t="s">
        <v>98</v>
      </c>
      <c r="M109" s="33" t="s">
        <v>69</v>
      </c>
      <c r="N109" s="33"/>
      <c r="O109" s="32">
        <v>180</v>
      </c>
      <c r="P109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19"/>
      <c r="R109" s="319"/>
      <c r="S109" s="319"/>
      <c r="T109" s="320"/>
      <c r="U109" s="34"/>
      <c r="V109" s="34"/>
      <c r="W109" s="35" t="s">
        <v>70</v>
      </c>
      <c r="X109" s="302">
        <v>48</v>
      </c>
      <c r="Y109" s="303">
        <f t="shared" si="12"/>
        <v>48</v>
      </c>
      <c r="Z109" s="36">
        <f t="shared" si="13"/>
        <v>0.74399999999999999</v>
      </c>
      <c r="AA109" s="56"/>
      <c r="AB109" s="57"/>
      <c r="AC109" s="140" t="s">
        <v>143</v>
      </c>
      <c r="AG109" s="67"/>
      <c r="AJ109" s="71" t="s">
        <v>100</v>
      </c>
      <c r="AK109" s="71">
        <v>12</v>
      </c>
      <c r="BB109" s="141" t="s">
        <v>1</v>
      </c>
      <c r="BM109" s="67">
        <f t="shared" si="14"/>
        <v>322.54079999999999</v>
      </c>
      <c r="BN109" s="67">
        <f t="shared" si="15"/>
        <v>322.54079999999999</v>
      </c>
      <c r="BO109" s="67">
        <f t="shared" si="16"/>
        <v>0.5714285714285714</v>
      </c>
      <c r="BP109" s="67">
        <f t="shared" si="17"/>
        <v>0.5714285714285714</v>
      </c>
    </row>
    <row r="110" spans="1:68" ht="27" customHeight="1" x14ac:dyDescent="0.25">
      <c r="A110" s="54" t="s">
        <v>190</v>
      </c>
      <c r="B110" s="54" t="s">
        <v>191</v>
      </c>
      <c r="C110" s="31">
        <v>4301071038</v>
      </c>
      <c r="D110" s="313">
        <v>4607111039248</v>
      </c>
      <c r="E110" s="314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67</v>
      </c>
      <c r="L110" s="32" t="s">
        <v>103</v>
      </c>
      <c r="M110" s="33" t="s">
        <v>69</v>
      </c>
      <c r="N110" s="33"/>
      <c r="O110" s="32">
        <v>180</v>
      </c>
      <c r="P110" s="4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02">
        <v>144</v>
      </c>
      <c r="Y110" s="303">
        <f t="shared" si="12"/>
        <v>144</v>
      </c>
      <c r="Z110" s="36">
        <f t="shared" si="13"/>
        <v>2.2320000000000002</v>
      </c>
      <c r="AA110" s="56"/>
      <c r="AB110" s="57"/>
      <c r="AC110" s="142" t="s">
        <v>143</v>
      </c>
      <c r="AG110" s="67"/>
      <c r="AJ110" s="71" t="s">
        <v>104</v>
      </c>
      <c r="AK110" s="71">
        <v>84</v>
      </c>
      <c r="BB110" s="143" t="s">
        <v>1</v>
      </c>
      <c r="BM110" s="67">
        <f t="shared" si="14"/>
        <v>1051.2</v>
      </c>
      <c r="BN110" s="67">
        <f t="shared" si="15"/>
        <v>1051.2</v>
      </c>
      <c r="BO110" s="67">
        <f t="shared" si="16"/>
        <v>1.7142857142857142</v>
      </c>
      <c r="BP110" s="67">
        <f t="shared" si="17"/>
        <v>1.7142857142857142</v>
      </c>
    </row>
    <row r="111" spans="1:68" ht="27" customHeight="1" x14ac:dyDescent="0.25">
      <c r="A111" s="54" t="s">
        <v>192</v>
      </c>
      <c r="B111" s="54" t="s">
        <v>193</v>
      </c>
      <c r="C111" s="31">
        <v>4301071049</v>
      </c>
      <c r="D111" s="313">
        <v>4607111039293</v>
      </c>
      <c r="E111" s="314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67</v>
      </c>
      <c r="L111" s="32" t="s">
        <v>98</v>
      </c>
      <c r="M111" s="33" t="s">
        <v>69</v>
      </c>
      <c r="N111" s="33"/>
      <c r="O111" s="32">
        <v>180</v>
      </c>
      <c r="P111" s="44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19"/>
      <c r="R111" s="319"/>
      <c r="S111" s="319"/>
      <c r="T111" s="320"/>
      <c r="U111" s="34"/>
      <c r="V111" s="34"/>
      <c r="W111" s="35" t="s">
        <v>70</v>
      </c>
      <c r="X111" s="302">
        <v>48</v>
      </c>
      <c r="Y111" s="303">
        <f t="shared" si="12"/>
        <v>48</v>
      </c>
      <c r="Z111" s="36">
        <f t="shared" si="13"/>
        <v>0.74399999999999999</v>
      </c>
      <c r="AA111" s="56"/>
      <c r="AB111" s="57"/>
      <c r="AC111" s="144" t="s">
        <v>143</v>
      </c>
      <c r="AG111" s="67"/>
      <c r="AJ111" s="71" t="s">
        <v>100</v>
      </c>
      <c r="AK111" s="71">
        <v>12</v>
      </c>
      <c r="BB111" s="145" t="s">
        <v>1</v>
      </c>
      <c r="BM111" s="67">
        <f t="shared" si="14"/>
        <v>322.54079999999999</v>
      </c>
      <c r="BN111" s="67">
        <f t="shared" si="15"/>
        <v>322.54079999999999</v>
      </c>
      <c r="BO111" s="67">
        <f t="shared" si="16"/>
        <v>0.5714285714285714</v>
      </c>
      <c r="BP111" s="67">
        <f t="shared" si="17"/>
        <v>0.5714285714285714</v>
      </c>
    </row>
    <row r="112" spans="1:68" ht="27" customHeight="1" x14ac:dyDescent="0.25">
      <c r="A112" s="54" t="s">
        <v>194</v>
      </c>
      <c r="B112" s="54" t="s">
        <v>195</v>
      </c>
      <c r="C112" s="31">
        <v>4301071039</v>
      </c>
      <c r="D112" s="313">
        <v>4607111039279</v>
      </c>
      <c r="E112" s="314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67</v>
      </c>
      <c r="L112" s="32" t="s">
        <v>103</v>
      </c>
      <c r="M112" s="33" t="s">
        <v>69</v>
      </c>
      <c r="N112" s="33"/>
      <c r="O112" s="32">
        <v>180</v>
      </c>
      <c r="P112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19"/>
      <c r="R112" s="319"/>
      <c r="S112" s="319"/>
      <c r="T112" s="320"/>
      <c r="U112" s="34"/>
      <c r="V112" s="34"/>
      <c r="W112" s="35" t="s">
        <v>70</v>
      </c>
      <c r="X112" s="302">
        <v>216</v>
      </c>
      <c r="Y112" s="303">
        <f t="shared" si="12"/>
        <v>216</v>
      </c>
      <c r="Z112" s="36">
        <f t="shared" si="13"/>
        <v>3.3479999999999999</v>
      </c>
      <c r="AA112" s="56"/>
      <c r="AB112" s="57"/>
      <c r="AC112" s="146" t="s">
        <v>143</v>
      </c>
      <c r="AG112" s="67"/>
      <c r="AJ112" s="71" t="s">
        <v>104</v>
      </c>
      <c r="AK112" s="71">
        <v>84</v>
      </c>
      <c r="BB112" s="147" t="s">
        <v>1</v>
      </c>
      <c r="BM112" s="67">
        <f t="shared" si="14"/>
        <v>1576.8</v>
      </c>
      <c r="BN112" s="67">
        <f t="shared" si="15"/>
        <v>1576.8</v>
      </c>
      <c r="BO112" s="67">
        <f t="shared" si="16"/>
        <v>2.5714285714285716</v>
      </c>
      <c r="BP112" s="67">
        <f t="shared" si="17"/>
        <v>2.5714285714285716</v>
      </c>
    </row>
    <row r="113" spans="1:68" ht="27" hidden="1" customHeight="1" x14ac:dyDescent="0.25">
      <c r="A113" s="54" t="s">
        <v>196</v>
      </c>
      <c r="B113" s="54" t="s">
        <v>197</v>
      </c>
      <c r="C113" s="31">
        <v>4301071075</v>
      </c>
      <c r="D113" s="313">
        <v>4620207491102</v>
      </c>
      <c r="E113" s="314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80" t="s">
        <v>198</v>
      </c>
      <c r="Q113" s="319"/>
      <c r="R113" s="319"/>
      <c r="S113" s="319"/>
      <c r="T113" s="320"/>
      <c r="U113" s="34"/>
      <c r="V113" s="34"/>
      <c r="W113" s="35" t="s">
        <v>70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199</v>
      </c>
      <c r="AG113" s="67"/>
      <c r="AJ113" s="71" t="s">
        <v>72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x14ac:dyDescent="0.2">
      <c r="A114" s="327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28"/>
      <c r="P114" s="310" t="s">
        <v>73</v>
      </c>
      <c r="Q114" s="311"/>
      <c r="R114" s="311"/>
      <c r="S114" s="311"/>
      <c r="T114" s="311"/>
      <c r="U114" s="311"/>
      <c r="V114" s="312"/>
      <c r="W114" s="37" t="s">
        <v>70</v>
      </c>
      <c r="X114" s="304">
        <f>IFERROR(SUM(X108:X113),"0")</f>
        <v>492</v>
      </c>
      <c r="Y114" s="304">
        <f>IFERROR(SUM(Y108:Y113),"0")</f>
        <v>492</v>
      </c>
      <c r="Z114" s="304">
        <f>IFERROR(IF(Z108="",0,Z108),"0")+IFERROR(IF(Z109="",0,Z109),"0")+IFERROR(IF(Z110="",0,Z110),"0")+IFERROR(IF(Z111="",0,Z111),"0")+IFERROR(IF(Z112="",0,Z112),"0")+IFERROR(IF(Z113="",0,Z113),"0")</f>
        <v>7.6260000000000003</v>
      </c>
      <c r="AA114" s="305"/>
      <c r="AB114" s="305"/>
      <c r="AC114" s="305"/>
    </row>
    <row r="115" spans="1:68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28"/>
      <c r="P115" s="310" t="s">
        <v>73</v>
      </c>
      <c r="Q115" s="311"/>
      <c r="R115" s="311"/>
      <c r="S115" s="311"/>
      <c r="T115" s="311"/>
      <c r="U115" s="311"/>
      <c r="V115" s="312"/>
      <c r="W115" s="37" t="s">
        <v>74</v>
      </c>
      <c r="X115" s="304">
        <f>IFERROR(SUMPRODUCT(X108:X113*H108:H113),"0")</f>
        <v>3386.4</v>
      </c>
      <c r="Y115" s="304">
        <f>IFERROR(SUMPRODUCT(Y108:Y113*H108:H113),"0")</f>
        <v>3386.4</v>
      </c>
      <c r="Z115" s="37"/>
      <c r="AA115" s="305"/>
      <c r="AB115" s="305"/>
      <c r="AC115" s="305"/>
    </row>
    <row r="116" spans="1:68" ht="14.25" hidden="1" customHeight="1" x14ac:dyDescent="0.25">
      <c r="A116" s="308" t="s">
        <v>131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296"/>
      <c r="AB116" s="296"/>
      <c r="AC116" s="296"/>
    </row>
    <row r="117" spans="1:68" ht="27" customHeight="1" x14ac:dyDescent="0.25">
      <c r="A117" s="54" t="s">
        <v>200</v>
      </c>
      <c r="B117" s="54" t="s">
        <v>201</v>
      </c>
      <c r="C117" s="31">
        <v>4301135670</v>
      </c>
      <c r="D117" s="313">
        <v>4620207490983</v>
      </c>
      <c r="E117" s="314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80</v>
      </c>
      <c r="L117" s="32" t="s">
        <v>68</v>
      </c>
      <c r="M117" s="33" t="s">
        <v>69</v>
      </c>
      <c r="N117" s="33"/>
      <c r="O117" s="32">
        <v>180</v>
      </c>
      <c r="P117" s="3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19"/>
      <c r="R117" s="319"/>
      <c r="S117" s="319"/>
      <c r="T117" s="320"/>
      <c r="U117" s="34"/>
      <c r="V117" s="34"/>
      <c r="W117" s="35" t="s">
        <v>70</v>
      </c>
      <c r="X117" s="302">
        <v>14</v>
      </c>
      <c r="Y117" s="30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50" t="s">
        <v>202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46.810400000000001</v>
      </c>
      <c r="BN117" s="67">
        <f>IFERROR(Y117*I117,"0")</f>
        <v>46.810400000000001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7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28"/>
      <c r="P118" s="310" t="s">
        <v>73</v>
      </c>
      <c r="Q118" s="311"/>
      <c r="R118" s="311"/>
      <c r="S118" s="311"/>
      <c r="T118" s="311"/>
      <c r="U118" s="311"/>
      <c r="V118" s="312"/>
      <c r="W118" s="37" t="s">
        <v>70</v>
      </c>
      <c r="X118" s="304">
        <f>IFERROR(SUM(X117:X117),"0")</f>
        <v>14</v>
      </c>
      <c r="Y118" s="304">
        <f>IFERROR(SUM(Y117:Y117),"0")</f>
        <v>14</v>
      </c>
      <c r="Z118" s="304">
        <f>IFERROR(IF(Z117="",0,Z117),"0")</f>
        <v>0.25031999999999999</v>
      </c>
      <c r="AA118" s="305"/>
      <c r="AB118" s="305"/>
      <c r="AC118" s="305"/>
    </row>
    <row r="119" spans="1:68" x14ac:dyDescent="0.2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28"/>
      <c r="P119" s="310" t="s">
        <v>73</v>
      </c>
      <c r="Q119" s="311"/>
      <c r="R119" s="311"/>
      <c r="S119" s="311"/>
      <c r="T119" s="311"/>
      <c r="U119" s="311"/>
      <c r="V119" s="312"/>
      <c r="W119" s="37" t="s">
        <v>74</v>
      </c>
      <c r="X119" s="304">
        <f>IFERROR(SUMPRODUCT(X117:X117*H117:H117),"0")</f>
        <v>36.96</v>
      </c>
      <c r="Y119" s="304">
        <f>IFERROR(SUMPRODUCT(Y117:Y117*H117:H117),"0")</f>
        <v>36.96</v>
      </c>
      <c r="Z119" s="37"/>
      <c r="AA119" s="305"/>
      <c r="AB119" s="305"/>
      <c r="AC119" s="305"/>
    </row>
    <row r="120" spans="1:68" ht="16.5" hidden="1" customHeight="1" x14ac:dyDescent="0.25">
      <c r="A120" s="317" t="s">
        <v>203</v>
      </c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297"/>
      <c r="AB120" s="297"/>
      <c r="AC120" s="297"/>
    </row>
    <row r="121" spans="1:68" ht="14.25" hidden="1" customHeight="1" x14ac:dyDescent="0.25">
      <c r="A121" s="308" t="s">
        <v>131</v>
      </c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  <c r="AA121" s="296"/>
      <c r="AB121" s="296"/>
      <c r="AC121" s="296"/>
    </row>
    <row r="122" spans="1:68" ht="27" customHeight="1" x14ac:dyDescent="0.25">
      <c r="A122" s="54" t="s">
        <v>204</v>
      </c>
      <c r="B122" s="54" t="s">
        <v>205</v>
      </c>
      <c r="C122" s="31">
        <v>4301135555</v>
      </c>
      <c r="D122" s="313">
        <v>4607111034014</v>
      </c>
      <c r="E122" s="314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02">
        <v>98</v>
      </c>
      <c r="Y122" s="303">
        <f>IFERROR(IF(X122="","",X122),"")</f>
        <v>98</v>
      </c>
      <c r="Z122" s="36">
        <f>IFERROR(IF(X122="","",X122*0.01788),"")</f>
        <v>1.75224</v>
      </c>
      <c r="AA122" s="56"/>
      <c r="AB122" s="57"/>
      <c r="AC122" s="152" t="s">
        <v>206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362.95279999999997</v>
      </c>
      <c r="BN122" s="67">
        <f>IFERROR(Y122*I122,"0")</f>
        <v>362.95279999999997</v>
      </c>
      <c r="BO122" s="67">
        <f>IFERROR(X122/J122,"0")</f>
        <v>1.4</v>
      </c>
      <c r="BP122" s="67">
        <f>IFERROR(Y122/J122,"0")</f>
        <v>1.4</v>
      </c>
    </row>
    <row r="123" spans="1:68" ht="27" customHeight="1" x14ac:dyDescent="0.25">
      <c r="A123" s="54" t="s">
        <v>207</v>
      </c>
      <c r="B123" s="54" t="s">
        <v>208</v>
      </c>
      <c r="C123" s="31">
        <v>4301135532</v>
      </c>
      <c r="D123" s="313">
        <v>4607111033994</v>
      </c>
      <c r="E123" s="314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02">
        <v>210</v>
      </c>
      <c r="Y123" s="303">
        <f>IFERROR(IF(X123="","",X123),"")</f>
        <v>210</v>
      </c>
      <c r="Z123" s="36">
        <f>IFERROR(IF(X123="","",X123*0.01788),"")</f>
        <v>3.7547999999999999</v>
      </c>
      <c r="AA123" s="56"/>
      <c r="AB123" s="57"/>
      <c r="AC123" s="154" t="s">
        <v>149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777.75599999999997</v>
      </c>
      <c r="BN123" s="67">
        <f>IFERROR(Y123*I123,"0")</f>
        <v>777.75599999999997</v>
      </c>
      <c r="BO123" s="67">
        <f>IFERROR(X123/J123,"0")</f>
        <v>3</v>
      </c>
      <c r="BP123" s="67">
        <f>IFERROR(Y123/J123,"0")</f>
        <v>3</v>
      </c>
    </row>
    <row r="124" spans="1:68" x14ac:dyDescent="0.2">
      <c r="A124" s="327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28"/>
      <c r="P124" s="310" t="s">
        <v>73</v>
      </c>
      <c r="Q124" s="311"/>
      <c r="R124" s="311"/>
      <c r="S124" s="311"/>
      <c r="T124" s="311"/>
      <c r="U124" s="311"/>
      <c r="V124" s="312"/>
      <c r="W124" s="37" t="s">
        <v>70</v>
      </c>
      <c r="X124" s="304">
        <f>IFERROR(SUM(X122:X123),"0")</f>
        <v>308</v>
      </c>
      <c r="Y124" s="304">
        <f>IFERROR(SUM(Y122:Y123),"0")</f>
        <v>308</v>
      </c>
      <c r="Z124" s="304">
        <f>IFERROR(IF(Z122="",0,Z122),"0")+IFERROR(IF(Z123="",0,Z123),"0")</f>
        <v>5.5070399999999999</v>
      </c>
      <c r="AA124" s="305"/>
      <c r="AB124" s="305"/>
      <c r="AC124" s="305"/>
    </row>
    <row r="125" spans="1:68" x14ac:dyDescent="0.2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28"/>
      <c r="P125" s="310" t="s">
        <v>73</v>
      </c>
      <c r="Q125" s="311"/>
      <c r="R125" s="311"/>
      <c r="S125" s="311"/>
      <c r="T125" s="311"/>
      <c r="U125" s="311"/>
      <c r="V125" s="312"/>
      <c r="W125" s="37" t="s">
        <v>74</v>
      </c>
      <c r="X125" s="304">
        <f>IFERROR(SUMPRODUCT(X122:X123*H122:H123),"0")</f>
        <v>924</v>
      </c>
      <c r="Y125" s="304">
        <f>IFERROR(SUMPRODUCT(Y122:Y123*H122:H123),"0")</f>
        <v>924</v>
      </c>
      <c r="Z125" s="37"/>
      <c r="AA125" s="305"/>
      <c r="AB125" s="305"/>
      <c r="AC125" s="305"/>
    </row>
    <row r="126" spans="1:68" ht="16.5" hidden="1" customHeight="1" x14ac:dyDescent="0.25">
      <c r="A126" s="317" t="s">
        <v>209</v>
      </c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297"/>
      <c r="AB126" s="297"/>
      <c r="AC126" s="297"/>
    </row>
    <row r="127" spans="1:68" ht="14.25" hidden="1" customHeight="1" x14ac:dyDescent="0.25">
      <c r="A127" s="308" t="s">
        <v>131</v>
      </c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  <c r="AA127" s="296"/>
      <c r="AB127" s="296"/>
      <c r="AC127" s="296"/>
    </row>
    <row r="128" spans="1:68" ht="27" customHeight="1" x14ac:dyDescent="0.25">
      <c r="A128" s="54" t="s">
        <v>210</v>
      </c>
      <c r="B128" s="54" t="s">
        <v>211</v>
      </c>
      <c r="C128" s="31">
        <v>4301135549</v>
      </c>
      <c r="D128" s="313">
        <v>4607111039095</v>
      </c>
      <c r="E128" s="314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80</v>
      </c>
      <c r="L128" s="32" t="s">
        <v>98</v>
      </c>
      <c r="M128" s="33" t="s">
        <v>69</v>
      </c>
      <c r="N128" s="33"/>
      <c r="O128" s="32">
        <v>180</v>
      </c>
      <c r="P128" s="47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19"/>
      <c r="R128" s="319"/>
      <c r="S128" s="319"/>
      <c r="T128" s="320"/>
      <c r="U128" s="34"/>
      <c r="V128" s="34"/>
      <c r="W128" s="35" t="s">
        <v>70</v>
      </c>
      <c r="X128" s="302">
        <v>28</v>
      </c>
      <c r="Y128" s="30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212</v>
      </c>
      <c r="AG128" s="67"/>
      <c r="AJ128" s="71" t="s">
        <v>100</v>
      </c>
      <c r="AK128" s="71">
        <v>14</v>
      </c>
      <c r="BB128" s="157" t="s">
        <v>82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213</v>
      </c>
      <c r="B129" s="54" t="s">
        <v>214</v>
      </c>
      <c r="C129" s="31">
        <v>4301135550</v>
      </c>
      <c r="D129" s="313">
        <v>4607111034199</v>
      </c>
      <c r="E129" s="314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19"/>
      <c r="R129" s="319"/>
      <c r="S129" s="319"/>
      <c r="T129" s="320"/>
      <c r="U129" s="34"/>
      <c r="V129" s="34"/>
      <c r="W129" s="35" t="s">
        <v>70</v>
      </c>
      <c r="X129" s="302">
        <v>140</v>
      </c>
      <c r="Y129" s="303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58" t="s">
        <v>215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518.50400000000002</v>
      </c>
      <c r="BN129" s="67">
        <f>IFERROR(Y129*I129,"0")</f>
        <v>518.50400000000002</v>
      </c>
      <c r="BO129" s="67">
        <f>IFERROR(X129/J129,"0")</f>
        <v>2</v>
      </c>
      <c r="BP129" s="67">
        <f>IFERROR(Y129/J129,"0")</f>
        <v>2</v>
      </c>
    </row>
    <row r="130" spans="1:68" x14ac:dyDescent="0.2">
      <c r="A130" s="327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28"/>
      <c r="P130" s="310" t="s">
        <v>73</v>
      </c>
      <c r="Q130" s="311"/>
      <c r="R130" s="311"/>
      <c r="S130" s="311"/>
      <c r="T130" s="311"/>
      <c r="U130" s="311"/>
      <c r="V130" s="312"/>
      <c r="W130" s="37" t="s">
        <v>70</v>
      </c>
      <c r="X130" s="304">
        <f>IFERROR(SUM(X128:X129),"0")</f>
        <v>168</v>
      </c>
      <c r="Y130" s="304">
        <f>IFERROR(SUM(Y128:Y129),"0")</f>
        <v>168</v>
      </c>
      <c r="Z130" s="304">
        <f>IFERROR(IF(Z128="",0,Z128),"0")+IFERROR(IF(Z129="",0,Z129),"0")</f>
        <v>3.0038400000000003</v>
      </c>
      <c r="AA130" s="305"/>
      <c r="AB130" s="305"/>
      <c r="AC130" s="305"/>
    </row>
    <row r="131" spans="1:68" x14ac:dyDescent="0.2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28"/>
      <c r="P131" s="310" t="s">
        <v>73</v>
      </c>
      <c r="Q131" s="311"/>
      <c r="R131" s="311"/>
      <c r="S131" s="311"/>
      <c r="T131" s="311"/>
      <c r="U131" s="311"/>
      <c r="V131" s="312"/>
      <c r="W131" s="37" t="s">
        <v>74</v>
      </c>
      <c r="X131" s="304">
        <f>IFERROR(SUMPRODUCT(X128:X129*H128:H129),"0")</f>
        <v>504</v>
      </c>
      <c r="Y131" s="304">
        <f>IFERROR(SUMPRODUCT(Y128:Y129*H128:H129),"0")</f>
        <v>504</v>
      </c>
      <c r="Z131" s="37"/>
      <c r="AA131" s="305"/>
      <c r="AB131" s="305"/>
      <c r="AC131" s="305"/>
    </row>
    <row r="132" spans="1:68" ht="16.5" hidden="1" customHeight="1" x14ac:dyDescent="0.25">
      <c r="A132" s="317" t="s">
        <v>216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  <c r="AA132" s="297"/>
      <c r="AB132" s="297"/>
      <c r="AC132" s="297"/>
    </row>
    <row r="133" spans="1:68" ht="14.25" hidden="1" customHeight="1" x14ac:dyDescent="0.25">
      <c r="A133" s="308" t="s">
        <v>131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  <c r="AA133" s="296"/>
      <c r="AB133" s="296"/>
      <c r="AC133" s="296"/>
    </row>
    <row r="134" spans="1:68" ht="27" customHeight="1" x14ac:dyDescent="0.25">
      <c r="A134" s="54" t="s">
        <v>217</v>
      </c>
      <c r="B134" s="54" t="s">
        <v>218</v>
      </c>
      <c r="C134" s="31">
        <v>4301135753</v>
      </c>
      <c r="D134" s="313">
        <v>4620207490914</v>
      </c>
      <c r="E134" s="314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92" t="s">
        <v>219</v>
      </c>
      <c r="Q134" s="319"/>
      <c r="R134" s="319"/>
      <c r="S134" s="319"/>
      <c r="T134" s="320"/>
      <c r="U134" s="34"/>
      <c r="V134" s="34"/>
      <c r="W134" s="35" t="s">
        <v>70</v>
      </c>
      <c r="X134" s="302">
        <v>28</v>
      </c>
      <c r="Y134" s="30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206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220</v>
      </c>
      <c r="B135" s="54" t="s">
        <v>221</v>
      </c>
      <c r="C135" s="31">
        <v>4301135778</v>
      </c>
      <c r="D135" s="313">
        <v>4620207490853</v>
      </c>
      <c r="E135" s="314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77" t="s">
        <v>222</v>
      </c>
      <c r="Q135" s="319"/>
      <c r="R135" s="319"/>
      <c r="S135" s="319"/>
      <c r="T135" s="320"/>
      <c r="U135" s="34"/>
      <c r="V135" s="34"/>
      <c r="W135" s="35" t="s">
        <v>70</v>
      </c>
      <c r="X135" s="302">
        <v>14</v>
      </c>
      <c r="Y135" s="30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62" t="s">
        <v>206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27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28"/>
      <c r="P136" s="310" t="s">
        <v>73</v>
      </c>
      <c r="Q136" s="311"/>
      <c r="R136" s="311"/>
      <c r="S136" s="311"/>
      <c r="T136" s="311"/>
      <c r="U136" s="311"/>
      <c r="V136" s="312"/>
      <c r="W136" s="37" t="s">
        <v>70</v>
      </c>
      <c r="X136" s="304">
        <f>IFERROR(SUM(X134:X135),"0")</f>
        <v>42</v>
      </c>
      <c r="Y136" s="304">
        <f>IFERROR(SUM(Y134:Y135),"0")</f>
        <v>42</v>
      </c>
      <c r="Z136" s="304">
        <f>IFERROR(IF(Z134="",0,Z134),"0")+IFERROR(IF(Z135="",0,Z135),"0")</f>
        <v>0.75095999999999996</v>
      </c>
      <c r="AA136" s="305"/>
      <c r="AB136" s="305"/>
      <c r="AC136" s="305"/>
    </row>
    <row r="137" spans="1:68" x14ac:dyDescent="0.2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28"/>
      <c r="P137" s="310" t="s">
        <v>73</v>
      </c>
      <c r="Q137" s="311"/>
      <c r="R137" s="311"/>
      <c r="S137" s="311"/>
      <c r="T137" s="311"/>
      <c r="U137" s="311"/>
      <c r="V137" s="312"/>
      <c r="W137" s="37" t="s">
        <v>74</v>
      </c>
      <c r="X137" s="304">
        <f>IFERROR(SUMPRODUCT(X134:X135*H134:H135),"0")</f>
        <v>100.80000000000001</v>
      </c>
      <c r="Y137" s="304">
        <f>IFERROR(SUMPRODUCT(Y134:Y135*H134:H135),"0")</f>
        <v>100.80000000000001</v>
      </c>
      <c r="Z137" s="37"/>
      <c r="AA137" s="305"/>
      <c r="AB137" s="305"/>
      <c r="AC137" s="305"/>
    </row>
    <row r="138" spans="1:68" ht="16.5" hidden="1" customHeight="1" x14ac:dyDescent="0.25">
      <c r="A138" s="317" t="s">
        <v>223</v>
      </c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  <c r="AA138" s="297"/>
      <c r="AB138" s="297"/>
      <c r="AC138" s="297"/>
    </row>
    <row r="139" spans="1:68" ht="14.25" hidden="1" customHeight="1" x14ac:dyDescent="0.25">
      <c r="A139" s="308" t="s">
        <v>131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296"/>
      <c r="AB139" s="296"/>
      <c r="AC139" s="296"/>
    </row>
    <row r="140" spans="1:68" ht="27" customHeight="1" x14ac:dyDescent="0.25">
      <c r="A140" s="54" t="s">
        <v>224</v>
      </c>
      <c r="B140" s="54" t="s">
        <v>225</v>
      </c>
      <c r="C140" s="31">
        <v>4301135570</v>
      </c>
      <c r="D140" s="313">
        <v>4607111035806</v>
      </c>
      <c r="E140" s="314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1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19"/>
      <c r="R140" s="319"/>
      <c r="S140" s="319"/>
      <c r="T140" s="320"/>
      <c r="U140" s="34"/>
      <c r="V140" s="34"/>
      <c r="W140" s="35" t="s">
        <v>70</v>
      </c>
      <c r="X140" s="302">
        <v>14</v>
      </c>
      <c r="Y140" s="30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226</v>
      </c>
      <c r="AG140" s="67"/>
      <c r="AJ140" s="71" t="s">
        <v>72</v>
      </c>
      <c r="AK140" s="71">
        <v>1</v>
      </c>
      <c r="BB140" s="165" t="s">
        <v>82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27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28"/>
      <c r="P141" s="310" t="s">
        <v>73</v>
      </c>
      <c r="Q141" s="311"/>
      <c r="R141" s="311"/>
      <c r="S141" s="311"/>
      <c r="T141" s="311"/>
      <c r="U141" s="311"/>
      <c r="V141" s="312"/>
      <c r="W141" s="37" t="s">
        <v>70</v>
      </c>
      <c r="X141" s="304">
        <f>IFERROR(SUM(X140:X140),"0")</f>
        <v>14</v>
      </c>
      <c r="Y141" s="304">
        <f>IFERROR(SUM(Y140:Y140),"0")</f>
        <v>14</v>
      </c>
      <c r="Z141" s="304">
        <f>IFERROR(IF(Z140="",0,Z140),"0")</f>
        <v>0.25031999999999999</v>
      </c>
      <c r="AA141" s="305"/>
      <c r="AB141" s="305"/>
      <c r="AC141" s="305"/>
    </row>
    <row r="142" spans="1:68" x14ac:dyDescent="0.2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28"/>
      <c r="P142" s="310" t="s">
        <v>73</v>
      </c>
      <c r="Q142" s="311"/>
      <c r="R142" s="311"/>
      <c r="S142" s="311"/>
      <c r="T142" s="311"/>
      <c r="U142" s="311"/>
      <c r="V142" s="312"/>
      <c r="W142" s="37" t="s">
        <v>74</v>
      </c>
      <c r="X142" s="304">
        <f>IFERROR(SUMPRODUCT(X140:X140*H140:H140),"0")</f>
        <v>42</v>
      </c>
      <c r="Y142" s="304">
        <f>IFERROR(SUMPRODUCT(Y140:Y140*H140:H140),"0")</f>
        <v>42</v>
      </c>
      <c r="Z142" s="37"/>
      <c r="AA142" s="305"/>
      <c r="AB142" s="305"/>
      <c r="AC142" s="305"/>
    </row>
    <row r="143" spans="1:68" ht="16.5" hidden="1" customHeight="1" x14ac:dyDescent="0.25">
      <c r="A143" s="317" t="s">
        <v>227</v>
      </c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  <c r="AA143" s="297"/>
      <c r="AB143" s="297"/>
      <c r="AC143" s="297"/>
    </row>
    <row r="144" spans="1:68" ht="14.25" hidden="1" customHeight="1" x14ac:dyDescent="0.25">
      <c r="A144" s="308" t="s">
        <v>131</v>
      </c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296"/>
      <c r="AB144" s="296"/>
      <c r="AC144" s="296"/>
    </row>
    <row r="145" spans="1:68" ht="16.5" customHeight="1" x14ac:dyDescent="0.25">
      <c r="A145" s="54" t="s">
        <v>228</v>
      </c>
      <c r="B145" s="54" t="s">
        <v>229</v>
      </c>
      <c r="C145" s="31">
        <v>4301135607</v>
      </c>
      <c r="D145" s="313">
        <v>4607111039613</v>
      </c>
      <c r="E145" s="314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19"/>
      <c r="R145" s="319"/>
      <c r="S145" s="319"/>
      <c r="T145" s="320"/>
      <c r="U145" s="34"/>
      <c r="V145" s="34"/>
      <c r="W145" s="35" t="s">
        <v>70</v>
      </c>
      <c r="X145" s="302">
        <v>14</v>
      </c>
      <c r="Y145" s="30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212</v>
      </c>
      <c r="AG145" s="67"/>
      <c r="AJ145" s="71" t="s">
        <v>72</v>
      </c>
      <c r="AK145" s="71">
        <v>1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27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28"/>
      <c r="P146" s="310" t="s">
        <v>73</v>
      </c>
      <c r="Q146" s="311"/>
      <c r="R146" s="311"/>
      <c r="S146" s="311"/>
      <c r="T146" s="311"/>
      <c r="U146" s="311"/>
      <c r="V146" s="312"/>
      <c r="W146" s="37" t="s">
        <v>70</v>
      </c>
      <c r="X146" s="304">
        <f>IFERROR(SUM(X145:X145),"0")</f>
        <v>14</v>
      </c>
      <c r="Y146" s="304">
        <f>IFERROR(SUM(Y145:Y145),"0")</f>
        <v>14</v>
      </c>
      <c r="Z146" s="304">
        <f>IFERROR(IF(Z145="",0,Z145),"0")</f>
        <v>0.13103999999999999</v>
      </c>
      <c r="AA146" s="305"/>
      <c r="AB146" s="305"/>
      <c r="AC146" s="305"/>
    </row>
    <row r="147" spans="1:68" x14ac:dyDescent="0.2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28"/>
      <c r="P147" s="310" t="s">
        <v>73</v>
      </c>
      <c r="Q147" s="311"/>
      <c r="R147" s="311"/>
      <c r="S147" s="311"/>
      <c r="T147" s="311"/>
      <c r="U147" s="311"/>
      <c r="V147" s="312"/>
      <c r="W147" s="37" t="s">
        <v>74</v>
      </c>
      <c r="X147" s="304">
        <f>IFERROR(SUMPRODUCT(X145:X145*H145:H145),"0")</f>
        <v>37.800000000000004</v>
      </c>
      <c r="Y147" s="304">
        <f>IFERROR(SUMPRODUCT(Y145:Y145*H145:H145),"0")</f>
        <v>37.800000000000004</v>
      </c>
      <c r="Z147" s="37"/>
      <c r="AA147" s="305"/>
      <c r="AB147" s="305"/>
      <c r="AC147" s="305"/>
    </row>
    <row r="148" spans="1:68" ht="16.5" hidden="1" customHeight="1" x14ac:dyDescent="0.25">
      <c r="A148" s="317" t="s">
        <v>230</v>
      </c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297"/>
      <c r="AB148" s="297"/>
      <c r="AC148" s="297"/>
    </row>
    <row r="149" spans="1:68" ht="14.25" hidden="1" customHeight="1" x14ac:dyDescent="0.25">
      <c r="A149" s="308" t="s">
        <v>231</v>
      </c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  <c r="AA149" s="296"/>
      <c r="AB149" s="296"/>
      <c r="AC149" s="296"/>
    </row>
    <row r="150" spans="1:68" ht="27" hidden="1" customHeight="1" x14ac:dyDescent="0.25">
      <c r="A150" s="54" t="s">
        <v>232</v>
      </c>
      <c r="B150" s="54" t="s">
        <v>233</v>
      </c>
      <c r="C150" s="31">
        <v>4301135540</v>
      </c>
      <c r="D150" s="313">
        <v>4607111035646</v>
      </c>
      <c r="E150" s="314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234</v>
      </c>
      <c r="L150" s="32" t="s">
        <v>68</v>
      </c>
      <c r="M150" s="33" t="s">
        <v>69</v>
      </c>
      <c r="N150" s="33"/>
      <c r="O150" s="32">
        <v>180</v>
      </c>
      <c r="P150" s="3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19"/>
      <c r="R150" s="319"/>
      <c r="S150" s="319"/>
      <c r="T150" s="320"/>
      <c r="U150" s="34"/>
      <c r="V150" s="34"/>
      <c r="W150" s="35" t="s">
        <v>70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235</v>
      </c>
      <c r="AG150" s="67"/>
      <c r="AJ150" s="71" t="s">
        <v>72</v>
      </c>
      <c r="AK150" s="71">
        <v>1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27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28"/>
      <c r="P151" s="310" t="s">
        <v>73</v>
      </c>
      <c r="Q151" s="311"/>
      <c r="R151" s="311"/>
      <c r="S151" s="311"/>
      <c r="T151" s="311"/>
      <c r="U151" s="311"/>
      <c r="V151" s="312"/>
      <c r="W151" s="37" t="s">
        <v>70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hidden="1" x14ac:dyDescent="0.2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28"/>
      <c r="P152" s="310" t="s">
        <v>73</v>
      </c>
      <c r="Q152" s="311"/>
      <c r="R152" s="311"/>
      <c r="S152" s="311"/>
      <c r="T152" s="311"/>
      <c r="U152" s="311"/>
      <c r="V152" s="312"/>
      <c r="W152" s="37" t="s">
        <v>74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hidden="1" customHeight="1" x14ac:dyDescent="0.25">
      <c r="A153" s="317" t="s">
        <v>236</v>
      </c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  <c r="AA153" s="297"/>
      <c r="AB153" s="297"/>
      <c r="AC153" s="297"/>
    </row>
    <row r="154" spans="1:68" ht="14.25" hidden="1" customHeight="1" x14ac:dyDescent="0.25">
      <c r="A154" s="308" t="s">
        <v>131</v>
      </c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296"/>
      <c r="AB154" s="296"/>
      <c r="AC154" s="296"/>
    </row>
    <row r="155" spans="1:68" ht="27" hidden="1" customHeight="1" x14ac:dyDescent="0.25">
      <c r="A155" s="54" t="s">
        <v>237</v>
      </c>
      <c r="B155" s="54" t="s">
        <v>238</v>
      </c>
      <c r="C155" s="31">
        <v>4301135591</v>
      </c>
      <c r="D155" s="313">
        <v>4607111036568</v>
      </c>
      <c r="E155" s="314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31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19"/>
      <c r="R155" s="319"/>
      <c r="S155" s="319"/>
      <c r="T155" s="320"/>
      <c r="U155" s="34"/>
      <c r="V155" s="34"/>
      <c r="W155" s="35" t="s">
        <v>70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239</v>
      </c>
      <c r="AG155" s="67"/>
      <c r="AJ155" s="71" t="s">
        <v>72</v>
      </c>
      <c r="AK155" s="71">
        <v>1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27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28"/>
      <c r="P156" s="310" t="s">
        <v>73</v>
      </c>
      <c r="Q156" s="311"/>
      <c r="R156" s="311"/>
      <c r="S156" s="311"/>
      <c r="T156" s="311"/>
      <c r="U156" s="311"/>
      <c r="V156" s="312"/>
      <c r="W156" s="37" t="s">
        <v>70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hidden="1" x14ac:dyDescent="0.2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28"/>
      <c r="P157" s="310" t="s">
        <v>73</v>
      </c>
      <c r="Q157" s="311"/>
      <c r="R157" s="311"/>
      <c r="S157" s="311"/>
      <c r="T157" s="311"/>
      <c r="U157" s="311"/>
      <c r="V157" s="312"/>
      <c r="W157" s="37" t="s">
        <v>74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hidden="1" customHeight="1" x14ac:dyDescent="0.2">
      <c r="A158" s="368" t="s">
        <v>240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369"/>
      <c r="Z158" s="369"/>
      <c r="AA158" s="48"/>
      <c r="AB158" s="48"/>
      <c r="AC158" s="48"/>
    </row>
    <row r="159" spans="1:68" ht="16.5" hidden="1" customHeight="1" x14ac:dyDescent="0.25">
      <c r="A159" s="317" t="s">
        <v>241</v>
      </c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  <c r="AA159" s="297"/>
      <c r="AB159" s="297"/>
      <c r="AC159" s="297"/>
    </row>
    <row r="160" spans="1:68" ht="14.25" hidden="1" customHeight="1" x14ac:dyDescent="0.25">
      <c r="A160" s="308" t="s">
        <v>64</v>
      </c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296"/>
      <c r="AB160" s="296"/>
      <c r="AC160" s="296"/>
    </row>
    <row r="161" spans="1:68" ht="16.5" hidden="1" customHeight="1" x14ac:dyDescent="0.25">
      <c r="A161" s="54" t="s">
        <v>242</v>
      </c>
      <c r="B161" s="54" t="s">
        <v>243</v>
      </c>
      <c r="C161" s="31">
        <v>4301071062</v>
      </c>
      <c r="D161" s="313">
        <v>4607111036384</v>
      </c>
      <c r="E161" s="314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38" t="s">
        <v>244</v>
      </c>
      <c r="Q161" s="319"/>
      <c r="R161" s="319"/>
      <c r="S161" s="319"/>
      <c r="T161" s="320"/>
      <c r="U161" s="34"/>
      <c r="V161" s="34"/>
      <c r="W161" s="35" t="s">
        <v>70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245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246</v>
      </c>
      <c r="B162" s="54" t="s">
        <v>247</v>
      </c>
      <c r="C162" s="31">
        <v>4301071050</v>
      </c>
      <c r="D162" s="313">
        <v>4607111036216</v>
      </c>
      <c r="E162" s="314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67</v>
      </c>
      <c r="L162" s="32" t="s">
        <v>98</v>
      </c>
      <c r="M162" s="33" t="s">
        <v>69</v>
      </c>
      <c r="N162" s="33"/>
      <c r="O162" s="32">
        <v>180</v>
      </c>
      <c r="P162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19"/>
      <c r="R162" s="319"/>
      <c r="S162" s="319"/>
      <c r="T162" s="320"/>
      <c r="U162" s="34"/>
      <c r="V162" s="34"/>
      <c r="W162" s="35" t="s">
        <v>70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248</v>
      </c>
      <c r="AG162" s="67"/>
      <c r="AJ162" s="71" t="s">
        <v>100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27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28"/>
      <c r="P163" s="310" t="s">
        <v>73</v>
      </c>
      <c r="Q163" s="311"/>
      <c r="R163" s="311"/>
      <c r="S163" s="311"/>
      <c r="T163" s="311"/>
      <c r="U163" s="311"/>
      <c r="V163" s="312"/>
      <c r="W163" s="37" t="s">
        <v>70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hidden="1" x14ac:dyDescent="0.2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28"/>
      <c r="P164" s="310" t="s">
        <v>73</v>
      </c>
      <c r="Q164" s="311"/>
      <c r="R164" s="311"/>
      <c r="S164" s="311"/>
      <c r="T164" s="311"/>
      <c r="U164" s="311"/>
      <c r="V164" s="312"/>
      <c r="W164" s="37" t="s">
        <v>74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hidden="1" customHeight="1" x14ac:dyDescent="0.25">
      <c r="A165" s="308" t="s">
        <v>249</v>
      </c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  <c r="AA165" s="296"/>
      <c r="AB165" s="296"/>
      <c r="AC165" s="296"/>
    </row>
    <row r="166" spans="1:68" ht="27" hidden="1" customHeight="1" x14ac:dyDescent="0.25">
      <c r="A166" s="54" t="s">
        <v>250</v>
      </c>
      <c r="B166" s="54" t="s">
        <v>251</v>
      </c>
      <c r="C166" s="31">
        <v>4301080153</v>
      </c>
      <c r="D166" s="313">
        <v>4607111036827</v>
      </c>
      <c r="E166" s="314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19"/>
      <c r="R166" s="319"/>
      <c r="S166" s="319"/>
      <c r="T166" s="320"/>
      <c r="U166" s="34"/>
      <c r="V166" s="34"/>
      <c r="W166" s="35" t="s">
        <v>70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252</v>
      </c>
      <c r="AG166" s="67"/>
      <c r="AJ166" s="71" t="s">
        <v>72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253</v>
      </c>
      <c r="B167" s="54" t="s">
        <v>254</v>
      </c>
      <c r="C167" s="31">
        <v>4301080154</v>
      </c>
      <c r="D167" s="313">
        <v>4607111036834</v>
      </c>
      <c r="E167" s="314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36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19"/>
      <c r="R167" s="319"/>
      <c r="S167" s="319"/>
      <c r="T167" s="320"/>
      <c r="U167" s="34"/>
      <c r="V167" s="34"/>
      <c r="W167" s="35" t="s">
        <v>70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252</v>
      </c>
      <c r="AG167" s="67"/>
      <c r="AJ167" s="71" t="s">
        <v>72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27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28"/>
      <c r="P168" s="310" t="s">
        <v>73</v>
      </c>
      <c r="Q168" s="311"/>
      <c r="R168" s="311"/>
      <c r="S168" s="311"/>
      <c r="T168" s="311"/>
      <c r="U168" s="311"/>
      <c r="V168" s="312"/>
      <c r="W168" s="37" t="s">
        <v>70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hidden="1" x14ac:dyDescent="0.2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28"/>
      <c r="P169" s="310" t="s">
        <v>73</v>
      </c>
      <c r="Q169" s="311"/>
      <c r="R169" s="311"/>
      <c r="S169" s="311"/>
      <c r="T169" s="311"/>
      <c r="U169" s="311"/>
      <c r="V169" s="312"/>
      <c r="W169" s="37" t="s">
        <v>74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hidden="1" customHeight="1" x14ac:dyDescent="0.2">
      <c r="A170" s="368" t="s">
        <v>255</v>
      </c>
      <c r="B170" s="369"/>
      <c r="C170" s="369"/>
      <c r="D170" s="369"/>
      <c r="E170" s="369"/>
      <c r="F170" s="369"/>
      <c r="G170" s="369"/>
      <c r="H170" s="369"/>
      <c r="I170" s="369"/>
      <c r="J170" s="369"/>
      <c r="K170" s="369"/>
      <c r="L170" s="369"/>
      <c r="M170" s="369"/>
      <c r="N170" s="369"/>
      <c r="O170" s="369"/>
      <c r="P170" s="369"/>
      <c r="Q170" s="369"/>
      <c r="R170" s="369"/>
      <c r="S170" s="369"/>
      <c r="T170" s="369"/>
      <c r="U170" s="369"/>
      <c r="V170" s="369"/>
      <c r="W170" s="369"/>
      <c r="X170" s="369"/>
      <c r="Y170" s="369"/>
      <c r="Z170" s="369"/>
      <c r="AA170" s="48"/>
      <c r="AB170" s="48"/>
      <c r="AC170" s="48"/>
    </row>
    <row r="171" spans="1:68" ht="16.5" hidden="1" customHeight="1" x14ac:dyDescent="0.25">
      <c r="A171" s="317" t="s">
        <v>256</v>
      </c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  <c r="AA171" s="297"/>
      <c r="AB171" s="297"/>
      <c r="AC171" s="297"/>
    </row>
    <row r="172" spans="1:68" ht="14.25" hidden="1" customHeight="1" x14ac:dyDescent="0.25">
      <c r="A172" s="308" t="s">
        <v>77</v>
      </c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  <c r="AA172" s="296"/>
      <c r="AB172" s="296"/>
      <c r="AC172" s="296"/>
    </row>
    <row r="173" spans="1:68" ht="16.5" customHeight="1" x14ac:dyDescent="0.25">
      <c r="A173" s="54" t="s">
        <v>257</v>
      </c>
      <c r="B173" s="54" t="s">
        <v>258</v>
      </c>
      <c r="C173" s="31">
        <v>4301132179</v>
      </c>
      <c r="D173" s="313">
        <v>4607111035691</v>
      </c>
      <c r="E173" s="314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19"/>
      <c r="R173" s="319"/>
      <c r="S173" s="319"/>
      <c r="T173" s="320"/>
      <c r="U173" s="34"/>
      <c r="V173" s="34"/>
      <c r="W173" s="35" t="s">
        <v>70</v>
      </c>
      <c r="X173" s="302">
        <v>126</v>
      </c>
      <c r="Y173" s="303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80" t="s">
        <v>259</v>
      </c>
      <c r="AG173" s="67"/>
      <c r="AJ173" s="71" t="s">
        <v>72</v>
      </c>
      <c r="AK173" s="71">
        <v>1</v>
      </c>
      <c r="BB173" s="181" t="s">
        <v>82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260</v>
      </c>
      <c r="B174" s="54" t="s">
        <v>261</v>
      </c>
      <c r="C174" s="31">
        <v>4301132182</v>
      </c>
      <c r="D174" s="313">
        <v>4607111035721</v>
      </c>
      <c r="E174" s="314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19"/>
      <c r="R174" s="319"/>
      <c r="S174" s="319"/>
      <c r="T174" s="320"/>
      <c r="U174" s="34"/>
      <c r="V174" s="34"/>
      <c r="W174" s="35" t="s">
        <v>70</v>
      </c>
      <c r="X174" s="302">
        <v>112</v>
      </c>
      <c r="Y174" s="303">
        <f>IFERROR(IF(X174="","",X174),"")</f>
        <v>112</v>
      </c>
      <c r="Z174" s="36">
        <f>IFERROR(IF(X174="","",X174*0.01788),"")</f>
        <v>2.0025599999999999</v>
      </c>
      <c r="AA174" s="56"/>
      <c r="AB174" s="57"/>
      <c r="AC174" s="182" t="s">
        <v>262</v>
      </c>
      <c r="AG174" s="67"/>
      <c r="AJ174" s="71" t="s">
        <v>72</v>
      </c>
      <c r="AK174" s="71">
        <v>1</v>
      </c>
      <c r="BB174" s="183" t="s">
        <v>82</v>
      </c>
      <c r="BM174" s="67">
        <f>IFERROR(X174*I174,"0")</f>
        <v>379.45600000000002</v>
      </c>
      <c r="BN174" s="67">
        <f>IFERROR(Y174*I174,"0")</f>
        <v>379.45600000000002</v>
      </c>
      <c r="BO174" s="67">
        <f>IFERROR(X174/J174,"0")</f>
        <v>1.6</v>
      </c>
      <c r="BP174" s="67">
        <f>IFERROR(Y174/J174,"0")</f>
        <v>1.6</v>
      </c>
    </row>
    <row r="175" spans="1:68" ht="27" customHeight="1" x14ac:dyDescent="0.25">
      <c r="A175" s="54" t="s">
        <v>263</v>
      </c>
      <c r="B175" s="54" t="s">
        <v>264</v>
      </c>
      <c r="C175" s="31">
        <v>4301132170</v>
      </c>
      <c r="D175" s="313">
        <v>4607111038487</v>
      </c>
      <c r="E175" s="314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19"/>
      <c r="R175" s="319"/>
      <c r="S175" s="319"/>
      <c r="T175" s="320"/>
      <c r="U175" s="34"/>
      <c r="V175" s="34"/>
      <c r="W175" s="35" t="s">
        <v>70</v>
      </c>
      <c r="X175" s="302">
        <v>98</v>
      </c>
      <c r="Y175" s="303">
        <f>IFERROR(IF(X175="","",X175),"")</f>
        <v>98</v>
      </c>
      <c r="Z175" s="36">
        <f>IFERROR(IF(X175="","",X175*0.01788),"")</f>
        <v>1.75224</v>
      </c>
      <c r="AA175" s="56"/>
      <c r="AB175" s="57"/>
      <c r="AC175" s="184" t="s">
        <v>265</v>
      </c>
      <c r="AG175" s="67"/>
      <c r="AJ175" s="71" t="s">
        <v>72</v>
      </c>
      <c r="AK175" s="71">
        <v>1</v>
      </c>
      <c r="BB175" s="185" t="s">
        <v>82</v>
      </c>
      <c r="BM175" s="67">
        <f>IFERROR(X175*I175,"0")</f>
        <v>366.12800000000004</v>
      </c>
      <c r="BN175" s="67">
        <f>IFERROR(Y175*I175,"0")</f>
        <v>366.12800000000004</v>
      </c>
      <c r="BO175" s="67">
        <f>IFERROR(X175/J175,"0")</f>
        <v>1.4</v>
      </c>
      <c r="BP175" s="67">
        <f>IFERROR(Y175/J175,"0")</f>
        <v>1.4</v>
      </c>
    </row>
    <row r="176" spans="1:68" x14ac:dyDescent="0.2">
      <c r="A176" s="327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28"/>
      <c r="P176" s="310" t="s">
        <v>73</v>
      </c>
      <c r="Q176" s="311"/>
      <c r="R176" s="311"/>
      <c r="S176" s="311"/>
      <c r="T176" s="311"/>
      <c r="U176" s="311"/>
      <c r="V176" s="312"/>
      <c r="W176" s="37" t="s">
        <v>70</v>
      </c>
      <c r="X176" s="304">
        <f>IFERROR(SUM(X173:X175),"0")</f>
        <v>336</v>
      </c>
      <c r="Y176" s="304">
        <f>IFERROR(SUM(Y173:Y175),"0")</f>
        <v>336</v>
      </c>
      <c r="Z176" s="304">
        <f>IFERROR(IF(Z173="",0,Z173),"0")+IFERROR(IF(Z174="",0,Z174),"0")+IFERROR(IF(Z175="",0,Z175),"0")</f>
        <v>6.0076800000000006</v>
      </c>
      <c r="AA176" s="305"/>
      <c r="AB176" s="305"/>
      <c r="AC176" s="305"/>
    </row>
    <row r="177" spans="1:68" x14ac:dyDescent="0.2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28"/>
      <c r="P177" s="310" t="s">
        <v>73</v>
      </c>
      <c r="Q177" s="311"/>
      <c r="R177" s="311"/>
      <c r="S177" s="311"/>
      <c r="T177" s="311"/>
      <c r="U177" s="311"/>
      <c r="V177" s="312"/>
      <c r="W177" s="37" t="s">
        <v>74</v>
      </c>
      <c r="X177" s="304">
        <f>IFERROR(SUMPRODUCT(X173:X175*H173:H175),"0")</f>
        <v>1008</v>
      </c>
      <c r="Y177" s="304">
        <f>IFERROR(SUMPRODUCT(Y173:Y175*H173:H175),"0")</f>
        <v>1008</v>
      </c>
      <c r="Z177" s="37"/>
      <c r="AA177" s="305"/>
      <c r="AB177" s="305"/>
      <c r="AC177" s="305"/>
    </row>
    <row r="178" spans="1:68" ht="14.25" hidden="1" customHeight="1" x14ac:dyDescent="0.25">
      <c r="A178" s="308" t="s">
        <v>266</v>
      </c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  <c r="AA178" s="296"/>
      <c r="AB178" s="296"/>
      <c r="AC178" s="296"/>
    </row>
    <row r="179" spans="1:68" ht="27" hidden="1" customHeight="1" x14ac:dyDescent="0.25">
      <c r="A179" s="54" t="s">
        <v>267</v>
      </c>
      <c r="B179" s="54" t="s">
        <v>268</v>
      </c>
      <c r="C179" s="31">
        <v>4301051855</v>
      </c>
      <c r="D179" s="313">
        <v>4680115885875</v>
      </c>
      <c r="E179" s="314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269</v>
      </c>
      <c r="L179" s="32" t="s">
        <v>68</v>
      </c>
      <c r="M179" s="33" t="s">
        <v>270</v>
      </c>
      <c r="N179" s="33"/>
      <c r="O179" s="32">
        <v>365</v>
      </c>
      <c r="P179" s="431" t="s">
        <v>271</v>
      </c>
      <c r="Q179" s="319"/>
      <c r="R179" s="319"/>
      <c r="S179" s="319"/>
      <c r="T179" s="320"/>
      <c r="U179" s="34"/>
      <c r="V179" s="34"/>
      <c r="W179" s="35" t="s">
        <v>70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272</v>
      </c>
      <c r="AG179" s="67"/>
      <c r="AJ179" s="71" t="s">
        <v>72</v>
      </c>
      <c r="AK179" s="71">
        <v>1</v>
      </c>
      <c r="BB179" s="187" t="s">
        <v>273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27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28"/>
      <c r="P180" s="310" t="s">
        <v>73</v>
      </c>
      <c r="Q180" s="311"/>
      <c r="R180" s="311"/>
      <c r="S180" s="311"/>
      <c r="T180" s="311"/>
      <c r="U180" s="311"/>
      <c r="V180" s="312"/>
      <c r="W180" s="37" t="s">
        <v>70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hidden="1" x14ac:dyDescent="0.2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28"/>
      <c r="P181" s="310" t="s">
        <v>73</v>
      </c>
      <c r="Q181" s="311"/>
      <c r="R181" s="311"/>
      <c r="S181" s="311"/>
      <c r="T181" s="311"/>
      <c r="U181" s="311"/>
      <c r="V181" s="312"/>
      <c r="W181" s="37" t="s">
        <v>74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hidden="1" customHeight="1" x14ac:dyDescent="0.2">
      <c r="A182" s="368" t="s">
        <v>274</v>
      </c>
      <c r="B182" s="369"/>
      <c r="C182" s="369"/>
      <c r="D182" s="369"/>
      <c r="E182" s="369"/>
      <c r="F182" s="369"/>
      <c r="G182" s="369"/>
      <c r="H182" s="369"/>
      <c r="I182" s="369"/>
      <c r="J182" s="369"/>
      <c r="K182" s="369"/>
      <c r="L182" s="369"/>
      <c r="M182" s="369"/>
      <c r="N182" s="369"/>
      <c r="O182" s="369"/>
      <c r="P182" s="369"/>
      <c r="Q182" s="369"/>
      <c r="R182" s="369"/>
      <c r="S182" s="369"/>
      <c r="T182" s="369"/>
      <c r="U182" s="369"/>
      <c r="V182" s="369"/>
      <c r="W182" s="369"/>
      <c r="X182" s="369"/>
      <c r="Y182" s="369"/>
      <c r="Z182" s="369"/>
      <c r="AA182" s="48"/>
      <c r="AB182" s="48"/>
      <c r="AC182" s="48"/>
    </row>
    <row r="183" spans="1:68" ht="16.5" hidden="1" customHeight="1" x14ac:dyDescent="0.25">
      <c r="A183" s="317" t="s">
        <v>275</v>
      </c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  <c r="AA183" s="297"/>
      <c r="AB183" s="297"/>
      <c r="AC183" s="297"/>
    </row>
    <row r="184" spans="1:68" ht="14.25" hidden="1" customHeight="1" x14ac:dyDescent="0.25">
      <c r="A184" s="308" t="s">
        <v>77</v>
      </c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  <c r="X184" s="309"/>
      <c r="Y184" s="309"/>
      <c r="Z184" s="309"/>
      <c r="AA184" s="296"/>
      <c r="AB184" s="296"/>
      <c r="AC184" s="296"/>
    </row>
    <row r="185" spans="1:68" ht="27" customHeight="1" x14ac:dyDescent="0.25">
      <c r="A185" s="54" t="s">
        <v>276</v>
      </c>
      <c r="B185" s="54" t="s">
        <v>277</v>
      </c>
      <c r="C185" s="31">
        <v>4301132227</v>
      </c>
      <c r="D185" s="313">
        <v>4620207491133</v>
      </c>
      <c r="E185" s="314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94" t="s">
        <v>278</v>
      </c>
      <c r="Q185" s="319"/>
      <c r="R185" s="319"/>
      <c r="S185" s="319"/>
      <c r="T185" s="320"/>
      <c r="U185" s="34"/>
      <c r="V185" s="34"/>
      <c r="W185" s="35" t="s">
        <v>70</v>
      </c>
      <c r="X185" s="302">
        <v>14</v>
      </c>
      <c r="Y185" s="303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8" t="s">
        <v>279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41.72</v>
      </c>
      <c r="BN185" s="67">
        <f>IFERROR(Y185*I185,"0")</f>
        <v>41.72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27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28"/>
      <c r="P186" s="310" t="s">
        <v>73</v>
      </c>
      <c r="Q186" s="311"/>
      <c r="R186" s="311"/>
      <c r="S186" s="311"/>
      <c r="T186" s="311"/>
      <c r="U186" s="311"/>
      <c r="V186" s="312"/>
      <c r="W186" s="37" t="s">
        <v>70</v>
      </c>
      <c r="X186" s="304">
        <f>IFERROR(SUM(X185:X185),"0")</f>
        <v>14</v>
      </c>
      <c r="Y186" s="304">
        <f>IFERROR(SUM(Y185:Y185),"0")</f>
        <v>14</v>
      </c>
      <c r="Z186" s="304">
        <f>IFERROR(IF(Z185="",0,Z185),"0")</f>
        <v>0.25031999999999999</v>
      </c>
      <c r="AA186" s="305"/>
      <c r="AB186" s="305"/>
      <c r="AC186" s="305"/>
    </row>
    <row r="187" spans="1:68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28"/>
      <c r="P187" s="310" t="s">
        <v>73</v>
      </c>
      <c r="Q187" s="311"/>
      <c r="R187" s="311"/>
      <c r="S187" s="311"/>
      <c r="T187" s="311"/>
      <c r="U187" s="311"/>
      <c r="V187" s="312"/>
      <c r="W187" s="37" t="s">
        <v>74</v>
      </c>
      <c r="X187" s="304">
        <f>IFERROR(SUMPRODUCT(X185:X185*H185:H185),"0")</f>
        <v>38.64</v>
      </c>
      <c r="Y187" s="304">
        <f>IFERROR(SUMPRODUCT(Y185:Y185*H185:H185),"0")</f>
        <v>38.64</v>
      </c>
      <c r="Z187" s="37"/>
      <c r="AA187" s="305"/>
      <c r="AB187" s="305"/>
      <c r="AC187" s="305"/>
    </row>
    <row r="188" spans="1:68" ht="14.25" hidden="1" customHeight="1" x14ac:dyDescent="0.25">
      <c r="A188" s="308" t="s">
        <v>131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309"/>
      <c r="Z188" s="309"/>
      <c r="AA188" s="296"/>
      <c r="AB188" s="296"/>
      <c r="AC188" s="296"/>
    </row>
    <row r="189" spans="1:68" ht="27" hidden="1" customHeight="1" x14ac:dyDescent="0.25">
      <c r="A189" s="54" t="s">
        <v>280</v>
      </c>
      <c r="B189" s="54" t="s">
        <v>281</v>
      </c>
      <c r="C189" s="31">
        <v>4301135707</v>
      </c>
      <c r="D189" s="313">
        <v>4620207490198</v>
      </c>
      <c r="E189" s="314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80</v>
      </c>
      <c r="L189" s="32" t="s">
        <v>98</v>
      </c>
      <c r="M189" s="33" t="s">
        <v>69</v>
      </c>
      <c r="N189" s="33"/>
      <c r="O189" s="32">
        <v>180</v>
      </c>
      <c r="P189" s="39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282</v>
      </c>
      <c r="AG189" s="67"/>
      <c r="AJ189" s="71" t="s">
        <v>100</v>
      </c>
      <c r="AK189" s="71">
        <v>14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4301135696</v>
      </c>
      <c r="D190" s="313">
        <v>4620207490235</v>
      </c>
      <c r="E190" s="314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80</v>
      </c>
      <c r="L190" s="32" t="s">
        <v>98</v>
      </c>
      <c r="M190" s="33" t="s">
        <v>69</v>
      </c>
      <c r="N190" s="33"/>
      <c r="O190" s="32">
        <v>180</v>
      </c>
      <c r="P190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19"/>
      <c r="R190" s="319"/>
      <c r="S190" s="319"/>
      <c r="T190" s="320"/>
      <c r="U190" s="34"/>
      <c r="V190" s="34"/>
      <c r="W190" s="35" t="s">
        <v>70</v>
      </c>
      <c r="X190" s="302">
        <v>14</v>
      </c>
      <c r="Y190" s="303">
        <f>IFERROR(IF(X190="","",X190),"")</f>
        <v>14</v>
      </c>
      <c r="Z190" s="36">
        <f>IFERROR(IF(X190="","",X190*0.01788),"")</f>
        <v>0.25031999999999999</v>
      </c>
      <c r="AA190" s="56"/>
      <c r="AB190" s="57"/>
      <c r="AC190" s="192" t="s">
        <v>285</v>
      </c>
      <c r="AG190" s="67"/>
      <c r="AJ190" s="71" t="s">
        <v>100</v>
      </c>
      <c r="AK190" s="71">
        <v>14</v>
      </c>
      <c r="BB190" s="193" t="s">
        <v>82</v>
      </c>
      <c r="BM190" s="67">
        <f>IFERROR(X190*I190,"0")</f>
        <v>43.450400000000002</v>
      </c>
      <c r="BN190" s="67">
        <f>IFERROR(Y190*I190,"0")</f>
        <v>43.450400000000002</v>
      </c>
      <c r="BO190" s="67">
        <f>IFERROR(X190/J190,"0")</f>
        <v>0.2</v>
      </c>
      <c r="BP190" s="67">
        <f>IFERROR(Y190/J190,"0")</f>
        <v>0.2</v>
      </c>
    </row>
    <row r="191" spans="1:68" ht="27" hidden="1" customHeight="1" x14ac:dyDescent="0.25">
      <c r="A191" s="54" t="s">
        <v>286</v>
      </c>
      <c r="B191" s="54" t="s">
        <v>287</v>
      </c>
      <c r="C191" s="31">
        <v>4301135697</v>
      </c>
      <c r="D191" s="313">
        <v>4620207490259</v>
      </c>
      <c r="E191" s="314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80</v>
      </c>
      <c r="L191" s="32" t="s">
        <v>98</v>
      </c>
      <c r="M191" s="33" t="s">
        <v>69</v>
      </c>
      <c r="N191" s="33"/>
      <c r="O191" s="32">
        <v>180</v>
      </c>
      <c r="P191" s="4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19"/>
      <c r="R191" s="319"/>
      <c r="S191" s="319"/>
      <c r="T191" s="320"/>
      <c r="U191" s="34"/>
      <c r="V191" s="34"/>
      <c r="W191" s="35" t="s">
        <v>70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282</v>
      </c>
      <c r="AG191" s="67"/>
      <c r="AJ191" s="71" t="s">
        <v>100</v>
      </c>
      <c r="AK191" s="71">
        <v>14</v>
      </c>
      <c r="BB191" s="19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288</v>
      </c>
      <c r="B192" s="54" t="s">
        <v>289</v>
      </c>
      <c r="C192" s="31">
        <v>4301135681</v>
      </c>
      <c r="D192" s="313">
        <v>4620207490143</v>
      </c>
      <c r="E192" s="314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7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19"/>
      <c r="R192" s="319"/>
      <c r="S192" s="319"/>
      <c r="T192" s="320"/>
      <c r="U192" s="34"/>
      <c r="V192" s="34"/>
      <c r="W192" s="35" t="s">
        <v>70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290</v>
      </c>
      <c r="AG192" s="67"/>
      <c r="AJ192" s="71" t="s">
        <v>72</v>
      </c>
      <c r="AK192" s="71">
        <v>1</v>
      </c>
      <c r="BB192" s="19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28"/>
      <c r="P193" s="310" t="s">
        <v>73</v>
      </c>
      <c r="Q193" s="311"/>
      <c r="R193" s="311"/>
      <c r="S193" s="311"/>
      <c r="T193" s="311"/>
      <c r="U193" s="311"/>
      <c r="V193" s="312"/>
      <c r="W193" s="37" t="s">
        <v>70</v>
      </c>
      <c r="X193" s="304">
        <f>IFERROR(SUM(X189:X192),"0")</f>
        <v>14</v>
      </c>
      <c r="Y193" s="304">
        <f>IFERROR(SUM(Y189:Y192),"0")</f>
        <v>14</v>
      </c>
      <c r="Z193" s="304">
        <f>IFERROR(IF(Z189="",0,Z189),"0")+IFERROR(IF(Z190="",0,Z190),"0")+IFERROR(IF(Z191="",0,Z191),"0")+IFERROR(IF(Z192="",0,Z192),"0")</f>
        <v>0.25031999999999999</v>
      </c>
      <c r="AA193" s="305"/>
      <c r="AB193" s="305"/>
      <c r="AC193" s="305"/>
    </row>
    <row r="194" spans="1:68" x14ac:dyDescent="0.2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28"/>
      <c r="P194" s="310" t="s">
        <v>73</v>
      </c>
      <c r="Q194" s="311"/>
      <c r="R194" s="311"/>
      <c r="S194" s="311"/>
      <c r="T194" s="311"/>
      <c r="U194" s="311"/>
      <c r="V194" s="312"/>
      <c r="W194" s="37" t="s">
        <v>74</v>
      </c>
      <c r="X194" s="304">
        <f>IFERROR(SUMPRODUCT(X189:X192*H189:H192),"0")</f>
        <v>33.6</v>
      </c>
      <c r="Y194" s="304">
        <f>IFERROR(SUMPRODUCT(Y189:Y192*H189:H192),"0")</f>
        <v>33.6</v>
      </c>
      <c r="Z194" s="37"/>
      <c r="AA194" s="305"/>
      <c r="AB194" s="305"/>
      <c r="AC194" s="305"/>
    </row>
    <row r="195" spans="1:68" ht="16.5" hidden="1" customHeight="1" x14ac:dyDescent="0.25">
      <c r="A195" s="317" t="s">
        <v>291</v>
      </c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  <c r="X195" s="309"/>
      <c r="Y195" s="309"/>
      <c r="Z195" s="309"/>
      <c r="AA195" s="297"/>
      <c r="AB195" s="297"/>
      <c r="AC195" s="297"/>
    </row>
    <row r="196" spans="1:68" ht="14.25" hidden="1" customHeight="1" x14ac:dyDescent="0.25">
      <c r="A196" s="308" t="s">
        <v>64</v>
      </c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  <c r="X196" s="309"/>
      <c r="Y196" s="309"/>
      <c r="Z196" s="309"/>
      <c r="AA196" s="296"/>
      <c r="AB196" s="296"/>
      <c r="AC196" s="296"/>
    </row>
    <row r="197" spans="1:68" ht="27" hidden="1" customHeight="1" x14ac:dyDescent="0.25">
      <c r="A197" s="54" t="s">
        <v>292</v>
      </c>
      <c r="B197" s="54" t="s">
        <v>293</v>
      </c>
      <c r="C197" s="31">
        <v>4301070990</v>
      </c>
      <c r="D197" s="313">
        <v>4607111038494</v>
      </c>
      <c r="E197" s="314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294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4301070966</v>
      </c>
      <c r="D198" s="313">
        <v>4607111038135</v>
      </c>
      <c r="E198" s="314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67</v>
      </c>
      <c r="L198" s="32" t="s">
        <v>98</v>
      </c>
      <c r="M198" s="33" t="s">
        <v>69</v>
      </c>
      <c r="N198" s="33"/>
      <c r="O198" s="32">
        <v>180</v>
      </c>
      <c r="P198" s="4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297</v>
      </c>
      <c r="AG198" s="67"/>
      <c r="AJ198" s="71" t="s">
        <v>100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27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28"/>
      <c r="P199" s="310" t="s">
        <v>73</v>
      </c>
      <c r="Q199" s="311"/>
      <c r="R199" s="311"/>
      <c r="S199" s="311"/>
      <c r="T199" s="311"/>
      <c r="U199" s="311"/>
      <c r="V199" s="312"/>
      <c r="W199" s="37" t="s">
        <v>70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hidden="1" x14ac:dyDescent="0.2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28"/>
      <c r="P200" s="310" t="s">
        <v>73</v>
      </c>
      <c r="Q200" s="311"/>
      <c r="R200" s="311"/>
      <c r="S200" s="311"/>
      <c r="T200" s="311"/>
      <c r="U200" s="311"/>
      <c r="V200" s="312"/>
      <c r="W200" s="37" t="s">
        <v>74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hidden="1" customHeight="1" x14ac:dyDescent="0.25">
      <c r="A201" s="317" t="s">
        <v>298</v>
      </c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  <c r="X201" s="309"/>
      <c r="Y201" s="309"/>
      <c r="Z201" s="309"/>
      <c r="AA201" s="297"/>
      <c r="AB201" s="297"/>
      <c r="AC201" s="297"/>
    </row>
    <row r="202" spans="1:68" ht="14.25" hidden="1" customHeight="1" x14ac:dyDescent="0.25">
      <c r="A202" s="308" t="s">
        <v>64</v>
      </c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  <c r="X202" s="309"/>
      <c r="Y202" s="309"/>
      <c r="Z202" s="309"/>
      <c r="AA202" s="296"/>
      <c r="AB202" s="296"/>
      <c r="AC202" s="296"/>
    </row>
    <row r="203" spans="1:68" ht="27" hidden="1" customHeight="1" x14ac:dyDescent="0.25">
      <c r="A203" s="54" t="s">
        <v>299</v>
      </c>
      <c r="B203" s="54" t="s">
        <v>300</v>
      </c>
      <c r="C203" s="31">
        <v>4301070996</v>
      </c>
      <c r="D203" s="313">
        <v>4607111038654</v>
      </c>
      <c r="E203" s="314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19"/>
      <c r="R203" s="319"/>
      <c r="S203" s="319"/>
      <c r="T203" s="320"/>
      <c r="U203" s="34"/>
      <c r="V203" s="34"/>
      <c r="W203" s="35" t="s">
        <v>70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301</v>
      </c>
      <c r="AG203" s="67"/>
      <c r="AJ203" s="71" t="s">
        <v>72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4301070997</v>
      </c>
      <c r="D204" s="313">
        <v>4607111038586</v>
      </c>
      <c r="E204" s="314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67</v>
      </c>
      <c r="L204" s="32" t="s">
        <v>98</v>
      </c>
      <c r="M204" s="33" t="s">
        <v>69</v>
      </c>
      <c r="N204" s="33"/>
      <c r="O204" s="32">
        <v>180</v>
      </c>
      <c r="P204" s="43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19"/>
      <c r="R204" s="319"/>
      <c r="S204" s="319"/>
      <c r="T204" s="320"/>
      <c r="U204" s="34"/>
      <c r="V204" s="34"/>
      <c r="W204" s="35" t="s">
        <v>70</v>
      </c>
      <c r="X204" s="302">
        <v>12</v>
      </c>
      <c r="Y204" s="303">
        <f t="shared" si="18"/>
        <v>12</v>
      </c>
      <c r="Z204" s="36">
        <f t="shared" si="19"/>
        <v>0.186</v>
      </c>
      <c r="AA204" s="56"/>
      <c r="AB204" s="57"/>
      <c r="AC204" s="204" t="s">
        <v>301</v>
      </c>
      <c r="AG204" s="67"/>
      <c r="AJ204" s="71" t="s">
        <v>100</v>
      </c>
      <c r="AK204" s="71">
        <v>12</v>
      </c>
      <c r="BB204" s="205" t="s">
        <v>1</v>
      </c>
      <c r="BM204" s="67">
        <f t="shared" si="20"/>
        <v>69.960000000000008</v>
      </c>
      <c r="BN204" s="67">
        <f t="shared" si="21"/>
        <v>69.960000000000008</v>
      </c>
      <c r="BO204" s="67">
        <f t="shared" si="22"/>
        <v>0.14285714285714285</v>
      </c>
      <c r="BP204" s="67">
        <f t="shared" si="23"/>
        <v>0.14285714285714285</v>
      </c>
    </row>
    <row r="205" spans="1:68" ht="27" hidden="1" customHeight="1" x14ac:dyDescent="0.25">
      <c r="A205" s="54" t="s">
        <v>304</v>
      </c>
      <c r="B205" s="54" t="s">
        <v>305</v>
      </c>
      <c r="C205" s="31">
        <v>4301070962</v>
      </c>
      <c r="D205" s="313">
        <v>4607111038609</v>
      </c>
      <c r="E205" s="314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19"/>
      <c r="R205" s="319"/>
      <c r="S205" s="319"/>
      <c r="T205" s="320"/>
      <c r="U205" s="34"/>
      <c r="V205" s="34"/>
      <c r="W205" s="35" t="s">
        <v>70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306</v>
      </c>
      <c r="AG205" s="67"/>
      <c r="AJ205" s="71" t="s">
        <v>72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hidden="1" customHeight="1" x14ac:dyDescent="0.25">
      <c r="A206" s="54" t="s">
        <v>307</v>
      </c>
      <c r="B206" s="54" t="s">
        <v>308</v>
      </c>
      <c r="C206" s="31">
        <v>4301070963</v>
      </c>
      <c r="D206" s="313">
        <v>4607111038630</v>
      </c>
      <c r="E206" s="314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3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19"/>
      <c r="R206" s="319"/>
      <c r="S206" s="319"/>
      <c r="T206" s="320"/>
      <c r="U206" s="34"/>
      <c r="V206" s="34"/>
      <c r="W206" s="35" t="s">
        <v>70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306</v>
      </c>
      <c r="AG206" s="67"/>
      <c r="AJ206" s="71" t="s">
        <v>72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hidden="1" customHeight="1" x14ac:dyDescent="0.25">
      <c r="A207" s="54" t="s">
        <v>309</v>
      </c>
      <c r="B207" s="54" t="s">
        <v>310</v>
      </c>
      <c r="C207" s="31">
        <v>4301070959</v>
      </c>
      <c r="D207" s="313">
        <v>4607111038616</v>
      </c>
      <c r="E207" s="314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19"/>
      <c r="R207" s="319"/>
      <c r="S207" s="319"/>
      <c r="T207" s="320"/>
      <c r="U207" s="34"/>
      <c r="V207" s="34"/>
      <c r="W207" s="35" t="s">
        <v>70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301</v>
      </c>
      <c r="AG207" s="67"/>
      <c r="AJ207" s="71" t="s">
        <v>72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311</v>
      </c>
      <c r="B208" s="54" t="s">
        <v>312</v>
      </c>
      <c r="C208" s="31">
        <v>4301070960</v>
      </c>
      <c r="D208" s="313">
        <v>4607111038623</v>
      </c>
      <c r="E208" s="314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67</v>
      </c>
      <c r="L208" s="32" t="s">
        <v>98</v>
      </c>
      <c r="M208" s="33" t="s">
        <v>69</v>
      </c>
      <c r="N208" s="33"/>
      <c r="O208" s="32">
        <v>180</v>
      </c>
      <c r="P208" s="40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19"/>
      <c r="R208" s="319"/>
      <c r="S208" s="319"/>
      <c r="T208" s="320"/>
      <c r="U208" s="34"/>
      <c r="V208" s="34"/>
      <c r="W208" s="35" t="s">
        <v>70</v>
      </c>
      <c r="X208" s="302">
        <v>12</v>
      </c>
      <c r="Y208" s="303">
        <f t="shared" si="18"/>
        <v>12</v>
      </c>
      <c r="Z208" s="36">
        <f t="shared" si="19"/>
        <v>0.186</v>
      </c>
      <c r="AA208" s="56"/>
      <c r="AB208" s="57"/>
      <c r="AC208" s="212" t="s">
        <v>301</v>
      </c>
      <c r="AG208" s="67"/>
      <c r="AJ208" s="71" t="s">
        <v>100</v>
      </c>
      <c r="AK208" s="71">
        <v>12</v>
      </c>
      <c r="BB208" s="213" t="s">
        <v>1</v>
      </c>
      <c r="BM208" s="67">
        <f t="shared" si="20"/>
        <v>70.44</v>
      </c>
      <c r="BN208" s="67">
        <f t="shared" si="21"/>
        <v>70.44</v>
      </c>
      <c r="BO208" s="67">
        <f t="shared" si="22"/>
        <v>0.14285714285714285</v>
      </c>
      <c r="BP208" s="67">
        <f t="shared" si="23"/>
        <v>0.14285714285714285</v>
      </c>
    </row>
    <row r="209" spans="1:68" x14ac:dyDescent="0.2">
      <c r="A209" s="327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28"/>
      <c r="P209" s="310" t="s">
        <v>73</v>
      </c>
      <c r="Q209" s="311"/>
      <c r="R209" s="311"/>
      <c r="S209" s="311"/>
      <c r="T209" s="311"/>
      <c r="U209" s="311"/>
      <c r="V209" s="312"/>
      <c r="W209" s="37" t="s">
        <v>70</v>
      </c>
      <c r="X209" s="304">
        <f>IFERROR(SUM(X203:X208),"0")</f>
        <v>24</v>
      </c>
      <c r="Y209" s="304">
        <f>IFERROR(SUM(Y203:Y208),"0")</f>
        <v>24</v>
      </c>
      <c r="Z209" s="304">
        <f>IFERROR(IF(Z203="",0,Z203),"0")+IFERROR(IF(Z204="",0,Z204),"0")+IFERROR(IF(Z205="",0,Z205),"0")+IFERROR(IF(Z206="",0,Z206),"0")+IFERROR(IF(Z207="",0,Z207),"0")+IFERROR(IF(Z208="",0,Z208),"0")</f>
        <v>0.372</v>
      </c>
      <c r="AA209" s="305"/>
      <c r="AB209" s="305"/>
      <c r="AC209" s="305"/>
    </row>
    <row r="210" spans="1:68" x14ac:dyDescent="0.2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28"/>
      <c r="P210" s="310" t="s">
        <v>73</v>
      </c>
      <c r="Q210" s="311"/>
      <c r="R210" s="311"/>
      <c r="S210" s="311"/>
      <c r="T210" s="311"/>
      <c r="U210" s="311"/>
      <c r="V210" s="312"/>
      <c r="W210" s="37" t="s">
        <v>74</v>
      </c>
      <c r="X210" s="304">
        <f>IFERROR(SUMPRODUCT(X203:X208*H203:H208),"0")</f>
        <v>134.39999999999998</v>
      </c>
      <c r="Y210" s="304">
        <f>IFERROR(SUMPRODUCT(Y203:Y208*H203:H208),"0")</f>
        <v>134.39999999999998</v>
      </c>
      <c r="Z210" s="37"/>
      <c r="AA210" s="305"/>
      <c r="AB210" s="305"/>
      <c r="AC210" s="305"/>
    </row>
    <row r="211" spans="1:68" ht="16.5" hidden="1" customHeight="1" x14ac:dyDescent="0.25">
      <c r="A211" s="317" t="s">
        <v>313</v>
      </c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  <c r="X211" s="309"/>
      <c r="Y211" s="309"/>
      <c r="Z211" s="309"/>
      <c r="AA211" s="297"/>
      <c r="AB211" s="297"/>
      <c r="AC211" s="297"/>
    </row>
    <row r="212" spans="1:68" ht="14.25" hidden="1" customHeight="1" x14ac:dyDescent="0.25">
      <c r="A212" s="308" t="s">
        <v>64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309"/>
      <c r="Z212" s="309"/>
      <c r="AA212" s="296"/>
      <c r="AB212" s="296"/>
      <c r="AC212" s="296"/>
    </row>
    <row r="213" spans="1:68" ht="27" hidden="1" customHeight="1" x14ac:dyDescent="0.25">
      <c r="A213" s="54" t="s">
        <v>314</v>
      </c>
      <c r="B213" s="54" t="s">
        <v>315</v>
      </c>
      <c r="C213" s="31">
        <v>4301070917</v>
      </c>
      <c r="D213" s="313">
        <v>4607111035912</v>
      </c>
      <c r="E213" s="314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19"/>
      <c r="R213" s="319"/>
      <c r="S213" s="319"/>
      <c r="T213" s="320"/>
      <c r="U213" s="34"/>
      <c r="V213" s="34"/>
      <c r="W213" s="35" t="s">
        <v>70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72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4301070920</v>
      </c>
      <c r="D214" s="313">
        <v>4607111035929</v>
      </c>
      <c r="E214" s="314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5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19"/>
      <c r="R214" s="319"/>
      <c r="S214" s="319"/>
      <c r="T214" s="320"/>
      <c r="U214" s="34"/>
      <c r="V214" s="34"/>
      <c r="W214" s="35" t="s">
        <v>70</v>
      </c>
      <c r="X214" s="302">
        <v>48</v>
      </c>
      <c r="Y214" s="303">
        <f>IFERROR(IF(X214="","",X214),"")</f>
        <v>48</v>
      </c>
      <c r="Z214" s="36">
        <f>IFERROR(IF(X214="","",X214*0.0155),"")</f>
        <v>0.74399999999999999</v>
      </c>
      <c r="AA214" s="56"/>
      <c r="AB214" s="57"/>
      <c r="AC214" s="216" t="s">
        <v>316</v>
      </c>
      <c r="AG214" s="67"/>
      <c r="AJ214" s="71" t="s">
        <v>100</v>
      </c>
      <c r="AK214" s="71">
        <v>12</v>
      </c>
      <c r="BB214" s="217" t="s">
        <v>1</v>
      </c>
      <c r="BM214" s="67">
        <f>IFERROR(X214*I214,"0")</f>
        <v>358.56</v>
      </c>
      <c r="BN214" s="67">
        <f>IFERROR(Y214*I214,"0")</f>
        <v>358.56</v>
      </c>
      <c r="BO214" s="67">
        <f>IFERROR(X214/J214,"0")</f>
        <v>0.5714285714285714</v>
      </c>
      <c r="BP214" s="67">
        <f>IFERROR(Y214/J214,"0")</f>
        <v>0.5714285714285714</v>
      </c>
    </row>
    <row r="215" spans="1:68" ht="27" hidden="1" customHeight="1" x14ac:dyDescent="0.25">
      <c r="A215" s="54" t="s">
        <v>319</v>
      </c>
      <c r="B215" s="54" t="s">
        <v>320</v>
      </c>
      <c r="C215" s="31">
        <v>4301070915</v>
      </c>
      <c r="D215" s="313">
        <v>4607111035882</v>
      </c>
      <c r="E215" s="314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19"/>
      <c r="R215" s="319"/>
      <c r="S215" s="319"/>
      <c r="T215" s="320"/>
      <c r="U215" s="34"/>
      <c r="V215" s="34"/>
      <c r="W215" s="35" t="s">
        <v>70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322</v>
      </c>
      <c r="B216" s="54" t="s">
        <v>323</v>
      </c>
      <c r="C216" s="31">
        <v>4301070921</v>
      </c>
      <c r="D216" s="313">
        <v>4607111035905</v>
      </c>
      <c r="E216" s="314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19"/>
      <c r="R216" s="319"/>
      <c r="S216" s="319"/>
      <c r="T216" s="320"/>
      <c r="U216" s="34"/>
      <c r="V216" s="34"/>
      <c r="W216" s="35" t="s">
        <v>70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27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28"/>
      <c r="P217" s="310" t="s">
        <v>73</v>
      </c>
      <c r="Q217" s="311"/>
      <c r="R217" s="311"/>
      <c r="S217" s="311"/>
      <c r="T217" s="311"/>
      <c r="U217" s="311"/>
      <c r="V217" s="312"/>
      <c r="W217" s="37" t="s">
        <v>70</v>
      </c>
      <c r="X217" s="304">
        <f>IFERROR(SUM(X213:X216),"0")</f>
        <v>48</v>
      </c>
      <c r="Y217" s="304">
        <f>IFERROR(SUM(Y213:Y216),"0")</f>
        <v>48</v>
      </c>
      <c r="Z217" s="304">
        <f>IFERROR(IF(Z213="",0,Z213),"0")+IFERROR(IF(Z214="",0,Z214),"0")+IFERROR(IF(Z215="",0,Z215),"0")+IFERROR(IF(Z216="",0,Z216),"0")</f>
        <v>0.74399999999999999</v>
      </c>
      <c r="AA217" s="305"/>
      <c r="AB217" s="305"/>
      <c r="AC217" s="305"/>
    </row>
    <row r="218" spans="1:68" x14ac:dyDescent="0.2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28"/>
      <c r="P218" s="310" t="s">
        <v>73</v>
      </c>
      <c r="Q218" s="311"/>
      <c r="R218" s="311"/>
      <c r="S218" s="311"/>
      <c r="T218" s="311"/>
      <c r="U218" s="311"/>
      <c r="V218" s="312"/>
      <c r="W218" s="37" t="s">
        <v>74</v>
      </c>
      <c r="X218" s="304">
        <f>IFERROR(SUMPRODUCT(X213:X216*H213:H216),"0")</f>
        <v>345.6</v>
      </c>
      <c r="Y218" s="304">
        <f>IFERROR(SUMPRODUCT(Y213:Y216*H213:H216),"0")</f>
        <v>345.6</v>
      </c>
      <c r="Z218" s="37"/>
      <c r="AA218" s="305"/>
      <c r="AB218" s="305"/>
      <c r="AC218" s="305"/>
    </row>
    <row r="219" spans="1:68" ht="16.5" hidden="1" customHeight="1" x14ac:dyDescent="0.25">
      <c r="A219" s="317" t="s">
        <v>324</v>
      </c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  <c r="X219" s="309"/>
      <c r="Y219" s="309"/>
      <c r="Z219" s="309"/>
      <c r="AA219" s="297"/>
      <c r="AB219" s="297"/>
      <c r="AC219" s="297"/>
    </row>
    <row r="220" spans="1:68" ht="14.25" hidden="1" customHeight="1" x14ac:dyDescent="0.25">
      <c r="A220" s="308" t="s">
        <v>64</v>
      </c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  <c r="X220" s="309"/>
      <c r="Y220" s="309"/>
      <c r="Z220" s="309"/>
      <c r="AA220" s="296"/>
      <c r="AB220" s="296"/>
      <c r="AC220" s="296"/>
    </row>
    <row r="221" spans="1:68" ht="27" customHeight="1" x14ac:dyDescent="0.25">
      <c r="A221" s="54" t="s">
        <v>325</v>
      </c>
      <c r="B221" s="54" t="s">
        <v>326</v>
      </c>
      <c r="C221" s="31">
        <v>4301071097</v>
      </c>
      <c r="D221" s="313">
        <v>4620207491096</v>
      </c>
      <c r="E221" s="314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8" t="s">
        <v>327</v>
      </c>
      <c r="Q221" s="319"/>
      <c r="R221" s="319"/>
      <c r="S221" s="319"/>
      <c r="T221" s="320"/>
      <c r="U221" s="34"/>
      <c r="V221" s="34"/>
      <c r="W221" s="35" t="s">
        <v>70</v>
      </c>
      <c r="X221" s="302">
        <v>84</v>
      </c>
      <c r="Y221" s="303">
        <f>IFERROR(IF(X221="","",X221),"")</f>
        <v>84</v>
      </c>
      <c r="Z221" s="36">
        <f>IFERROR(IF(X221="","",X221*0.0155),"")</f>
        <v>1.302</v>
      </c>
      <c r="AA221" s="56"/>
      <c r="AB221" s="57"/>
      <c r="AC221" s="222" t="s">
        <v>328</v>
      </c>
      <c r="AG221" s="67"/>
      <c r="AJ221" s="71" t="s">
        <v>72</v>
      </c>
      <c r="AK221" s="71">
        <v>1</v>
      </c>
      <c r="BB221" s="223" t="s">
        <v>1</v>
      </c>
      <c r="BM221" s="67">
        <f>IFERROR(X221*I221,"0")</f>
        <v>439.32000000000005</v>
      </c>
      <c r="BN221" s="67">
        <f>IFERROR(Y221*I221,"0")</f>
        <v>439.32000000000005</v>
      </c>
      <c r="BO221" s="67">
        <f>IFERROR(X221/J221,"0")</f>
        <v>1</v>
      </c>
      <c r="BP221" s="67">
        <f>IFERROR(Y221/J221,"0")</f>
        <v>1</v>
      </c>
    </row>
    <row r="222" spans="1:68" x14ac:dyDescent="0.2">
      <c r="A222" s="327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28"/>
      <c r="P222" s="310" t="s">
        <v>73</v>
      </c>
      <c r="Q222" s="311"/>
      <c r="R222" s="311"/>
      <c r="S222" s="311"/>
      <c r="T222" s="311"/>
      <c r="U222" s="311"/>
      <c r="V222" s="312"/>
      <c r="W222" s="37" t="s">
        <v>70</v>
      </c>
      <c r="X222" s="304">
        <f>IFERROR(SUM(X221:X221),"0")</f>
        <v>84</v>
      </c>
      <c r="Y222" s="304">
        <f>IFERROR(SUM(Y221:Y221),"0")</f>
        <v>84</v>
      </c>
      <c r="Z222" s="304">
        <f>IFERROR(IF(Z221="",0,Z221),"0")</f>
        <v>1.302</v>
      </c>
      <c r="AA222" s="305"/>
      <c r="AB222" s="305"/>
      <c r="AC222" s="305"/>
    </row>
    <row r="223" spans="1:68" x14ac:dyDescent="0.2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28"/>
      <c r="P223" s="310" t="s">
        <v>73</v>
      </c>
      <c r="Q223" s="311"/>
      <c r="R223" s="311"/>
      <c r="S223" s="311"/>
      <c r="T223" s="311"/>
      <c r="U223" s="311"/>
      <c r="V223" s="312"/>
      <c r="W223" s="37" t="s">
        <v>74</v>
      </c>
      <c r="X223" s="304">
        <f>IFERROR(SUMPRODUCT(X221:X221*H221:H221),"0")</f>
        <v>420</v>
      </c>
      <c r="Y223" s="304">
        <f>IFERROR(SUMPRODUCT(Y221:Y221*H221:H221),"0")</f>
        <v>420</v>
      </c>
      <c r="Z223" s="37"/>
      <c r="AA223" s="305"/>
      <c r="AB223" s="305"/>
      <c r="AC223" s="305"/>
    </row>
    <row r="224" spans="1:68" ht="16.5" hidden="1" customHeight="1" x14ac:dyDescent="0.25">
      <c r="A224" s="317" t="s">
        <v>329</v>
      </c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  <c r="AA224" s="297"/>
      <c r="AB224" s="297"/>
      <c r="AC224" s="297"/>
    </row>
    <row r="225" spans="1:68" ht="14.25" hidden="1" customHeight="1" x14ac:dyDescent="0.25">
      <c r="A225" s="308" t="s">
        <v>64</v>
      </c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  <c r="AA225" s="296"/>
      <c r="AB225" s="296"/>
      <c r="AC225" s="296"/>
    </row>
    <row r="226" spans="1:68" ht="27" hidden="1" customHeight="1" x14ac:dyDescent="0.25">
      <c r="A226" s="54" t="s">
        <v>330</v>
      </c>
      <c r="B226" s="54" t="s">
        <v>331</v>
      </c>
      <c r="C226" s="31">
        <v>4301071093</v>
      </c>
      <c r="D226" s="313">
        <v>4620207490709</v>
      </c>
      <c r="E226" s="314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19"/>
      <c r="R226" s="319"/>
      <c r="S226" s="319"/>
      <c r="T226" s="320"/>
      <c r="U226" s="34"/>
      <c r="V226" s="34"/>
      <c r="W226" s="35" t="s">
        <v>70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332</v>
      </c>
      <c r="AG226" s="67"/>
      <c r="AJ226" s="71" t="s">
        <v>72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27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28"/>
      <c r="P227" s="310" t="s">
        <v>73</v>
      </c>
      <c r="Q227" s="311"/>
      <c r="R227" s="311"/>
      <c r="S227" s="311"/>
      <c r="T227" s="311"/>
      <c r="U227" s="311"/>
      <c r="V227" s="312"/>
      <c r="W227" s="37" t="s">
        <v>70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hidden="1" x14ac:dyDescent="0.2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28"/>
      <c r="P228" s="310" t="s">
        <v>73</v>
      </c>
      <c r="Q228" s="311"/>
      <c r="R228" s="311"/>
      <c r="S228" s="311"/>
      <c r="T228" s="311"/>
      <c r="U228" s="311"/>
      <c r="V228" s="312"/>
      <c r="W228" s="37" t="s">
        <v>74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hidden="1" customHeight="1" x14ac:dyDescent="0.25">
      <c r="A229" s="308" t="s">
        <v>131</v>
      </c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  <c r="X229" s="309"/>
      <c r="Y229" s="309"/>
      <c r="Z229" s="309"/>
      <c r="AA229" s="296"/>
      <c r="AB229" s="296"/>
      <c r="AC229" s="296"/>
    </row>
    <row r="230" spans="1:68" ht="27" hidden="1" customHeight="1" x14ac:dyDescent="0.25">
      <c r="A230" s="54" t="s">
        <v>333</v>
      </c>
      <c r="B230" s="54" t="s">
        <v>334</v>
      </c>
      <c r="C230" s="31">
        <v>4301135692</v>
      </c>
      <c r="D230" s="313">
        <v>4620207490570</v>
      </c>
      <c r="E230" s="314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19"/>
      <c r="R230" s="319"/>
      <c r="S230" s="319"/>
      <c r="T230" s="320"/>
      <c r="U230" s="34"/>
      <c r="V230" s="34"/>
      <c r="W230" s="35" t="s">
        <v>70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335</v>
      </c>
      <c r="AG230" s="67"/>
      <c r="AJ230" s="71" t="s">
        <v>72</v>
      </c>
      <c r="AK230" s="71">
        <v>1</v>
      </c>
      <c r="BB230" s="227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336</v>
      </c>
      <c r="B231" s="54" t="s">
        <v>337</v>
      </c>
      <c r="C231" s="31">
        <v>4301135691</v>
      </c>
      <c r="D231" s="313">
        <v>4620207490549</v>
      </c>
      <c r="E231" s="314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7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19"/>
      <c r="R231" s="319"/>
      <c r="S231" s="319"/>
      <c r="T231" s="320"/>
      <c r="U231" s="34"/>
      <c r="V231" s="34"/>
      <c r="W231" s="35" t="s">
        <v>70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335</v>
      </c>
      <c r="AG231" s="67"/>
      <c r="AJ231" s="71" t="s">
        <v>72</v>
      </c>
      <c r="AK231" s="71">
        <v>1</v>
      </c>
      <c r="BB231" s="229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338</v>
      </c>
      <c r="B232" s="54" t="s">
        <v>339</v>
      </c>
      <c r="C232" s="31">
        <v>4301135694</v>
      </c>
      <c r="D232" s="313">
        <v>4620207490501</v>
      </c>
      <c r="E232" s="314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3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19"/>
      <c r="R232" s="319"/>
      <c r="S232" s="319"/>
      <c r="T232" s="320"/>
      <c r="U232" s="34"/>
      <c r="V232" s="34"/>
      <c r="W232" s="35" t="s">
        <v>70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335</v>
      </c>
      <c r="AG232" s="67"/>
      <c r="AJ232" s="71" t="s">
        <v>72</v>
      </c>
      <c r="AK232" s="71">
        <v>1</v>
      </c>
      <c r="BB232" s="231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7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28"/>
      <c r="P233" s="310" t="s">
        <v>73</v>
      </c>
      <c r="Q233" s="311"/>
      <c r="R233" s="311"/>
      <c r="S233" s="311"/>
      <c r="T233" s="311"/>
      <c r="U233" s="311"/>
      <c r="V233" s="312"/>
      <c r="W233" s="37" t="s">
        <v>70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hidden="1" x14ac:dyDescent="0.2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28"/>
      <c r="P234" s="310" t="s">
        <v>73</v>
      </c>
      <c r="Q234" s="311"/>
      <c r="R234" s="311"/>
      <c r="S234" s="311"/>
      <c r="T234" s="311"/>
      <c r="U234" s="311"/>
      <c r="V234" s="312"/>
      <c r="W234" s="37" t="s">
        <v>74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hidden="1" customHeight="1" x14ac:dyDescent="0.25">
      <c r="A235" s="317" t="s">
        <v>340</v>
      </c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  <c r="AA235" s="297"/>
      <c r="AB235" s="297"/>
      <c r="AC235" s="297"/>
    </row>
    <row r="236" spans="1:68" ht="14.25" hidden="1" customHeight="1" x14ac:dyDescent="0.25">
      <c r="A236" s="308" t="s">
        <v>64</v>
      </c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  <c r="AA236" s="296"/>
      <c r="AB236" s="296"/>
      <c r="AC236" s="296"/>
    </row>
    <row r="237" spans="1:68" ht="16.5" hidden="1" customHeight="1" x14ac:dyDescent="0.25">
      <c r="A237" s="54" t="s">
        <v>341</v>
      </c>
      <c r="B237" s="54" t="s">
        <v>342</v>
      </c>
      <c r="C237" s="31">
        <v>4301071063</v>
      </c>
      <c r="D237" s="313">
        <v>4607111039019</v>
      </c>
      <c r="E237" s="314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19"/>
      <c r="R237" s="319"/>
      <c r="S237" s="319"/>
      <c r="T237" s="320"/>
      <c r="U237" s="34"/>
      <c r="V237" s="34"/>
      <c r="W237" s="35" t="s">
        <v>70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343</v>
      </c>
      <c r="AG237" s="67"/>
      <c r="AJ237" s="71" t="s">
        <v>72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344</v>
      </c>
      <c r="B238" s="54" t="s">
        <v>345</v>
      </c>
      <c r="C238" s="31">
        <v>4301071000</v>
      </c>
      <c r="D238" s="313">
        <v>4607111038708</v>
      </c>
      <c r="E238" s="314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19"/>
      <c r="R238" s="319"/>
      <c r="S238" s="319"/>
      <c r="T238" s="320"/>
      <c r="U238" s="34"/>
      <c r="V238" s="34"/>
      <c r="W238" s="35" t="s">
        <v>70</v>
      </c>
      <c r="X238" s="302">
        <v>12</v>
      </c>
      <c r="Y238" s="303">
        <f>IFERROR(IF(X238="","",X238),"")</f>
        <v>12</v>
      </c>
      <c r="Z238" s="36">
        <f>IFERROR(IF(X238="","",X238*0.0155),"")</f>
        <v>0.186</v>
      </c>
      <c r="AA238" s="56"/>
      <c r="AB238" s="57"/>
      <c r="AC238" s="234" t="s">
        <v>343</v>
      </c>
      <c r="AG238" s="67"/>
      <c r="AJ238" s="71" t="s">
        <v>100</v>
      </c>
      <c r="AK238" s="71">
        <v>12</v>
      </c>
      <c r="BB238" s="235" t="s">
        <v>1</v>
      </c>
      <c r="BM238" s="67">
        <f>IFERROR(X238*I238,"0")</f>
        <v>80.039999999999992</v>
      </c>
      <c r="BN238" s="67">
        <f>IFERROR(Y238*I238,"0")</f>
        <v>80.039999999999992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x14ac:dyDescent="0.2">
      <c r="A239" s="327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28"/>
      <c r="P239" s="310" t="s">
        <v>73</v>
      </c>
      <c r="Q239" s="311"/>
      <c r="R239" s="311"/>
      <c r="S239" s="311"/>
      <c r="T239" s="311"/>
      <c r="U239" s="311"/>
      <c r="V239" s="312"/>
      <c r="W239" s="37" t="s">
        <v>70</v>
      </c>
      <c r="X239" s="304">
        <f>IFERROR(SUM(X237:X238),"0")</f>
        <v>12</v>
      </c>
      <c r="Y239" s="304">
        <f>IFERROR(SUM(Y237:Y238),"0")</f>
        <v>12</v>
      </c>
      <c r="Z239" s="304">
        <f>IFERROR(IF(Z237="",0,Z237),"0")+IFERROR(IF(Z238="",0,Z238),"0")</f>
        <v>0.186</v>
      </c>
      <c r="AA239" s="305"/>
      <c r="AB239" s="305"/>
      <c r="AC239" s="305"/>
    </row>
    <row r="240" spans="1:68" x14ac:dyDescent="0.2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28"/>
      <c r="P240" s="310" t="s">
        <v>73</v>
      </c>
      <c r="Q240" s="311"/>
      <c r="R240" s="311"/>
      <c r="S240" s="311"/>
      <c r="T240" s="311"/>
      <c r="U240" s="311"/>
      <c r="V240" s="312"/>
      <c r="W240" s="37" t="s">
        <v>74</v>
      </c>
      <c r="X240" s="304">
        <f>IFERROR(SUMPRODUCT(X237:X238*H237:H238),"0")</f>
        <v>76.800000000000011</v>
      </c>
      <c r="Y240" s="304">
        <f>IFERROR(SUMPRODUCT(Y237:Y238*H237:H238),"0")</f>
        <v>76.800000000000011</v>
      </c>
      <c r="Z240" s="37"/>
      <c r="AA240" s="305"/>
      <c r="AB240" s="305"/>
      <c r="AC240" s="305"/>
    </row>
    <row r="241" spans="1:68" ht="27.75" hidden="1" customHeight="1" x14ac:dyDescent="0.2">
      <c r="A241" s="368" t="s">
        <v>346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48"/>
      <c r="AB241" s="48"/>
      <c r="AC241" s="48"/>
    </row>
    <row r="242" spans="1:68" ht="16.5" hidden="1" customHeight="1" x14ac:dyDescent="0.25">
      <c r="A242" s="317" t="s">
        <v>347</v>
      </c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  <c r="X242" s="309"/>
      <c r="Y242" s="309"/>
      <c r="Z242" s="309"/>
      <c r="AA242" s="297"/>
      <c r="AB242" s="297"/>
      <c r="AC242" s="297"/>
    </row>
    <row r="243" spans="1:68" ht="14.25" hidden="1" customHeight="1" x14ac:dyDescent="0.25">
      <c r="A243" s="308" t="s">
        <v>64</v>
      </c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296"/>
      <c r="AB243" s="296"/>
      <c r="AC243" s="296"/>
    </row>
    <row r="244" spans="1:68" ht="27" hidden="1" customHeight="1" x14ac:dyDescent="0.25">
      <c r="A244" s="54" t="s">
        <v>348</v>
      </c>
      <c r="B244" s="54" t="s">
        <v>349</v>
      </c>
      <c r="C244" s="31">
        <v>4301071036</v>
      </c>
      <c r="D244" s="313">
        <v>4607111036162</v>
      </c>
      <c r="E244" s="314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19"/>
      <c r="R244" s="319"/>
      <c r="S244" s="319"/>
      <c r="T244" s="320"/>
      <c r="U244" s="34"/>
      <c r="V244" s="34"/>
      <c r="W244" s="35" t="s">
        <v>70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350</v>
      </c>
      <c r="AG244" s="67"/>
      <c r="AJ244" s="71" t="s">
        <v>72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27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28"/>
      <c r="P245" s="310" t="s">
        <v>73</v>
      </c>
      <c r="Q245" s="311"/>
      <c r="R245" s="311"/>
      <c r="S245" s="311"/>
      <c r="T245" s="311"/>
      <c r="U245" s="311"/>
      <c r="V245" s="312"/>
      <c r="W245" s="37" t="s">
        <v>70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hidden="1" x14ac:dyDescent="0.2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28"/>
      <c r="P246" s="310" t="s">
        <v>73</v>
      </c>
      <c r="Q246" s="311"/>
      <c r="R246" s="311"/>
      <c r="S246" s="311"/>
      <c r="T246" s="311"/>
      <c r="U246" s="311"/>
      <c r="V246" s="312"/>
      <c r="W246" s="37" t="s">
        <v>74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hidden="1" customHeight="1" x14ac:dyDescent="0.2">
      <c r="A247" s="368" t="s">
        <v>351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48"/>
      <c r="AB247" s="48"/>
      <c r="AC247" s="48"/>
    </row>
    <row r="248" spans="1:68" ht="16.5" hidden="1" customHeight="1" x14ac:dyDescent="0.25">
      <c r="A248" s="317" t="s">
        <v>352</v>
      </c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  <c r="X248" s="309"/>
      <c r="Y248" s="309"/>
      <c r="Z248" s="309"/>
      <c r="AA248" s="297"/>
      <c r="AB248" s="297"/>
      <c r="AC248" s="297"/>
    </row>
    <row r="249" spans="1:68" ht="14.25" hidden="1" customHeight="1" x14ac:dyDescent="0.25">
      <c r="A249" s="308" t="s">
        <v>64</v>
      </c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  <c r="AA249" s="296"/>
      <c r="AB249" s="296"/>
      <c r="AC249" s="296"/>
    </row>
    <row r="250" spans="1:68" ht="27" customHeight="1" x14ac:dyDescent="0.25">
      <c r="A250" s="54" t="s">
        <v>353</v>
      </c>
      <c r="B250" s="54" t="s">
        <v>354</v>
      </c>
      <c r="C250" s="31">
        <v>4301071029</v>
      </c>
      <c r="D250" s="313">
        <v>4607111035899</v>
      </c>
      <c r="E250" s="314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19"/>
      <c r="R250" s="319"/>
      <c r="S250" s="319"/>
      <c r="T250" s="320"/>
      <c r="U250" s="34"/>
      <c r="V250" s="34"/>
      <c r="W250" s="35" t="s">
        <v>70</v>
      </c>
      <c r="X250" s="302">
        <v>84</v>
      </c>
      <c r="Y250" s="303">
        <f>IFERROR(IF(X250="","",X250),"")</f>
        <v>84</v>
      </c>
      <c r="Z250" s="36">
        <f>IFERROR(IF(X250="","",X250*0.0155),"")</f>
        <v>1.302</v>
      </c>
      <c r="AA250" s="56"/>
      <c r="AB250" s="57"/>
      <c r="AC250" s="238" t="s">
        <v>248</v>
      </c>
      <c r="AG250" s="67"/>
      <c r="AJ250" s="71" t="s">
        <v>104</v>
      </c>
      <c r="AK250" s="71">
        <v>84</v>
      </c>
      <c r="BB250" s="239" t="s">
        <v>1</v>
      </c>
      <c r="BM250" s="67">
        <f>IFERROR(X250*I250,"0")</f>
        <v>442.00799999999998</v>
      </c>
      <c r="BN250" s="67">
        <f>IFERROR(Y250*I250,"0")</f>
        <v>442.00799999999998</v>
      </c>
      <c r="BO250" s="67">
        <f>IFERROR(X250/J250,"0")</f>
        <v>1</v>
      </c>
      <c r="BP250" s="67">
        <f>IFERROR(Y250/J250,"0")</f>
        <v>1</v>
      </c>
    </row>
    <row r="251" spans="1:68" ht="27" hidden="1" customHeight="1" x14ac:dyDescent="0.25">
      <c r="A251" s="54" t="s">
        <v>355</v>
      </c>
      <c r="B251" s="54" t="s">
        <v>356</v>
      </c>
      <c r="C251" s="31">
        <v>4301070991</v>
      </c>
      <c r="D251" s="313">
        <v>4607111038180</v>
      </c>
      <c r="E251" s="314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4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19"/>
      <c r="R251" s="319"/>
      <c r="S251" s="319"/>
      <c r="T251" s="320"/>
      <c r="U251" s="34"/>
      <c r="V251" s="34"/>
      <c r="W251" s="35" t="s">
        <v>70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357</v>
      </c>
      <c r="AG251" s="67"/>
      <c r="AJ251" s="71" t="s">
        <v>100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7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28"/>
      <c r="P252" s="310" t="s">
        <v>73</v>
      </c>
      <c r="Q252" s="311"/>
      <c r="R252" s="311"/>
      <c r="S252" s="311"/>
      <c r="T252" s="311"/>
      <c r="U252" s="311"/>
      <c r="V252" s="312"/>
      <c r="W252" s="37" t="s">
        <v>70</v>
      </c>
      <c r="X252" s="304">
        <f>IFERROR(SUM(X250:X251),"0")</f>
        <v>84</v>
      </c>
      <c r="Y252" s="304">
        <f>IFERROR(SUM(Y250:Y251),"0")</f>
        <v>84</v>
      </c>
      <c r="Z252" s="304">
        <f>IFERROR(IF(Z250="",0,Z250),"0")+IFERROR(IF(Z251="",0,Z251),"0")</f>
        <v>1.302</v>
      </c>
      <c r="AA252" s="305"/>
      <c r="AB252" s="305"/>
      <c r="AC252" s="305"/>
    </row>
    <row r="253" spans="1:68" x14ac:dyDescent="0.2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28"/>
      <c r="P253" s="310" t="s">
        <v>73</v>
      </c>
      <c r="Q253" s="311"/>
      <c r="R253" s="311"/>
      <c r="S253" s="311"/>
      <c r="T253" s="311"/>
      <c r="U253" s="311"/>
      <c r="V253" s="312"/>
      <c r="W253" s="37" t="s">
        <v>74</v>
      </c>
      <c r="X253" s="304">
        <f>IFERROR(SUMPRODUCT(X250:X251*H250:H251),"0")</f>
        <v>420</v>
      </c>
      <c r="Y253" s="304">
        <f>IFERROR(SUMPRODUCT(Y250:Y251*H250:H251),"0")</f>
        <v>420</v>
      </c>
      <c r="Z253" s="37"/>
      <c r="AA253" s="305"/>
      <c r="AB253" s="305"/>
      <c r="AC253" s="305"/>
    </row>
    <row r="254" spans="1:68" ht="27.75" hidden="1" customHeight="1" x14ac:dyDescent="0.2">
      <c r="A254" s="368" t="s">
        <v>358</v>
      </c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48"/>
      <c r="AB254" s="48"/>
      <c r="AC254" s="48"/>
    </row>
    <row r="255" spans="1:68" ht="16.5" hidden="1" customHeight="1" x14ac:dyDescent="0.25">
      <c r="A255" s="317" t="s">
        <v>359</v>
      </c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  <c r="X255" s="309"/>
      <c r="Y255" s="309"/>
      <c r="Z255" s="309"/>
      <c r="AA255" s="297"/>
      <c r="AB255" s="297"/>
      <c r="AC255" s="297"/>
    </row>
    <row r="256" spans="1:68" ht="14.25" hidden="1" customHeight="1" x14ac:dyDescent="0.25">
      <c r="A256" s="308" t="s">
        <v>360</v>
      </c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  <c r="X256" s="309"/>
      <c r="Y256" s="309"/>
      <c r="Z256" s="309"/>
      <c r="AA256" s="296"/>
      <c r="AB256" s="296"/>
      <c r="AC256" s="296"/>
    </row>
    <row r="257" spans="1:68" ht="27" hidden="1" customHeight="1" x14ac:dyDescent="0.25">
      <c r="A257" s="54" t="s">
        <v>361</v>
      </c>
      <c r="B257" s="54" t="s">
        <v>362</v>
      </c>
      <c r="C257" s="31">
        <v>4301133004</v>
      </c>
      <c r="D257" s="313">
        <v>4607111039774</v>
      </c>
      <c r="E257" s="314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19"/>
      <c r="R257" s="319"/>
      <c r="S257" s="319"/>
      <c r="T257" s="320"/>
      <c r="U257" s="34"/>
      <c r="V257" s="34"/>
      <c r="W257" s="35" t="s">
        <v>70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363</v>
      </c>
      <c r="AG257" s="67"/>
      <c r="AJ257" s="71" t="s">
        <v>72</v>
      </c>
      <c r="AK257" s="71">
        <v>1</v>
      </c>
      <c r="BB257" s="243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27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28"/>
      <c r="P258" s="310" t="s">
        <v>73</v>
      </c>
      <c r="Q258" s="311"/>
      <c r="R258" s="311"/>
      <c r="S258" s="311"/>
      <c r="T258" s="311"/>
      <c r="U258" s="311"/>
      <c r="V258" s="312"/>
      <c r="W258" s="37" t="s">
        <v>70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hidden="1" x14ac:dyDescent="0.2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28"/>
      <c r="P259" s="310" t="s">
        <v>73</v>
      </c>
      <c r="Q259" s="311"/>
      <c r="R259" s="311"/>
      <c r="S259" s="311"/>
      <c r="T259" s="311"/>
      <c r="U259" s="311"/>
      <c r="V259" s="312"/>
      <c r="W259" s="37" t="s">
        <v>74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hidden="1" customHeight="1" x14ac:dyDescent="0.25">
      <c r="A260" s="308" t="s">
        <v>131</v>
      </c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  <c r="X260" s="309"/>
      <c r="Y260" s="309"/>
      <c r="Z260" s="309"/>
      <c r="AA260" s="296"/>
      <c r="AB260" s="296"/>
      <c r="AC260" s="296"/>
    </row>
    <row r="261" spans="1:68" ht="37.5" hidden="1" customHeight="1" x14ac:dyDescent="0.25">
      <c r="A261" s="54" t="s">
        <v>364</v>
      </c>
      <c r="B261" s="54" t="s">
        <v>365</v>
      </c>
      <c r="C261" s="31">
        <v>4301135400</v>
      </c>
      <c r="D261" s="313">
        <v>4607111039361</v>
      </c>
      <c r="E261" s="314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19"/>
      <c r="R261" s="319"/>
      <c r="S261" s="319"/>
      <c r="T261" s="320"/>
      <c r="U261" s="34"/>
      <c r="V261" s="34"/>
      <c r="W261" s="35" t="s">
        <v>70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363</v>
      </c>
      <c r="AG261" s="67"/>
      <c r="AJ261" s="71" t="s">
        <v>72</v>
      </c>
      <c r="AK261" s="71">
        <v>1</v>
      </c>
      <c r="BB261" s="245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27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28"/>
      <c r="P262" s="310" t="s">
        <v>73</v>
      </c>
      <c r="Q262" s="311"/>
      <c r="R262" s="311"/>
      <c r="S262" s="311"/>
      <c r="T262" s="311"/>
      <c r="U262" s="311"/>
      <c r="V262" s="312"/>
      <c r="W262" s="37" t="s">
        <v>70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hidden="1" x14ac:dyDescent="0.2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28"/>
      <c r="P263" s="310" t="s">
        <v>73</v>
      </c>
      <c r="Q263" s="311"/>
      <c r="R263" s="311"/>
      <c r="S263" s="311"/>
      <c r="T263" s="311"/>
      <c r="U263" s="311"/>
      <c r="V263" s="312"/>
      <c r="W263" s="37" t="s">
        <v>74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hidden="1" customHeight="1" x14ac:dyDescent="0.2">
      <c r="A264" s="368" t="s">
        <v>366</v>
      </c>
      <c r="B264" s="369"/>
      <c r="C264" s="369"/>
      <c r="D264" s="369"/>
      <c r="E264" s="369"/>
      <c r="F264" s="369"/>
      <c r="G264" s="369"/>
      <c r="H264" s="369"/>
      <c r="I264" s="369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48"/>
      <c r="AB264" s="48"/>
      <c r="AC264" s="48"/>
    </row>
    <row r="265" spans="1:68" ht="16.5" hidden="1" customHeight="1" x14ac:dyDescent="0.25">
      <c r="A265" s="317" t="s">
        <v>366</v>
      </c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  <c r="X265" s="309"/>
      <c r="Y265" s="309"/>
      <c r="Z265" s="309"/>
      <c r="AA265" s="297"/>
      <c r="AB265" s="297"/>
      <c r="AC265" s="297"/>
    </row>
    <row r="266" spans="1:68" ht="14.25" hidden="1" customHeight="1" x14ac:dyDescent="0.25">
      <c r="A266" s="308" t="s">
        <v>64</v>
      </c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  <c r="X266" s="309"/>
      <c r="Y266" s="309"/>
      <c r="Z266" s="309"/>
      <c r="AA266" s="296"/>
      <c r="AB266" s="296"/>
      <c r="AC266" s="296"/>
    </row>
    <row r="267" spans="1:68" ht="27" hidden="1" customHeight="1" x14ac:dyDescent="0.25">
      <c r="A267" s="54" t="s">
        <v>367</v>
      </c>
      <c r="B267" s="54" t="s">
        <v>368</v>
      </c>
      <c r="C267" s="31">
        <v>4301071014</v>
      </c>
      <c r="D267" s="313">
        <v>4640242181264</v>
      </c>
      <c r="E267" s="314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18" t="s">
        <v>369</v>
      </c>
      <c r="Q267" s="319"/>
      <c r="R267" s="319"/>
      <c r="S267" s="319"/>
      <c r="T267" s="320"/>
      <c r="U267" s="34"/>
      <c r="V267" s="34"/>
      <c r="W267" s="35" t="s">
        <v>70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370</v>
      </c>
      <c r="AG267" s="67"/>
      <c r="AJ267" s="71" t="s">
        <v>100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371</v>
      </c>
      <c r="B268" s="54" t="s">
        <v>372</v>
      </c>
      <c r="C268" s="31">
        <v>4301071021</v>
      </c>
      <c r="D268" s="313">
        <v>4640242181325</v>
      </c>
      <c r="E268" s="314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78" t="s">
        <v>373</v>
      </c>
      <c r="Q268" s="319"/>
      <c r="R268" s="319"/>
      <c r="S268" s="319"/>
      <c r="T268" s="320"/>
      <c r="U268" s="34"/>
      <c r="V268" s="34"/>
      <c r="W268" s="35" t="s">
        <v>70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370</v>
      </c>
      <c r="AG268" s="67"/>
      <c r="AJ268" s="71" t="s">
        <v>100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374</v>
      </c>
      <c r="B269" s="54" t="s">
        <v>375</v>
      </c>
      <c r="C269" s="31">
        <v>4301070993</v>
      </c>
      <c r="D269" s="313">
        <v>4640242180670</v>
      </c>
      <c r="E269" s="314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51" t="s">
        <v>376</v>
      </c>
      <c r="Q269" s="319"/>
      <c r="R269" s="319"/>
      <c r="S269" s="319"/>
      <c r="T269" s="320"/>
      <c r="U269" s="34"/>
      <c r="V269" s="34"/>
      <c r="W269" s="35" t="s">
        <v>70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377</v>
      </c>
      <c r="AG269" s="67"/>
      <c r="AJ269" s="71" t="s">
        <v>100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27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28"/>
      <c r="P270" s="310" t="s">
        <v>73</v>
      </c>
      <c r="Q270" s="311"/>
      <c r="R270" s="311"/>
      <c r="S270" s="311"/>
      <c r="T270" s="311"/>
      <c r="U270" s="311"/>
      <c r="V270" s="312"/>
      <c r="W270" s="37" t="s">
        <v>70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hidden="1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28"/>
      <c r="P271" s="310" t="s">
        <v>73</v>
      </c>
      <c r="Q271" s="311"/>
      <c r="R271" s="311"/>
      <c r="S271" s="311"/>
      <c r="T271" s="311"/>
      <c r="U271" s="311"/>
      <c r="V271" s="312"/>
      <c r="W271" s="37" t="s">
        <v>74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hidden="1" customHeight="1" x14ac:dyDescent="0.25">
      <c r="A272" s="308" t="s">
        <v>77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309"/>
      <c r="Z272" s="309"/>
      <c r="AA272" s="296"/>
      <c r="AB272" s="296"/>
      <c r="AC272" s="296"/>
    </row>
    <row r="273" spans="1:68" ht="27" hidden="1" customHeight="1" x14ac:dyDescent="0.25">
      <c r="A273" s="54" t="s">
        <v>378</v>
      </c>
      <c r="B273" s="54" t="s">
        <v>379</v>
      </c>
      <c r="C273" s="31">
        <v>4301132080</v>
      </c>
      <c r="D273" s="313">
        <v>4640242180397</v>
      </c>
      <c r="E273" s="314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19"/>
      <c r="R273" s="319"/>
      <c r="S273" s="319"/>
      <c r="T273" s="320"/>
      <c r="U273" s="34"/>
      <c r="V273" s="34"/>
      <c r="W273" s="35" t="s">
        <v>70</v>
      </c>
      <c r="X273" s="302">
        <v>0</v>
      </c>
      <c r="Y273" s="303">
        <f>IFERROR(IF(X273="","",X273),"")</f>
        <v>0</v>
      </c>
      <c r="Z273" s="36">
        <f>IFERROR(IF(X273="","",X273*0.0155),"")</f>
        <v>0</v>
      </c>
      <c r="AA273" s="56"/>
      <c r="AB273" s="57"/>
      <c r="AC273" s="252" t="s">
        <v>380</v>
      </c>
      <c r="AG273" s="67"/>
      <c r="AJ273" s="71" t="s">
        <v>104</v>
      </c>
      <c r="AK273" s="71">
        <v>84</v>
      </c>
      <c r="BB273" s="253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27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28"/>
      <c r="P274" s="310" t="s">
        <v>73</v>
      </c>
      <c r="Q274" s="311"/>
      <c r="R274" s="311"/>
      <c r="S274" s="311"/>
      <c r="T274" s="311"/>
      <c r="U274" s="311"/>
      <c r="V274" s="312"/>
      <c r="W274" s="37" t="s">
        <v>70</v>
      </c>
      <c r="X274" s="304">
        <f>IFERROR(SUM(X273:X273),"0")</f>
        <v>0</v>
      </c>
      <c r="Y274" s="304">
        <f>IFERROR(SUM(Y273:Y273),"0")</f>
        <v>0</v>
      </c>
      <c r="Z274" s="304">
        <f>IFERROR(IF(Z273="",0,Z273),"0")</f>
        <v>0</v>
      </c>
      <c r="AA274" s="305"/>
      <c r="AB274" s="305"/>
      <c r="AC274" s="305"/>
    </row>
    <row r="275" spans="1:68" hidden="1" x14ac:dyDescent="0.2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28"/>
      <c r="P275" s="310" t="s">
        <v>73</v>
      </c>
      <c r="Q275" s="311"/>
      <c r="R275" s="311"/>
      <c r="S275" s="311"/>
      <c r="T275" s="311"/>
      <c r="U275" s="311"/>
      <c r="V275" s="312"/>
      <c r="W275" s="37" t="s">
        <v>74</v>
      </c>
      <c r="X275" s="304">
        <f>IFERROR(SUMPRODUCT(X273:X273*H273:H273),"0")</f>
        <v>0</v>
      </c>
      <c r="Y275" s="304">
        <f>IFERROR(SUMPRODUCT(Y273:Y273*H273:H273),"0")</f>
        <v>0</v>
      </c>
      <c r="Z275" s="37"/>
      <c r="AA275" s="305"/>
      <c r="AB275" s="305"/>
      <c r="AC275" s="305"/>
    </row>
    <row r="276" spans="1:68" ht="14.25" hidden="1" customHeight="1" x14ac:dyDescent="0.25">
      <c r="A276" s="308" t="s">
        <v>125</v>
      </c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  <c r="X276" s="309"/>
      <c r="Y276" s="309"/>
      <c r="Z276" s="309"/>
      <c r="AA276" s="296"/>
      <c r="AB276" s="296"/>
      <c r="AC276" s="296"/>
    </row>
    <row r="277" spans="1:68" ht="27" hidden="1" customHeight="1" x14ac:dyDescent="0.25">
      <c r="A277" s="54" t="s">
        <v>381</v>
      </c>
      <c r="B277" s="54" t="s">
        <v>382</v>
      </c>
      <c r="C277" s="31">
        <v>4301136051</v>
      </c>
      <c r="D277" s="313">
        <v>4640242180304</v>
      </c>
      <c r="E277" s="314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412" t="s">
        <v>383</v>
      </c>
      <c r="Q277" s="319"/>
      <c r="R277" s="319"/>
      <c r="S277" s="319"/>
      <c r="T277" s="320"/>
      <c r="U277" s="34"/>
      <c r="V277" s="34"/>
      <c r="W277" s="35" t="s">
        <v>70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384</v>
      </c>
      <c r="AG277" s="67"/>
      <c r="AJ277" s="71" t="s">
        <v>100</v>
      </c>
      <c r="AK277" s="71">
        <v>14</v>
      </c>
      <c r="BB277" s="255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385</v>
      </c>
      <c r="B278" s="54" t="s">
        <v>386</v>
      </c>
      <c r="C278" s="31">
        <v>4301136053</v>
      </c>
      <c r="D278" s="313">
        <v>4640242180236</v>
      </c>
      <c r="E278" s="314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67</v>
      </c>
      <c r="L278" s="32" t="s">
        <v>103</v>
      </c>
      <c r="M278" s="33" t="s">
        <v>69</v>
      </c>
      <c r="N278" s="33"/>
      <c r="O278" s="32">
        <v>180</v>
      </c>
      <c r="P278" s="50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19"/>
      <c r="R278" s="319"/>
      <c r="S278" s="319"/>
      <c r="T278" s="320"/>
      <c r="U278" s="34"/>
      <c r="V278" s="34"/>
      <c r="W278" s="35" t="s">
        <v>70</v>
      </c>
      <c r="X278" s="302">
        <v>60</v>
      </c>
      <c r="Y278" s="303">
        <f>IFERROR(IF(X278="","",X278),"")</f>
        <v>60</v>
      </c>
      <c r="Z278" s="36">
        <f>IFERROR(IF(X278="","",X278*0.0155),"")</f>
        <v>0.92999999999999994</v>
      </c>
      <c r="AA278" s="56"/>
      <c r="AB278" s="57"/>
      <c r="AC278" s="256" t="s">
        <v>384</v>
      </c>
      <c r="AG278" s="67"/>
      <c r="AJ278" s="71" t="s">
        <v>104</v>
      </c>
      <c r="AK278" s="71">
        <v>84</v>
      </c>
      <c r="BB278" s="257" t="s">
        <v>82</v>
      </c>
      <c r="BM278" s="67">
        <f>IFERROR(X278*I278,"0")</f>
        <v>314.10000000000002</v>
      </c>
      <c r="BN278" s="67">
        <f>IFERROR(Y278*I278,"0")</f>
        <v>314.10000000000002</v>
      </c>
      <c r="BO278" s="67">
        <f>IFERROR(X278/J278,"0")</f>
        <v>0.7142857142857143</v>
      </c>
      <c r="BP278" s="67">
        <f>IFERROR(Y278/J278,"0")</f>
        <v>0.7142857142857143</v>
      </c>
    </row>
    <row r="279" spans="1:68" ht="27" customHeight="1" x14ac:dyDescent="0.25">
      <c r="A279" s="54" t="s">
        <v>387</v>
      </c>
      <c r="B279" s="54" t="s">
        <v>388</v>
      </c>
      <c r="C279" s="31">
        <v>4301136052</v>
      </c>
      <c r="D279" s="313">
        <v>4640242180410</v>
      </c>
      <c r="E279" s="314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80</v>
      </c>
      <c r="L279" s="32" t="s">
        <v>98</v>
      </c>
      <c r="M279" s="33" t="s">
        <v>69</v>
      </c>
      <c r="N279" s="33"/>
      <c r="O279" s="32">
        <v>180</v>
      </c>
      <c r="P279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19"/>
      <c r="R279" s="319"/>
      <c r="S279" s="319"/>
      <c r="T279" s="320"/>
      <c r="U279" s="34"/>
      <c r="V279" s="34"/>
      <c r="W279" s="35" t="s">
        <v>70</v>
      </c>
      <c r="X279" s="302">
        <v>56</v>
      </c>
      <c r="Y279" s="303">
        <f>IFERROR(IF(X279="","",X279),"")</f>
        <v>56</v>
      </c>
      <c r="Z279" s="36">
        <f>IFERROR(IF(X279="","",X279*0.00936),"")</f>
        <v>0.52415999999999996</v>
      </c>
      <c r="AA279" s="56"/>
      <c r="AB279" s="57"/>
      <c r="AC279" s="258" t="s">
        <v>384</v>
      </c>
      <c r="AG279" s="67"/>
      <c r="AJ279" s="71" t="s">
        <v>100</v>
      </c>
      <c r="AK279" s="71">
        <v>14</v>
      </c>
      <c r="BB279" s="259" t="s">
        <v>82</v>
      </c>
      <c r="BM279" s="67">
        <f>IFERROR(X279*I279,"0")</f>
        <v>136.19200000000001</v>
      </c>
      <c r="BN279" s="67">
        <f>IFERROR(Y279*I279,"0")</f>
        <v>136.19200000000001</v>
      </c>
      <c r="BO279" s="67">
        <f>IFERROR(X279/J279,"0")</f>
        <v>0.44444444444444442</v>
      </c>
      <c r="BP279" s="67">
        <f>IFERROR(Y279/J279,"0")</f>
        <v>0.44444444444444442</v>
      </c>
    </row>
    <row r="280" spans="1:68" x14ac:dyDescent="0.2">
      <c r="A280" s="327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28"/>
      <c r="P280" s="310" t="s">
        <v>73</v>
      </c>
      <c r="Q280" s="311"/>
      <c r="R280" s="311"/>
      <c r="S280" s="311"/>
      <c r="T280" s="311"/>
      <c r="U280" s="311"/>
      <c r="V280" s="312"/>
      <c r="W280" s="37" t="s">
        <v>70</v>
      </c>
      <c r="X280" s="304">
        <f>IFERROR(SUM(X277:X279),"0")</f>
        <v>116</v>
      </c>
      <c r="Y280" s="304">
        <f>IFERROR(SUM(Y277:Y279),"0")</f>
        <v>116</v>
      </c>
      <c r="Z280" s="304">
        <f>IFERROR(IF(Z277="",0,Z277),"0")+IFERROR(IF(Z278="",0,Z278),"0")+IFERROR(IF(Z279="",0,Z279),"0")</f>
        <v>1.4541599999999999</v>
      </c>
      <c r="AA280" s="305"/>
      <c r="AB280" s="305"/>
      <c r="AC280" s="305"/>
    </row>
    <row r="281" spans="1:68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28"/>
      <c r="P281" s="310" t="s">
        <v>73</v>
      </c>
      <c r="Q281" s="311"/>
      <c r="R281" s="311"/>
      <c r="S281" s="311"/>
      <c r="T281" s="311"/>
      <c r="U281" s="311"/>
      <c r="V281" s="312"/>
      <c r="W281" s="37" t="s">
        <v>74</v>
      </c>
      <c r="X281" s="304">
        <f>IFERROR(SUMPRODUCT(X277:X279*H277:H279),"0")</f>
        <v>425.44</v>
      </c>
      <c r="Y281" s="304">
        <f>IFERROR(SUMPRODUCT(Y277:Y279*H277:H279),"0")</f>
        <v>425.44</v>
      </c>
      <c r="Z281" s="37"/>
      <c r="AA281" s="305"/>
      <c r="AB281" s="305"/>
      <c r="AC281" s="305"/>
    </row>
    <row r="282" spans="1:68" ht="14.25" hidden="1" customHeight="1" x14ac:dyDescent="0.25">
      <c r="A282" s="308" t="s">
        <v>131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309"/>
      <c r="Z282" s="309"/>
      <c r="AA282" s="296"/>
      <c r="AB282" s="296"/>
      <c r="AC282" s="296"/>
    </row>
    <row r="283" spans="1:68" ht="37.5" hidden="1" customHeight="1" x14ac:dyDescent="0.25">
      <c r="A283" s="54" t="s">
        <v>389</v>
      </c>
      <c r="B283" s="54" t="s">
        <v>390</v>
      </c>
      <c r="C283" s="31">
        <v>4301135504</v>
      </c>
      <c r="D283" s="313">
        <v>4640242181554</v>
      </c>
      <c r="E283" s="314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6" t="s">
        <v>391</v>
      </c>
      <c r="Q283" s="319"/>
      <c r="R283" s="319"/>
      <c r="S283" s="319"/>
      <c r="T283" s="320"/>
      <c r="U283" s="34"/>
      <c r="V283" s="34"/>
      <c r="W283" s="35" t="s">
        <v>70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392</v>
      </c>
      <c r="AG283" s="67"/>
      <c r="AJ283" s="71" t="s">
        <v>72</v>
      </c>
      <c r="AK283" s="71">
        <v>1</v>
      </c>
      <c r="BB283" s="261" t="s">
        <v>82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customHeight="1" x14ac:dyDescent="0.25">
      <c r="A284" s="54" t="s">
        <v>393</v>
      </c>
      <c r="B284" s="54" t="s">
        <v>394</v>
      </c>
      <c r="C284" s="31">
        <v>4301135518</v>
      </c>
      <c r="D284" s="313">
        <v>4640242181561</v>
      </c>
      <c r="E284" s="314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80</v>
      </c>
      <c r="L284" s="32" t="s">
        <v>98</v>
      </c>
      <c r="M284" s="33" t="s">
        <v>69</v>
      </c>
      <c r="N284" s="33"/>
      <c r="O284" s="32">
        <v>180</v>
      </c>
      <c r="P284" s="381" t="s">
        <v>395</v>
      </c>
      <c r="Q284" s="319"/>
      <c r="R284" s="319"/>
      <c r="S284" s="319"/>
      <c r="T284" s="320"/>
      <c r="U284" s="34"/>
      <c r="V284" s="34"/>
      <c r="W284" s="35" t="s">
        <v>70</v>
      </c>
      <c r="X284" s="302">
        <v>70</v>
      </c>
      <c r="Y284" s="303">
        <f t="shared" si="24"/>
        <v>70</v>
      </c>
      <c r="Z284" s="36">
        <f>IFERROR(IF(X284="","",X284*0.00936),"")</f>
        <v>0.6552</v>
      </c>
      <c r="AA284" s="56"/>
      <c r="AB284" s="57"/>
      <c r="AC284" s="262" t="s">
        <v>396</v>
      </c>
      <c r="AG284" s="67"/>
      <c r="AJ284" s="71" t="s">
        <v>100</v>
      </c>
      <c r="AK284" s="71">
        <v>14</v>
      </c>
      <c r="BB284" s="263" t="s">
        <v>82</v>
      </c>
      <c r="BM284" s="67">
        <f t="shared" si="25"/>
        <v>272.44</v>
      </c>
      <c r="BN284" s="67">
        <f t="shared" si="26"/>
        <v>272.44</v>
      </c>
      <c r="BO284" s="67">
        <f t="shared" si="27"/>
        <v>0.55555555555555558</v>
      </c>
      <c r="BP284" s="67">
        <f t="shared" si="28"/>
        <v>0.55555555555555558</v>
      </c>
    </row>
    <row r="285" spans="1:68" ht="27" customHeight="1" x14ac:dyDescent="0.25">
      <c r="A285" s="54" t="s">
        <v>397</v>
      </c>
      <c r="B285" s="54" t="s">
        <v>398</v>
      </c>
      <c r="C285" s="31">
        <v>4301135374</v>
      </c>
      <c r="D285" s="313">
        <v>4640242181424</v>
      </c>
      <c r="E285" s="314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67</v>
      </c>
      <c r="L285" s="32" t="s">
        <v>98</v>
      </c>
      <c r="M285" s="33" t="s">
        <v>69</v>
      </c>
      <c r="N285" s="33"/>
      <c r="O285" s="32">
        <v>180</v>
      </c>
      <c r="P285" s="42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19"/>
      <c r="R285" s="319"/>
      <c r="S285" s="319"/>
      <c r="T285" s="320"/>
      <c r="U285" s="34"/>
      <c r="V285" s="34"/>
      <c r="W285" s="35" t="s">
        <v>70</v>
      </c>
      <c r="X285" s="302">
        <v>12</v>
      </c>
      <c r="Y285" s="303">
        <f t="shared" si="24"/>
        <v>12</v>
      </c>
      <c r="Z285" s="36">
        <f>IFERROR(IF(X285="","",X285*0.0155),"")</f>
        <v>0.186</v>
      </c>
      <c r="AA285" s="56"/>
      <c r="AB285" s="57"/>
      <c r="AC285" s="264" t="s">
        <v>392</v>
      </c>
      <c r="AG285" s="67"/>
      <c r="AJ285" s="71" t="s">
        <v>100</v>
      </c>
      <c r="AK285" s="71">
        <v>12</v>
      </c>
      <c r="BB285" s="265" t="s">
        <v>82</v>
      </c>
      <c r="BM285" s="67">
        <f t="shared" si="25"/>
        <v>68.820000000000007</v>
      </c>
      <c r="BN285" s="67">
        <f t="shared" si="26"/>
        <v>68.820000000000007</v>
      </c>
      <c r="BO285" s="67">
        <f t="shared" si="27"/>
        <v>0.14285714285714285</v>
      </c>
      <c r="BP285" s="67">
        <f t="shared" si="28"/>
        <v>0.14285714285714285</v>
      </c>
    </row>
    <row r="286" spans="1:68" ht="37.5" hidden="1" customHeight="1" x14ac:dyDescent="0.25">
      <c r="A286" s="54" t="s">
        <v>399</v>
      </c>
      <c r="B286" s="54" t="s">
        <v>400</v>
      </c>
      <c r="C286" s="31">
        <v>4301135552</v>
      </c>
      <c r="D286" s="313">
        <v>4640242181431</v>
      </c>
      <c r="E286" s="314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0" t="s">
        <v>401</v>
      </c>
      <c r="Q286" s="319"/>
      <c r="R286" s="319"/>
      <c r="S286" s="319"/>
      <c r="T286" s="320"/>
      <c r="U286" s="34"/>
      <c r="V286" s="34"/>
      <c r="W286" s="35" t="s">
        <v>70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402</v>
      </c>
      <c r="AG286" s="67"/>
      <c r="AJ286" s="71" t="s">
        <v>72</v>
      </c>
      <c r="AK286" s="71">
        <v>1</v>
      </c>
      <c r="BB286" s="26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4301135405</v>
      </c>
      <c r="D287" s="313">
        <v>4640242181523</v>
      </c>
      <c r="E287" s="314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80</v>
      </c>
      <c r="L287" s="32" t="s">
        <v>98</v>
      </c>
      <c r="M287" s="33" t="s">
        <v>69</v>
      </c>
      <c r="N287" s="33"/>
      <c r="O287" s="32">
        <v>180</v>
      </c>
      <c r="P287" s="3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19"/>
      <c r="R287" s="319"/>
      <c r="S287" s="319"/>
      <c r="T287" s="320"/>
      <c r="U287" s="34"/>
      <c r="V287" s="34"/>
      <c r="W287" s="35" t="s">
        <v>70</v>
      </c>
      <c r="X287" s="302">
        <v>84</v>
      </c>
      <c r="Y287" s="303">
        <f t="shared" si="24"/>
        <v>84</v>
      </c>
      <c r="Z287" s="36">
        <f t="shared" si="29"/>
        <v>0.78624000000000005</v>
      </c>
      <c r="AA287" s="56"/>
      <c r="AB287" s="57"/>
      <c r="AC287" s="268" t="s">
        <v>396</v>
      </c>
      <c r="AG287" s="67"/>
      <c r="AJ287" s="71" t="s">
        <v>100</v>
      </c>
      <c r="AK287" s="71">
        <v>14</v>
      </c>
      <c r="BB287" s="269" t="s">
        <v>82</v>
      </c>
      <c r="BM287" s="67">
        <f t="shared" si="25"/>
        <v>268.12800000000004</v>
      </c>
      <c r="BN287" s="67">
        <f t="shared" si="26"/>
        <v>268.12800000000004</v>
      </c>
      <c r="BO287" s="67">
        <f t="shared" si="27"/>
        <v>0.66666666666666663</v>
      </c>
      <c r="BP287" s="67">
        <f t="shared" si="28"/>
        <v>0.66666666666666663</v>
      </c>
    </row>
    <row r="288" spans="1:68" ht="37.5" hidden="1" customHeight="1" x14ac:dyDescent="0.25">
      <c r="A288" s="54" t="s">
        <v>405</v>
      </c>
      <c r="B288" s="54" t="s">
        <v>406</v>
      </c>
      <c r="C288" s="31">
        <v>4301135404</v>
      </c>
      <c r="D288" s="313">
        <v>4640242181516</v>
      </c>
      <c r="E288" s="314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8" t="s">
        <v>407</v>
      </c>
      <c r="Q288" s="319"/>
      <c r="R288" s="319"/>
      <c r="S288" s="319"/>
      <c r="T288" s="320"/>
      <c r="U288" s="34"/>
      <c r="V288" s="34"/>
      <c r="W288" s="35" t="s">
        <v>70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402</v>
      </c>
      <c r="AG288" s="67"/>
      <c r="AJ288" s="71" t="s">
        <v>72</v>
      </c>
      <c r="AK288" s="71">
        <v>1</v>
      </c>
      <c r="BB288" s="271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408</v>
      </c>
      <c r="B289" s="54" t="s">
        <v>409</v>
      </c>
      <c r="C289" s="31">
        <v>4301135375</v>
      </c>
      <c r="D289" s="313">
        <v>4640242181486</v>
      </c>
      <c r="E289" s="314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80</v>
      </c>
      <c r="L289" s="32" t="s">
        <v>98</v>
      </c>
      <c r="M289" s="33" t="s">
        <v>69</v>
      </c>
      <c r="N289" s="33"/>
      <c r="O289" s="32">
        <v>180</v>
      </c>
      <c r="P289" s="40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19"/>
      <c r="R289" s="319"/>
      <c r="S289" s="319"/>
      <c r="T289" s="320"/>
      <c r="U289" s="34"/>
      <c r="V289" s="34"/>
      <c r="W289" s="35" t="s">
        <v>70</v>
      </c>
      <c r="X289" s="302">
        <v>14</v>
      </c>
      <c r="Y289" s="303">
        <f t="shared" si="24"/>
        <v>14</v>
      </c>
      <c r="Z289" s="36">
        <f t="shared" si="29"/>
        <v>0.13103999999999999</v>
      </c>
      <c r="AA289" s="56"/>
      <c r="AB289" s="57"/>
      <c r="AC289" s="272" t="s">
        <v>392</v>
      </c>
      <c r="AG289" s="67"/>
      <c r="AJ289" s="71" t="s">
        <v>100</v>
      </c>
      <c r="AK289" s="71">
        <v>14</v>
      </c>
      <c r="BB289" s="273" t="s">
        <v>82</v>
      </c>
      <c r="BM289" s="67">
        <f t="shared" si="25"/>
        <v>54.488</v>
      </c>
      <c r="BN289" s="67">
        <f t="shared" si="26"/>
        <v>54.488</v>
      </c>
      <c r="BO289" s="67">
        <f t="shared" si="27"/>
        <v>0.1111111111111111</v>
      </c>
      <c r="BP289" s="67">
        <f t="shared" si="28"/>
        <v>0.1111111111111111</v>
      </c>
    </row>
    <row r="290" spans="1:68" ht="37.5" hidden="1" customHeight="1" x14ac:dyDescent="0.25">
      <c r="A290" s="54" t="s">
        <v>410</v>
      </c>
      <c r="B290" s="54" t="s">
        <v>411</v>
      </c>
      <c r="C290" s="31">
        <v>4301135402</v>
      </c>
      <c r="D290" s="313">
        <v>4640242181493</v>
      </c>
      <c r="E290" s="314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22" t="s">
        <v>412</v>
      </c>
      <c r="Q290" s="319"/>
      <c r="R290" s="319"/>
      <c r="S290" s="319"/>
      <c r="T290" s="320"/>
      <c r="U290" s="34"/>
      <c r="V290" s="34"/>
      <c r="W290" s="35" t="s">
        <v>70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392</v>
      </c>
      <c r="AG290" s="67"/>
      <c r="AJ290" s="71" t="s">
        <v>72</v>
      </c>
      <c r="AK290" s="71">
        <v>1</v>
      </c>
      <c r="BB290" s="27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413</v>
      </c>
      <c r="B291" s="54" t="s">
        <v>414</v>
      </c>
      <c r="C291" s="31">
        <v>4301135403</v>
      </c>
      <c r="D291" s="313">
        <v>4640242181509</v>
      </c>
      <c r="E291" s="314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19"/>
      <c r="R291" s="319"/>
      <c r="S291" s="319"/>
      <c r="T291" s="320"/>
      <c r="U291" s="34"/>
      <c r="V291" s="34"/>
      <c r="W291" s="35" t="s">
        <v>70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392</v>
      </c>
      <c r="AG291" s="67"/>
      <c r="AJ291" s="71" t="s">
        <v>100</v>
      </c>
      <c r="AK291" s="71">
        <v>14</v>
      </c>
      <c r="BB291" s="27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415</v>
      </c>
      <c r="B292" s="54" t="s">
        <v>416</v>
      </c>
      <c r="C292" s="31">
        <v>4301135304</v>
      </c>
      <c r="D292" s="313">
        <v>4640242181240</v>
      </c>
      <c r="E292" s="314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493" t="s">
        <v>417</v>
      </c>
      <c r="Q292" s="319"/>
      <c r="R292" s="319"/>
      <c r="S292" s="319"/>
      <c r="T292" s="320"/>
      <c r="U292" s="34"/>
      <c r="V292" s="34"/>
      <c r="W292" s="35" t="s">
        <v>70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392</v>
      </c>
      <c r="AG292" s="67"/>
      <c r="AJ292" s="71" t="s">
        <v>100</v>
      </c>
      <c r="AK292" s="71">
        <v>14</v>
      </c>
      <c r="BB292" s="27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418</v>
      </c>
      <c r="B293" s="54" t="s">
        <v>419</v>
      </c>
      <c r="C293" s="31">
        <v>4301135610</v>
      </c>
      <c r="D293" s="313">
        <v>4640242181318</v>
      </c>
      <c r="E293" s="314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490" t="s">
        <v>420</v>
      </c>
      <c r="Q293" s="319"/>
      <c r="R293" s="319"/>
      <c r="S293" s="319"/>
      <c r="T293" s="320"/>
      <c r="U293" s="34"/>
      <c r="V293" s="34"/>
      <c r="W293" s="35" t="s">
        <v>70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396</v>
      </c>
      <c r="AG293" s="67"/>
      <c r="AJ293" s="71" t="s">
        <v>100</v>
      </c>
      <c r="AK293" s="71">
        <v>14</v>
      </c>
      <c r="BB293" s="28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421</v>
      </c>
      <c r="B294" s="54" t="s">
        <v>422</v>
      </c>
      <c r="C294" s="31">
        <v>4301135306</v>
      </c>
      <c r="D294" s="313">
        <v>4640242181387</v>
      </c>
      <c r="E294" s="314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494" t="s">
        <v>423</v>
      </c>
      <c r="Q294" s="319"/>
      <c r="R294" s="319"/>
      <c r="S294" s="319"/>
      <c r="T294" s="320"/>
      <c r="U294" s="34"/>
      <c r="V294" s="34"/>
      <c r="W294" s="35" t="s">
        <v>70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392</v>
      </c>
      <c r="AG294" s="67"/>
      <c r="AJ294" s="71" t="s">
        <v>100</v>
      </c>
      <c r="AK294" s="71">
        <v>18</v>
      </c>
      <c r="BB294" s="28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424</v>
      </c>
      <c r="B295" s="54" t="s">
        <v>425</v>
      </c>
      <c r="C295" s="31">
        <v>4301135305</v>
      </c>
      <c r="D295" s="313">
        <v>4640242181394</v>
      </c>
      <c r="E295" s="314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142</v>
      </c>
      <c r="L295" s="32" t="s">
        <v>98</v>
      </c>
      <c r="M295" s="33" t="s">
        <v>69</v>
      </c>
      <c r="N295" s="33"/>
      <c r="O295" s="32">
        <v>180</v>
      </c>
      <c r="P295" s="506" t="s">
        <v>426</v>
      </c>
      <c r="Q295" s="319"/>
      <c r="R295" s="319"/>
      <c r="S295" s="319"/>
      <c r="T295" s="320"/>
      <c r="U295" s="34"/>
      <c r="V295" s="34"/>
      <c r="W295" s="35" t="s">
        <v>70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392</v>
      </c>
      <c r="AG295" s="67"/>
      <c r="AJ295" s="71" t="s">
        <v>100</v>
      </c>
      <c r="AK295" s="71">
        <v>18</v>
      </c>
      <c r="BB295" s="28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427</v>
      </c>
      <c r="B296" s="54" t="s">
        <v>428</v>
      </c>
      <c r="C296" s="31">
        <v>4301135309</v>
      </c>
      <c r="D296" s="313">
        <v>4640242181332</v>
      </c>
      <c r="E296" s="314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142</v>
      </c>
      <c r="L296" s="32" t="s">
        <v>68</v>
      </c>
      <c r="M296" s="33" t="s">
        <v>69</v>
      </c>
      <c r="N296" s="33"/>
      <c r="O296" s="32">
        <v>180</v>
      </c>
      <c r="P296" s="422" t="s">
        <v>429</v>
      </c>
      <c r="Q296" s="319"/>
      <c r="R296" s="319"/>
      <c r="S296" s="319"/>
      <c r="T296" s="320"/>
      <c r="U296" s="34"/>
      <c r="V296" s="34"/>
      <c r="W296" s="35" t="s">
        <v>70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392</v>
      </c>
      <c r="AG296" s="67"/>
      <c r="AJ296" s="71" t="s">
        <v>72</v>
      </c>
      <c r="AK296" s="71">
        <v>1</v>
      </c>
      <c r="BB296" s="28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430</v>
      </c>
      <c r="B297" s="54" t="s">
        <v>431</v>
      </c>
      <c r="C297" s="31">
        <v>4301135308</v>
      </c>
      <c r="D297" s="313">
        <v>4640242181349</v>
      </c>
      <c r="E297" s="314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142</v>
      </c>
      <c r="L297" s="32" t="s">
        <v>98</v>
      </c>
      <c r="M297" s="33" t="s">
        <v>69</v>
      </c>
      <c r="N297" s="33"/>
      <c r="O297" s="32">
        <v>180</v>
      </c>
      <c r="P297" s="472" t="s">
        <v>432</v>
      </c>
      <c r="Q297" s="319"/>
      <c r="R297" s="319"/>
      <c r="S297" s="319"/>
      <c r="T297" s="320"/>
      <c r="U297" s="34"/>
      <c r="V297" s="34"/>
      <c r="W297" s="35" t="s">
        <v>70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392</v>
      </c>
      <c r="AG297" s="67"/>
      <c r="AJ297" s="71" t="s">
        <v>100</v>
      </c>
      <c r="AK297" s="71">
        <v>18</v>
      </c>
      <c r="BB297" s="28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433</v>
      </c>
      <c r="B298" s="54" t="s">
        <v>434</v>
      </c>
      <c r="C298" s="31">
        <v>4301135307</v>
      </c>
      <c r="D298" s="313">
        <v>4640242181370</v>
      </c>
      <c r="E298" s="314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142</v>
      </c>
      <c r="L298" s="32" t="s">
        <v>68</v>
      </c>
      <c r="M298" s="33" t="s">
        <v>69</v>
      </c>
      <c r="N298" s="33"/>
      <c r="O298" s="32">
        <v>180</v>
      </c>
      <c r="P298" s="474" t="s">
        <v>435</v>
      </c>
      <c r="Q298" s="319"/>
      <c r="R298" s="319"/>
      <c r="S298" s="319"/>
      <c r="T298" s="320"/>
      <c r="U298" s="34"/>
      <c r="V298" s="34"/>
      <c r="W298" s="35" t="s">
        <v>70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436</v>
      </c>
      <c r="AG298" s="67"/>
      <c r="AJ298" s="71" t="s">
        <v>72</v>
      </c>
      <c r="AK298" s="71">
        <v>1</v>
      </c>
      <c r="BB298" s="29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437</v>
      </c>
      <c r="B299" s="54" t="s">
        <v>438</v>
      </c>
      <c r="C299" s="31">
        <v>4301135198</v>
      </c>
      <c r="D299" s="313">
        <v>4640242180663</v>
      </c>
      <c r="E299" s="314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4" t="s">
        <v>439</v>
      </c>
      <c r="Q299" s="319"/>
      <c r="R299" s="319"/>
      <c r="S299" s="319"/>
      <c r="T299" s="320"/>
      <c r="U299" s="34"/>
      <c r="V299" s="34"/>
      <c r="W299" s="35" t="s">
        <v>70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440</v>
      </c>
      <c r="AG299" s="67"/>
      <c r="AJ299" s="71" t="s">
        <v>72</v>
      </c>
      <c r="AK299" s="71">
        <v>1</v>
      </c>
      <c r="BB299" s="29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27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28"/>
      <c r="P300" s="310" t="s">
        <v>73</v>
      </c>
      <c r="Q300" s="311"/>
      <c r="R300" s="311"/>
      <c r="S300" s="311"/>
      <c r="T300" s="311"/>
      <c r="U300" s="311"/>
      <c r="V300" s="312"/>
      <c r="W300" s="37" t="s">
        <v>70</v>
      </c>
      <c r="X300" s="304">
        <f>IFERROR(SUM(X283:X299),"0")</f>
        <v>180</v>
      </c>
      <c r="Y300" s="304">
        <f>IFERROR(SUM(Y283:Y299),"0")</f>
        <v>180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1.75848</v>
      </c>
      <c r="AA300" s="305"/>
      <c r="AB300" s="305"/>
      <c r="AC300" s="305"/>
    </row>
    <row r="301" spans="1:68" x14ac:dyDescent="0.2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28"/>
      <c r="P301" s="310" t="s">
        <v>73</v>
      </c>
      <c r="Q301" s="311"/>
      <c r="R301" s="311"/>
      <c r="S301" s="311"/>
      <c r="T301" s="311"/>
      <c r="U301" s="311"/>
      <c r="V301" s="312"/>
      <c r="W301" s="37" t="s">
        <v>74</v>
      </c>
      <c r="X301" s="304">
        <f>IFERROR(SUMPRODUCT(X283:X299*H283:H299),"0")</f>
        <v>628.79999999999995</v>
      </c>
      <c r="Y301" s="304">
        <f>IFERROR(SUMPRODUCT(Y283:Y299*H283:H299),"0")</f>
        <v>628.79999999999995</v>
      </c>
      <c r="Z301" s="37"/>
      <c r="AA301" s="305"/>
      <c r="AB301" s="305"/>
      <c r="AC301" s="305"/>
    </row>
    <row r="302" spans="1:68" ht="15" customHeight="1" x14ac:dyDescent="0.2">
      <c r="A302" s="323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24"/>
      <c r="P302" s="404" t="s">
        <v>441</v>
      </c>
      <c r="Q302" s="351"/>
      <c r="R302" s="351"/>
      <c r="S302" s="351"/>
      <c r="T302" s="351"/>
      <c r="U302" s="351"/>
      <c r="V302" s="352"/>
      <c r="W302" s="37" t="s">
        <v>74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11268.759999999998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11268.759999999998</v>
      </c>
      <c r="Z302" s="37"/>
      <c r="AA302" s="305"/>
      <c r="AB302" s="305"/>
      <c r="AC302" s="305"/>
    </row>
    <row r="303" spans="1:68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24"/>
      <c r="P303" s="404" t="s">
        <v>442</v>
      </c>
      <c r="Q303" s="351"/>
      <c r="R303" s="351"/>
      <c r="S303" s="351"/>
      <c r="T303" s="351"/>
      <c r="U303" s="351"/>
      <c r="V303" s="352"/>
      <c r="W303" s="37" t="s">
        <v>74</v>
      </c>
      <c r="X303" s="304">
        <f>IFERROR(SUM(BM22:BM299),"0")</f>
        <v>12450.413600000003</v>
      </c>
      <c r="Y303" s="304">
        <f>IFERROR(SUM(BN22:BN299),"0")</f>
        <v>12450.413600000003</v>
      </c>
      <c r="Z303" s="37"/>
      <c r="AA303" s="305"/>
      <c r="AB303" s="305"/>
      <c r="AC303" s="305"/>
    </row>
    <row r="304" spans="1:68" x14ac:dyDescent="0.2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24"/>
      <c r="P304" s="404" t="s">
        <v>443</v>
      </c>
      <c r="Q304" s="351"/>
      <c r="R304" s="351"/>
      <c r="S304" s="351"/>
      <c r="T304" s="351"/>
      <c r="U304" s="351"/>
      <c r="V304" s="352"/>
      <c r="W304" s="37" t="s">
        <v>444</v>
      </c>
      <c r="X304" s="38">
        <f>ROUNDUP(SUM(BO22:BO299),0)</f>
        <v>33</v>
      </c>
      <c r="Y304" s="38">
        <f>ROUNDUP(SUM(BP22:BP299),0)</f>
        <v>33</v>
      </c>
      <c r="Z304" s="37"/>
      <c r="AA304" s="305"/>
      <c r="AB304" s="305"/>
      <c r="AC304" s="305"/>
    </row>
    <row r="305" spans="1:33" x14ac:dyDescent="0.2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24"/>
      <c r="P305" s="404" t="s">
        <v>445</v>
      </c>
      <c r="Q305" s="351"/>
      <c r="R305" s="351"/>
      <c r="S305" s="351"/>
      <c r="T305" s="351"/>
      <c r="U305" s="351"/>
      <c r="V305" s="352"/>
      <c r="W305" s="37" t="s">
        <v>74</v>
      </c>
      <c r="X305" s="304">
        <f>GrossWeightTotal+PalletQtyTotal*25</f>
        <v>13275.413600000003</v>
      </c>
      <c r="Y305" s="304">
        <f>GrossWeightTotalR+PalletQtyTotalR*25</f>
        <v>13275.413600000003</v>
      </c>
      <c r="Z305" s="37"/>
      <c r="AA305" s="305"/>
      <c r="AB305" s="305"/>
      <c r="AC305" s="305"/>
    </row>
    <row r="306" spans="1:33" x14ac:dyDescent="0.2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24"/>
      <c r="P306" s="404" t="s">
        <v>446</v>
      </c>
      <c r="Q306" s="351"/>
      <c r="R306" s="351"/>
      <c r="S306" s="351"/>
      <c r="T306" s="351"/>
      <c r="U306" s="351"/>
      <c r="V306" s="352"/>
      <c r="W306" s="37" t="s">
        <v>444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2780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2780</v>
      </c>
      <c r="Z306" s="37"/>
      <c r="AA306" s="305"/>
      <c r="AB306" s="305"/>
      <c r="AC306" s="305"/>
    </row>
    <row r="307" spans="1:33" ht="14.25" hidden="1" customHeight="1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24"/>
      <c r="P307" s="404" t="s">
        <v>447</v>
      </c>
      <c r="Q307" s="351"/>
      <c r="R307" s="351"/>
      <c r="S307" s="351"/>
      <c r="T307" s="351"/>
      <c r="U307" s="351"/>
      <c r="V307" s="352"/>
      <c r="W307" s="39" t="s">
        <v>448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41.690660000000001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449</v>
      </c>
      <c r="B309" s="294" t="s">
        <v>63</v>
      </c>
      <c r="C309" s="306" t="s">
        <v>75</v>
      </c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5"/>
      <c r="U309" s="294" t="s">
        <v>240</v>
      </c>
      <c r="V309" s="294" t="s">
        <v>255</v>
      </c>
      <c r="W309" s="306" t="s">
        <v>274</v>
      </c>
      <c r="X309" s="364"/>
      <c r="Y309" s="364"/>
      <c r="Z309" s="364"/>
      <c r="AA309" s="364"/>
      <c r="AB309" s="364"/>
      <c r="AC309" s="365"/>
      <c r="AD309" s="294" t="s">
        <v>346</v>
      </c>
      <c r="AE309" s="294" t="s">
        <v>351</v>
      </c>
      <c r="AF309" s="294" t="s">
        <v>358</v>
      </c>
      <c r="AG309" s="294" t="s">
        <v>366</v>
      </c>
    </row>
    <row r="310" spans="1:33" ht="14.25" customHeight="1" thickTop="1" x14ac:dyDescent="0.2">
      <c r="A310" s="486" t="s">
        <v>450</v>
      </c>
      <c r="B310" s="306" t="s">
        <v>63</v>
      </c>
      <c r="C310" s="306" t="s">
        <v>76</v>
      </c>
      <c r="D310" s="306" t="s">
        <v>85</v>
      </c>
      <c r="E310" s="306" t="s">
        <v>95</v>
      </c>
      <c r="F310" s="306" t="s">
        <v>114</v>
      </c>
      <c r="G310" s="306" t="s">
        <v>139</v>
      </c>
      <c r="H310" s="306" t="s">
        <v>146</v>
      </c>
      <c r="I310" s="306" t="s">
        <v>152</v>
      </c>
      <c r="J310" s="306" t="s">
        <v>160</v>
      </c>
      <c r="K310" s="306" t="s">
        <v>180</v>
      </c>
      <c r="L310" s="306" t="s">
        <v>184</v>
      </c>
      <c r="M310" s="306" t="s">
        <v>203</v>
      </c>
      <c r="N310" s="295"/>
      <c r="O310" s="306" t="s">
        <v>209</v>
      </c>
      <c r="P310" s="306" t="s">
        <v>216</v>
      </c>
      <c r="Q310" s="306" t="s">
        <v>223</v>
      </c>
      <c r="R310" s="306" t="s">
        <v>227</v>
      </c>
      <c r="S310" s="306" t="s">
        <v>230</v>
      </c>
      <c r="T310" s="306" t="s">
        <v>236</v>
      </c>
      <c r="U310" s="306" t="s">
        <v>241</v>
      </c>
      <c r="V310" s="306" t="s">
        <v>256</v>
      </c>
      <c r="W310" s="306" t="s">
        <v>275</v>
      </c>
      <c r="X310" s="306" t="s">
        <v>291</v>
      </c>
      <c r="Y310" s="306" t="s">
        <v>298</v>
      </c>
      <c r="Z310" s="306" t="s">
        <v>313</v>
      </c>
      <c r="AA310" s="306" t="s">
        <v>324</v>
      </c>
      <c r="AB310" s="306" t="s">
        <v>329</v>
      </c>
      <c r="AC310" s="306" t="s">
        <v>340</v>
      </c>
      <c r="AD310" s="306" t="s">
        <v>347</v>
      </c>
      <c r="AE310" s="306" t="s">
        <v>352</v>
      </c>
      <c r="AF310" s="306" t="s">
        <v>359</v>
      </c>
      <c r="AG310" s="306" t="s">
        <v>366</v>
      </c>
    </row>
    <row r="311" spans="1:33" ht="13.5" customHeight="1" thickBot="1" x14ac:dyDescent="0.25">
      <c r="A311" s="48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295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</row>
    <row r="312" spans="1:33" ht="18" customHeight="1" thickTop="1" thickBot="1" x14ac:dyDescent="0.25">
      <c r="A312" s="40" t="s">
        <v>451</v>
      </c>
      <c r="B312" s="46">
        <f>IFERROR(X22*H22,"0")</f>
        <v>0</v>
      </c>
      <c r="C312" s="46">
        <f>IFERROR(X28*H28,"0")+IFERROR(X29*H29,"0")</f>
        <v>294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916.8</v>
      </c>
      <c r="F312" s="46">
        <f>IFERROR(X51*H51,"0")+IFERROR(X55*H55,"0")+IFERROR(X59*H59,"0")+IFERROR(X63*H63,"0")+IFERROR(X64*H64,"0")+IFERROR(X68*H68,"0")+IFERROR(X69*H69,"0")+IFERROR(X70*H70,"0")</f>
        <v>151.19999999999999</v>
      </c>
      <c r="G312" s="46">
        <f>IFERROR(X75*H75,"0")+IFERROR(X76*H76,"0")</f>
        <v>480</v>
      </c>
      <c r="H312" s="46">
        <f>IFERROR(X81*H81,"0")+IFERROR(X82*H82,"0")</f>
        <v>50.4</v>
      </c>
      <c r="I312" s="46">
        <f>IFERROR(X87*H87,"0")+IFERROR(X88*H88,"0")</f>
        <v>302.40000000000003</v>
      </c>
      <c r="J312" s="46">
        <f>IFERROR(X93*H93,"0")+IFERROR(X94*H94,"0")+IFERROR(X95*H95,"0")+IFERROR(X96*H96,"0")+IFERROR(X97*H97,"0")+IFERROR(X98*H98,"0")</f>
        <v>480.48</v>
      </c>
      <c r="K312" s="46">
        <f>IFERROR(X103*H103,"0")</f>
        <v>30.240000000000002</v>
      </c>
      <c r="L312" s="46">
        <f>IFERROR(X108*H108,"0")+IFERROR(X109*H109,"0")+IFERROR(X110*H110,"0")+IFERROR(X111*H111,"0")+IFERROR(X112*H112,"0")+IFERROR(X113*H113,"0")+IFERROR(X117*H117,"0")</f>
        <v>3423.36</v>
      </c>
      <c r="M312" s="46">
        <f>IFERROR(X122*H122,"0")+IFERROR(X123*H123,"0")</f>
        <v>924</v>
      </c>
      <c r="N312" s="295"/>
      <c r="O312" s="46">
        <f>IFERROR(X128*H128,"0")+IFERROR(X129*H129,"0")</f>
        <v>504</v>
      </c>
      <c r="P312" s="46">
        <f>IFERROR(X134*H134,"0")+IFERROR(X135*H135,"0")</f>
        <v>100.80000000000001</v>
      </c>
      <c r="Q312" s="46">
        <f>IFERROR(X140*H140,"0")</f>
        <v>42</v>
      </c>
      <c r="R312" s="46">
        <f>IFERROR(X145*H145,"0")</f>
        <v>37.800000000000004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1008</v>
      </c>
      <c r="W312" s="46">
        <f>IFERROR(X185*H185,"0")+IFERROR(X189*H189,"0")+IFERROR(X190*H190,"0")+IFERROR(X191*H191,"0")+IFERROR(X192*H192,"0")</f>
        <v>72.240000000000009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134.39999999999998</v>
      </c>
      <c r="Z312" s="46">
        <f>IFERROR(X213*H213,"0")+IFERROR(X214*H214,"0")+IFERROR(X215*H215,"0")+IFERROR(X216*H216,"0")</f>
        <v>345.6</v>
      </c>
      <c r="AA312" s="46">
        <f>IFERROR(X221*H221,"0")</f>
        <v>420</v>
      </c>
      <c r="AB312" s="46">
        <f>IFERROR(X226*H226,"0")+IFERROR(X230*H230,"0")+IFERROR(X231*H231,"0")+IFERROR(X232*H232,"0")</f>
        <v>0</v>
      </c>
      <c r="AC312" s="46">
        <f>IFERROR(X237*H237,"0")+IFERROR(X238*H238,"0")</f>
        <v>76.800000000000011</v>
      </c>
      <c r="AD312" s="46">
        <f>IFERROR(X244*H244,"0")</f>
        <v>0</v>
      </c>
      <c r="AE312" s="46">
        <f>IFERROR(X250*H250,"0")+IFERROR(X251*H251,"0")</f>
        <v>420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1054.24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452</v>
      </c>
      <c r="B314" s="58" t="s">
        <v>453</v>
      </c>
      <c r="C314" s="58" t="s">
        <v>454</v>
      </c>
    </row>
    <row r="315" spans="1:33" x14ac:dyDescent="0.2">
      <c r="A315" s="59">
        <f>SUMPRODUCT(--(BB:BB="ЗПФ"),--(W:W="кор"),H:H,Y:Y)+SUMPRODUCT(--(BB:BB="ЗПФ"),--(W:W="кг"),Y:Y)</f>
        <v>6180</v>
      </c>
      <c r="B315" s="60">
        <f>SUMPRODUCT(--(BB:BB="ПГП"),--(W:W="кор"),H:H,Y:Y)+SUMPRODUCT(--(BB:BB="ПГП"),--(W:W="кг"),Y:Y)</f>
        <v>5088.76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00,80"/>
        <filter val="11 268,76"/>
        <filter val="112,00"/>
        <filter val="116,00"/>
        <filter val="12 450,41"/>
        <filter val="12,00"/>
        <filter val="126,00"/>
        <filter val="13 275,41"/>
        <filter val="132,00"/>
        <filter val="134,40"/>
        <filter val="14,00"/>
        <filter val="140,00"/>
        <filter val="144,00"/>
        <filter val="151,20"/>
        <filter val="154,00"/>
        <filter val="168,00"/>
        <filter val="180,00"/>
        <filter val="196,00"/>
        <filter val="2 780,00"/>
        <filter val="210,00"/>
        <filter val="216,00"/>
        <filter val="24,00"/>
        <filter val="28,00"/>
        <filter val="294,00"/>
        <filter val="3 386,40"/>
        <filter val="30,24"/>
        <filter val="302,40"/>
        <filter val="308,00"/>
        <filter val="33"/>
        <filter val="33,60"/>
        <filter val="336,00"/>
        <filter val="345,60"/>
        <filter val="36,00"/>
        <filter val="36,96"/>
        <filter val="37,80"/>
        <filter val="38,64"/>
        <filter val="42,00"/>
        <filter val="420,00"/>
        <filter val="425,44"/>
        <filter val="48,00"/>
        <filter val="480,00"/>
        <filter val="480,48"/>
        <filter val="492,00"/>
        <filter val="50,40"/>
        <filter val="504,00"/>
        <filter val="56,00"/>
        <filter val="60,00"/>
        <filter val="628,80"/>
        <filter val="70,00"/>
        <filter val="76,80"/>
        <filter val="84,00"/>
        <filter val="916,80"/>
        <filter val="924,00"/>
        <filter val="96,00"/>
        <filter val="98,00"/>
      </filters>
    </filterColumn>
    <filterColumn colId="29" showButton="0"/>
    <filterColumn colId="30" showButton="0"/>
  </autoFilter>
  <mergeCells count="545"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X310:X311"/>
    <mergeCell ref="P295:T295"/>
    <mergeCell ref="P36:T36"/>
    <mergeCell ref="D150:E150"/>
    <mergeCell ref="P278:T278"/>
    <mergeCell ref="D215:E215"/>
    <mergeCell ref="P194:V194"/>
    <mergeCell ref="M17:M18"/>
    <mergeCell ref="A168:O169"/>
    <mergeCell ref="O17:O18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310:P311"/>
    <mergeCell ref="D294:E294"/>
    <mergeCell ref="A116:Z116"/>
    <mergeCell ref="D231:E231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P175:T175"/>
    <mergeCell ref="A85:Z85"/>
    <mergeCell ref="P162:T162"/>
    <mergeCell ref="P93:T93"/>
    <mergeCell ref="P226:T226"/>
    <mergeCell ref="D207:E207"/>
    <mergeCell ref="Y17:Y18"/>
    <mergeCell ref="P163:V163"/>
    <mergeCell ref="D293:E293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Z310:Z311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D284:E284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P296:T296"/>
    <mergeCell ref="D277:E277"/>
    <mergeCell ref="P60:V60"/>
    <mergeCell ref="A252:O253"/>
    <mergeCell ref="D43:E43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P71:V71"/>
    <mergeCell ref="A138:Z138"/>
    <mergeCell ref="P285:T285"/>
    <mergeCell ref="P136:V136"/>
    <mergeCell ref="A188:Z188"/>
    <mergeCell ref="P263:V263"/>
    <mergeCell ref="A126:Z126"/>
    <mergeCell ref="P228:V228"/>
    <mergeCell ref="P283:T283"/>
    <mergeCell ref="P43:T43"/>
    <mergeCell ref="P65:V65"/>
    <mergeCell ref="P277:T277"/>
    <mergeCell ref="P72:V72"/>
    <mergeCell ref="P199:V199"/>
    <mergeCell ref="A195:Z195"/>
    <mergeCell ref="P122:T122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D93:E93"/>
    <mergeCell ref="D128:E128"/>
    <mergeCell ref="A153:Z153"/>
    <mergeCell ref="D97:E97"/>
    <mergeCell ref="D268:E268"/>
    <mergeCell ref="A255:Z255"/>
    <mergeCell ref="P142:V142"/>
    <mergeCell ref="A132:Z132"/>
    <mergeCell ref="D76:E76"/>
    <mergeCell ref="A91:Z91"/>
    <mergeCell ref="A220:Z220"/>
    <mergeCell ref="D155:E155"/>
    <mergeCell ref="P214:T214"/>
    <mergeCell ref="D257:E257"/>
    <mergeCell ref="D213:E213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A74:Z74"/>
    <mergeCell ref="D28:E28"/>
    <mergeCell ref="A101:Z101"/>
    <mergeCell ref="A12:M12"/>
    <mergeCell ref="A19:Z19"/>
    <mergeCell ref="A14:M14"/>
    <mergeCell ref="D109:E109"/>
    <mergeCell ref="P76:T76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P237:T237"/>
    <mergeCell ref="A241:Z241"/>
    <mergeCell ref="P244:T244"/>
    <mergeCell ref="P231:T231"/>
    <mergeCell ref="D261:E261"/>
    <mergeCell ref="A274:O275"/>
    <mergeCell ref="A130:O131"/>
    <mergeCell ref="P246:V246"/>
    <mergeCell ref="D251:E251"/>
    <mergeCell ref="P200:V200"/>
    <mergeCell ref="A280:O281"/>
    <mergeCell ref="P84:V84"/>
    <mergeCell ref="P216:T216"/>
    <mergeCell ref="A219:Z219"/>
    <mergeCell ref="P205:T205"/>
    <mergeCell ref="D113:E113"/>
    <mergeCell ref="D88:E88"/>
    <mergeCell ref="P167:T167"/>
    <mergeCell ref="P44:T44"/>
    <mergeCell ref="P180:V180"/>
    <mergeCell ref="P118:V118"/>
    <mergeCell ref="P95:T95"/>
    <mergeCell ref="A89:O90"/>
    <mergeCell ref="D98:E98"/>
    <mergeCell ref="P77:V77"/>
    <mergeCell ref="P141:V141"/>
    <mergeCell ref="A202:Z202"/>
    <mergeCell ref="A58:Z58"/>
    <mergeCell ref="P168:V168"/>
    <mergeCell ref="D59:E59"/>
    <mergeCell ref="P47:V47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1:T1"/>
    <mergeCell ref="P28:T28"/>
    <mergeCell ref="P150:T150"/>
    <mergeCell ref="P221:T221"/>
    <mergeCell ref="P215:T215"/>
    <mergeCell ref="P115:V115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A32:Z32"/>
    <mergeCell ref="A37:O38"/>
    <mergeCell ref="D7:M7"/>
    <mergeCell ref="A209:O210"/>
    <mergeCell ref="P173:T173"/>
    <mergeCell ref="P29:T29"/>
    <mergeCell ref="D81:E81"/>
    <mergeCell ref="P94:T94"/>
    <mergeCell ref="D208:E208"/>
    <mergeCell ref="D8:M8"/>
    <mergeCell ref="D174:E174"/>
    <mergeCell ref="A73:Z73"/>
    <mergeCell ref="A159:Z159"/>
    <mergeCell ref="P37:V37"/>
    <mergeCell ref="Q12:R12"/>
    <mergeCell ref="D36:E36"/>
    <mergeCell ref="P30:V30"/>
    <mergeCell ref="V6:W9"/>
    <mergeCell ref="D6:M6"/>
    <mergeCell ref="A8:C8"/>
    <mergeCell ref="A10:C10"/>
    <mergeCell ref="A21:Z21"/>
    <mergeCell ref="Q13:R13"/>
    <mergeCell ref="P41:T41"/>
    <mergeCell ref="D22:E22"/>
    <mergeCell ref="P34:T34"/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  <mergeCell ref="B17:B18"/>
    <mergeCell ref="A77:O78"/>
    <mergeCell ref="R310:R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52"/>
    </row>
    <row r="3" spans="2:8" x14ac:dyDescent="0.2">
      <c r="B3" s="47" t="s">
        <v>456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457</v>
      </c>
      <c r="D6" s="47" t="s">
        <v>458</v>
      </c>
      <c r="E6" s="47"/>
    </row>
    <row r="8" spans="2:8" x14ac:dyDescent="0.2">
      <c r="B8" s="47" t="s">
        <v>19</v>
      </c>
      <c r="C8" s="47" t="s">
        <v>457</v>
      </c>
      <c r="D8" s="47"/>
      <c r="E8" s="47"/>
    </row>
    <row r="10" spans="2:8" x14ac:dyDescent="0.2">
      <c r="B10" s="47" t="s">
        <v>459</v>
      </c>
      <c r="C10" s="47"/>
      <c r="D10" s="47"/>
      <c r="E10" s="47"/>
    </row>
    <row r="11" spans="2:8" x14ac:dyDescent="0.2">
      <c r="B11" s="47" t="s">
        <v>460</v>
      </c>
      <c r="C11" s="47"/>
      <c r="D11" s="47"/>
      <c r="E11" s="47"/>
    </row>
    <row r="12" spans="2:8" x14ac:dyDescent="0.2">
      <c r="B12" s="47" t="s">
        <v>461</v>
      </c>
      <c r="C12" s="47"/>
      <c r="D12" s="47"/>
      <c r="E12" s="47"/>
    </row>
    <row r="13" spans="2:8" x14ac:dyDescent="0.2">
      <c r="B13" s="47" t="s">
        <v>462</v>
      </c>
      <c r="C13" s="47"/>
      <c r="D13" s="47"/>
      <c r="E13" s="47"/>
    </row>
    <row r="14" spans="2:8" x14ac:dyDescent="0.2">
      <c r="B14" s="47" t="s">
        <v>463</v>
      </c>
      <c r="C14" s="47"/>
      <c r="D14" s="47"/>
      <c r="E14" s="47"/>
    </row>
    <row r="15" spans="2:8" x14ac:dyDescent="0.2">
      <c r="B15" s="47" t="s">
        <v>464</v>
      </c>
      <c r="C15" s="47"/>
      <c r="D15" s="47"/>
      <c r="E15" s="47"/>
    </row>
    <row r="16" spans="2:8" x14ac:dyDescent="0.2">
      <c r="B16" s="47" t="s">
        <v>465</v>
      </c>
      <c r="C16" s="47"/>
      <c r="D16" s="47"/>
      <c r="E16" s="47"/>
    </row>
    <row r="17" spans="2:5" x14ac:dyDescent="0.2">
      <c r="B17" s="47" t="s">
        <v>466</v>
      </c>
      <c r="C17" s="47"/>
      <c r="D17" s="47"/>
      <c r="E17" s="47"/>
    </row>
    <row r="18" spans="2:5" x14ac:dyDescent="0.2">
      <c r="B18" s="47" t="s">
        <v>467</v>
      </c>
      <c r="C18" s="47"/>
      <c r="D18" s="47"/>
      <c r="E18" s="47"/>
    </row>
    <row r="19" spans="2:5" x14ac:dyDescent="0.2">
      <c r="B19" s="47" t="s">
        <v>468</v>
      </c>
      <c r="C19" s="47"/>
      <c r="D19" s="47"/>
      <c r="E19" s="47"/>
    </row>
    <row r="20" spans="2:5" x14ac:dyDescent="0.2">
      <c r="B20" s="47" t="s">
        <v>469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