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53AFFD-17C0-431A-9BCE-28AADAE91D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Z278" i="1" s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68" i="1" s="1"/>
  <c r="Y265" i="1"/>
  <c r="Y269" i="1" s="1"/>
  <c r="X261" i="1"/>
  <c r="X260" i="1"/>
  <c r="BO259" i="1"/>
  <c r="BM259" i="1"/>
  <c r="Z259" i="1"/>
  <c r="Z260" i="1" s="1"/>
  <c r="Y259" i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Z231" i="1" s="1"/>
  <c r="Y228" i="1"/>
  <c r="P228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X89" i="1"/>
  <c r="X88" i="1"/>
  <c r="BO87" i="1"/>
  <c r="BM87" i="1"/>
  <c r="Z87" i="1"/>
  <c r="Y87" i="1"/>
  <c r="BP87" i="1" s="1"/>
  <c r="P87" i="1"/>
  <c r="BO86" i="1"/>
  <c r="BM86" i="1"/>
  <c r="Z86" i="1"/>
  <c r="Y86" i="1"/>
  <c r="Y88" i="1" s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Z64" i="1"/>
  <c r="Z70" i="1"/>
  <c r="BN67" i="1"/>
  <c r="BN69" i="1"/>
  <c r="Y76" i="1"/>
  <c r="Y83" i="1"/>
  <c r="BN81" i="1"/>
  <c r="Z98" i="1"/>
  <c r="BN92" i="1"/>
  <c r="BN93" i="1"/>
  <c r="BN94" i="1"/>
  <c r="BN95" i="1"/>
  <c r="BN96" i="1"/>
  <c r="Y123" i="1"/>
  <c r="BN121" i="1"/>
  <c r="Y128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Y162" i="1"/>
  <c r="BN160" i="1"/>
  <c r="Y166" i="1"/>
  <c r="BN22" i="1"/>
  <c r="BP22" i="1"/>
  <c r="Y23" i="1"/>
  <c r="Z30" i="1"/>
  <c r="BN28" i="1"/>
  <c r="X304" i="1"/>
  <c r="Y46" i="1"/>
  <c r="Z46" i="1"/>
  <c r="BN42" i="1"/>
  <c r="BN44" i="1"/>
  <c r="Z166" i="1"/>
  <c r="BN183" i="1"/>
  <c r="BP183" i="1"/>
  <c r="Y184" i="1"/>
  <c r="Z191" i="1"/>
  <c r="BN187" i="1"/>
  <c r="BN189" i="1"/>
  <c r="Z207" i="1"/>
  <c r="BN201" i="1"/>
  <c r="BN203" i="1"/>
  <c r="BN205" i="1"/>
  <c r="Z215" i="1"/>
  <c r="BP35" i="1"/>
  <c r="BN35" i="1"/>
  <c r="Y232" i="1"/>
  <c r="Y279" i="1"/>
  <c r="X301" i="1"/>
  <c r="X300" i="1"/>
  <c r="Y30" i="1"/>
  <c r="X302" i="1"/>
  <c r="Y37" i="1"/>
  <c r="Z37" i="1"/>
  <c r="Y65" i="1"/>
  <c r="BN63" i="1"/>
  <c r="Y71" i="1"/>
  <c r="Z76" i="1"/>
  <c r="BN74" i="1"/>
  <c r="BP74" i="1"/>
  <c r="Z82" i="1"/>
  <c r="Z88" i="1"/>
  <c r="BN86" i="1"/>
  <c r="BP86" i="1"/>
  <c r="Y98" i="1"/>
  <c r="Y112" i="1"/>
  <c r="Z112" i="1"/>
  <c r="BN108" i="1"/>
  <c r="BN110" i="1"/>
  <c r="Z122" i="1"/>
  <c r="Z128" i="1"/>
  <c r="BN126" i="1"/>
  <c r="BP126" i="1"/>
  <c r="Z161" i="1"/>
  <c r="BN164" i="1"/>
  <c r="BN165" i="1"/>
  <c r="Z174" i="1"/>
  <c r="BN171" i="1"/>
  <c r="BN173" i="1"/>
  <c r="Y191" i="1"/>
  <c r="Y192" i="1"/>
  <c r="BN196" i="1"/>
  <c r="BN212" i="1"/>
  <c r="BN214" i="1"/>
  <c r="BN229" i="1"/>
  <c r="BN242" i="1"/>
  <c r="BP242" i="1"/>
  <c r="Y243" i="1"/>
  <c r="Z250" i="1"/>
  <c r="BN248" i="1"/>
  <c r="BN265" i="1"/>
  <c r="BP265" i="1"/>
  <c r="BN266" i="1"/>
  <c r="BN267" i="1"/>
  <c r="Y268" i="1"/>
  <c r="BN271" i="1"/>
  <c r="BP271" i="1"/>
  <c r="Y272" i="1"/>
  <c r="BN276" i="1"/>
  <c r="Y31" i="1"/>
  <c r="Y38" i="1"/>
  <c r="Y47" i="1"/>
  <c r="Y52" i="1"/>
  <c r="Y56" i="1"/>
  <c r="Y60" i="1"/>
  <c r="Y64" i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BP34" i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X303" i="1" l="1"/>
  <c r="Y302" i="1"/>
  <c r="Y303" i="1" s="1"/>
  <c r="Y301" i="1"/>
  <c r="Y304" i="1"/>
  <c r="Y300" i="1"/>
  <c r="Z305" i="1"/>
  <c r="B313" i="1" l="1"/>
  <c r="C313" i="1"/>
  <c r="A313" i="1"/>
</calcChain>
</file>

<file path=xl/sharedStrings.xml><?xml version="1.0" encoding="utf-8"?>
<sst xmlns="http://schemas.openxmlformats.org/spreadsheetml/2006/main" count="1434" uniqueCount="480">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</sst>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62" t="s">
        <v>0</v>
      </c>
      <c r="E1" s="336"/>
      <c r="F1" s="336"/>
      <c r="G1" s="12" t="s">
        <v>1</v>
      </c>
      <c r="H1" s="362" t="s">
        <v>2</v>
      </c>
      <c r="I1" s="336"/>
      <c r="J1" s="336"/>
      <c r="K1" s="336"/>
      <c r="L1" s="336"/>
      <c r="M1" s="336"/>
      <c r="N1" s="336"/>
      <c r="O1" s="336"/>
      <c r="P1" s="336"/>
      <c r="Q1" s="336"/>
      <c r="R1" s="335" t="s">
        <v>3</v>
      </c>
      <c r="S1" s="336"/>
      <c r="T1" s="3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6" t="s">
        <v>8</v>
      </c>
      <c r="B5" s="377"/>
      <c r="C5" s="378"/>
      <c r="D5" s="348"/>
      <c r="E5" s="349"/>
      <c r="F5" s="479" t="s">
        <v>9</v>
      </c>
      <c r="G5" s="378"/>
      <c r="H5" s="348" t="s">
        <v>479</v>
      </c>
      <c r="I5" s="448"/>
      <c r="J5" s="448"/>
      <c r="K5" s="448"/>
      <c r="L5" s="448"/>
      <c r="M5" s="349"/>
      <c r="N5" s="61"/>
      <c r="P5" s="24" t="s">
        <v>10</v>
      </c>
      <c r="Q5" s="487">
        <v>45859</v>
      </c>
      <c r="R5" s="384"/>
      <c r="T5" s="409" t="s">
        <v>11</v>
      </c>
      <c r="U5" s="410"/>
      <c r="V5" s="412" t="s">
        <v>12</v>
      </c>
      <c r="W5" s="384"/>
      <c r="AB5" s="51"/>
      <c r="AC5" s="51"/>
      <c r="AD5" s="51"/>
      <c r="AE5" s="51"/>
    </row>
    <row r="6" spans="1:32" s="292" customFormat="1" ht="24" customHeight="1" x14ac:dyDescent="0.2">
      <c r="A6" s="386" t="s">
        <v>13</v>
      </c>
      <c r="B6" s="377"/>
      <c r="C6" s="378"/>
      <c r="D6" s="449" t="s">
        <v>457</v>
      </c>
      <c r="E6" s="450"/>
      <c r="F6" s="450"/>
      <c r="G6" s="450"/>
      <c r="H6" s="450"/>
      <c r="I6" s="450"/>
      <c r="J6" s="450"/>
      <c r="K6" s="450"/>
      <c r="L6" s="450"/>
      <c r="M6" s="384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10"/>
      <c r="T6" s="415" t="s">
        <v>16</v>
      </c>
      <c r="U6" s="410"/>
      <c r="V6" s="435" t="s">
        <v>17</v>
      </c>
      <c r="W6" s="340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41" t="str">
        <f>IFERROR(VLOOKUP(DeliveryAddress,Table,3,0),1)</f>
        <v>5</v>
      </c>
      <c r="E7" s="342"/>
      <c r="F7" s="342"/>
      <c r="G7" s="342"/>
      <c r="H7" s="342"/>
      <c r="I7" s="342"/>
      <c r="J7" s="342"/>
      <c r="K7" s="342"/>
      <c r="L7" s="342"/>
      <c r="M7" s="343"/>
      <c r="N7" s="63"/>
      <c r="P7" s="24"/>
      <c r="Q7" s="42"/>
      <c r="R7" s="42"/>
      <c r="T7" s="308"/>
      <c r="U7" s="410"/>
      <c r="V7" s="436"/>
      <c r="W7" s="437"/>
      <c r="AB7" s="51"/>
      <c r="AC7" s="51"/>
      <c r="AD7" s="51"/>
      <c r="AE7" s="51"/>
    </row>
    <row r="8" spans="1:32" s="292" customFormat="1" ht="25.5" customHeight="1" x14ac:dyDescent="0.2">
      <c r="A8" s="445" t="s">
        <v>18</v>
      </c>
      <c r="B8" s="305"/>
      <c r="C8" s="306"/>
      <c r="D8" s="318"/>
      <c r="E8" s="319"/>
      <c r="F8" s="319"/>
      <c r="G8" s="319"/>
      <c r="H8" s="319"/>
      <c r="I8" s="319"/>
      <c r="J8" s="319"/>
      <c r="K8" s="319"/>
      <c r="L8" s="319"/>
      <c r="M8" s="320"/>
      <c r="N8" s="64"/>
      <c r="P8" s="24" t="s">
        <v>19</v>
      </c>
      <c r="Q8" s="387">
        <v>0.41666666666666669</v>
      </c>
      <c r="R8" s="343"/>
      <c r="T8" s="308"/>
      <c r="U8" s="410"/>
      <c r="V8" s="436"/>
      <c r="W8" s="437"/>
      <c r="AB8" s="51"/>
      <c r="AC8" s="51"/>
      <c r="AD8" s="51"/>
      <c r="AE8" s="51"/>
    </row>
    <row r="9" spans="1:32" s="292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93"/>
      <c r="E9" s="30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2" t="str">
        <f>IF(AND($A$9="Тип доверенности/получателя при получении в адресе перегруза:",$D$9="Разовая доверенность"),"Введите ФИО","")</f>
        <v/>
      </c>
      <c r="I9" s="303"/>
      <c r="J9" s="3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3"/>
      <c r="L9" s="303"/>
      <c r="M9" s="303"/>
      <c r="N9" s="290"/>
      <c r="P9" s="26" t="s">
        <v>20</v>
      </c>
      <c r="Q9" s="446"/>
      <c r="R9" s="447"/>
      <c r="T9" s="308"/>
      <c r="U9" s="410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93"/>
      <c r="E10" s="30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32" t="str">
        <f>IFERROR(VLOOKUP($D$10,Proxy,2,FALSE),"")</f>
        <v/>
      </c>
      <c r="I10" s="308"/>
      <c r="J10" s="308"/>
      <c r="K10" s="308"/>
      <c r="L10" s="308"/>
      <c r="M10" s="308"/>
      <c r="N10" s="291"/>
      <c r="P10" s="26" t="s">
        <v>21</v>
      </c>
      <c r="Q10" s="398"/>
      <c r="R10" s="399"/>
      <c r="U10" s="24" t="s">
        <v>22</v>
      </c>
      <c r="V10" s="339" t="s">
        <v>23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3"/>
      <c r="R11" s="384"/>
      <c r="U11" s="24" t="s">
        <v>26</v>
      </c>
      <c r="V11" s="481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397" t="s">
        <v>28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29</v>
      </c>
      <c r="Q12" s="387"/>
      <c r="R12" s="343"/>
      <c r="S12" s="23"/>
      <c r="U12" s="24"/>
      <c r="V12" s="336"/>
      <c r="W12" s="308"/>
      <c r="AB12" s="51"/>
      <c r="AC12" s="51"/>
      <c r="AD12" s="51"/>
      <c r="AE12" s="51"/>
    </row>
    <row r="13" spans="1:32" s="292" customFormat="1" ht="23.25" customHeight="1" x14ac:dyDescent="0.2">
      <c r="A13" s="397" t="s">
        <v>30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31</v>
      </c>
      <c r="Q13" s="481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397" t="s">
        <v>32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17" t="s">
        <v>33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00" t="s">
        <v>34</v>
      </c>
      <c r="Q15" s="336"/>
      <c r="R15" s="336"/>
      <c r="S15" s="336"/>
      <c r="T15" s="3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1"/>
      <c r="Q16" s="401"/>
      <c r="R16" s="401"/>
      <c r="S16" s="401"/>
      <c r="T16" s="4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3" t="s">
        <v>35</v>
      </c>
      <c r="B17" s="333" t="s">
        <v>36</v>
      </c>
      <c r="C17" s="392" t="s">
        <v>37</v>
      </c>
      <c r="D17" s="333" t="s">
        <v>38</v>
      </c>
      <c r="E17" s="366"/>
      <c r="F17" s="333" t="s">
        <v>39</v>
      </c>
      <c r="G17" s="333" t="s">
        <v>40</v>
      </c>
      <c r="H17" s="333" t="s">
        <v>41</v>
      </c>
      <c r="I17" s="333" t="s">
        <v>42</v>
      </c>
      <c r="J17" s="333" t="s">
        <v>43</v>
      </c>
      <c r="K17" s="333" t="s">
        <v>44</v>
      </c>
      <c r="L17" s="333" t="s">
        <v>45</v>
      </c>
      <c r="M17" s="333" t="s">
        <v>46</v>
      </c>
      <c r="N17" s="333" t="s">
        <v>47</v>
      </c>
      <c r="O17" s="333" t="s">
        <v>48</v>
      </c>
      <c r="P17" s="333" t="s">
        <v>49</v>
      </c>
      <c r="Q17" s="365"/>
      <c r="R17" s="365"/>
      <c r="S17" s="365"/>
      <c r="T17" s="366"/>
      <c r="U17" s="498" t="s">
        <v>50</v>
      </c>
      <c r="V17" s="378"/>
      <c r="W17" s="333" t="s">
        <v>51</v>
      </c>
      <c r="X17" s="333" t="s">
        <v>52</v>
      </c>
      <c r="Y17" s="499" t="s">
        <v>53</v>
      </c>
      <c r="Z17" s="443" t="s">
        <v>54</v>
      </c>
      <c r="AA17" s="430" t="s">
        <v>55</v>
      </c>
      <c r="AB17" s="430" t="s">
        <v>56</v>
      </c>
      <c r="AC17" s="430" t="s">
        <v>57</v>
      </c>
      <c r="AD17" s="430" t="s">
        <v>58</v>
      </c>
      <c r="AE17" s="468"/>
      <c r="AF17" s="469"/>
      <c r="AG17" s="69"/>
      <c r="BD17" s="68" t="s">
        <v>59</v>
      </c>
    </row>
    <row r="18" spans="1:68" ht="14.25" customHeight="1" x14ac:dyDescent="0.2">
      <c r="A18" s="334"/>
      <c r="B18" s="334"/>
      <c r="C18" s="334"/>
      <c r="D18" s="367"/>
      <c r="E18" s="369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4"/>
      <c r="X18" s="334"/>
      <c r="Y18" s="500"/>
      <c r="Z18" s="444"/>
      <c r="AA18" s="431"/>
      <c r="AB18" s="431"/>
      <c r="AC18" s="431"/>
      <c r="AD18" s="470"/>
      <c r="AE18" s="471"/>
      <c r="AF18" s="472"/>
      <c r="AG18" s="69"/>
      <c r="BD18" s="68"/>
    </row>
    <row r="19" spans="1:68" ht="27.75" hidden="1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13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93"/>
      <c r="AB20" s="293"/>
      <c r="AC20" s="293"/>
    </row>
    <row r="21" spans="1:68" ht="14.25" hidden="1" customHeight="1" x14ac:dyDescent="0.25">
      <c r="A21" s="307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94"/>
      <c r="AB21" s="294"/>
      <c r="AC21" s="29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9">
        <v>4607111035752</v>
      </c>
      <c r="E22" s="310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1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2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hidden="1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2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hidden="1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13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93"/>
      <c r="AB26" s="293"/>
      <c r="AC26" s="293"/>
    </row>
    <row r="27" spans="1:68" ht="14.25" hidden="1" customHeight="1" x14ac:dyDescent="0.25">
      <c r="A27" s="307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9">
        <v>4607111036537</v>
      </c>
      <c r="E28" s="310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70</v>
      </c>
      <c r="Y28" s="29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9">
        <v>4607111036605</v>
      </c>
      <c r="E29" s="310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28</v>
      </c>
      <c r="Y29" s="29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11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2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300">
        <f>IFERROR(SUM(X28:X29),"0")</f>
        <v>98</v>
      </c>
      <c r="Y30" s="300">
        <f>IFERROR(SUM(Y28:Y29),"0")</f>
        <v>98</v>
      </c>
      <c r="Z30" s="300">
        <f>IFERROR(IF(Z28="",0,Z28),"0")+IFERROR(IF(Z29="",0,Z29),"0")</f>
        <v>0.92218</v>
      </c>
      <c r="AA30" s="301"/>
      <c r="AB30" s="301"/>
      <c r="AC30" s="301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2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300">
        <f>IFERROR(SUMPRODUCT(X28:X29*H28:H29),"0")</f>
        <v>147</v>
      </c>
      <c r="Y31" s="300">
        <f>IFERROR(SUMPRODUCT(Y28:Y29*H28:H29),"0")</f>
        <v>147</v>
      </c>
      <c r="Z31" s="37"/>
      <c r="AA31" s="301"/>
      <c r="AB31" s="301"/>
      <c r="AC31" s="301"/>
    </row>
    <row r="32" spans="1:68" ht="16.5" hidden="1" customHeight="1" x14ac:dyDescent="0.25">
      <c r="A32" s="313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93"/>
      <c r="AB32" s="293"/>
      <c r="AC32" s="293"/>
    </row>
    <row r="33" spans="1:68" ht="14.25" hidden="1" customHeight="1" x14ac:dyDescent="0.25">
      <c r="A33" s="307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94"/>
      <c r="AB33" s="294"/>
      <c r="AC33" s="29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9">
        <v>4620207490075</v>
      </c>
      <c r="E34" s="310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36</v>
      </c>
      <c r="Y34" s="299">
        <f>IFERROR(IF(X34="","",X34),"")</f>
        <v>36</v>
      </c>
      <c r="Z34" s="36">
        <f>IFERROR(IF(X34="","",X34*0.0155),"")</f>
        <v>0.55800000000000005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211.32</v>
      </c>
      <c r="BN34" s="67">
        <f>IFERROR(Y34*I34,"0")</f>
        <v>211.32</v>
      </c>
      <c r="BO34" s="67">
        <f>IFERROR(X34/J34,"0")</f>
        <v>0.42857142857142855</v>
      </c>
      <c r="BP34" s="67">
        <f>IFERROR(Y34/J34,"0")</f>
        <v>0.42857142857142855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9">
        <v>4620207490174</v>
      </c>
      <c r="E35" s="310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9">
        <v>4620207490044</v>
      </c>
      <c r="E36" s="310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84</v>
      </c>
      <c r="Y36" s="299">
        <f>IFERROR(IF(X36="","",X36),"")</f>
        <v>84</v>
      </c>
      <c r="Z36" s="36">
        <f>IFERROR(IF(X36="","",X36*0.0155),"")</f>
        <v>1.302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493.08</v>
      </c>
      <c r="BN36" s="67">
        <f>IFERROR(Y36*I36,"0")</f>
        <v>493.08</v>
      </c>
      <c r="BO36" s="67">
        <f>IFERROR(X36/J36,"0")</f>
        <v>1</v>
      </c>
      <c r="BP36" s="67">
        <f>IFERROR(Y36/J36,"0")</f>
        <v>1</v>
      </c>
    </row>
    <row r="37" spans="1:68" x14ac:dyDescent="0.2">
      <c r="A37" s="311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2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300">
        <f>IFERROR(SUM(X34:X36),"0")</f>
        <v>120</v>
      </c>
      <c r="Y37" s="300">
        <f>IFERROR(SUM(Y34:Y36),"0")</f>
        <v>120</v>
      </c>
      <c r="Z37" s="300">
        <f>IFERROR(IF(Z34="",0,Z34),"0")+IFERROR(IF(Z35="",0,Z35),"0")+IFERROR(IF(Z36="",0,Z36),"0")</f>
        <v>1.86</v>
      </c>
      <c r="AA37" s="301"/>
      <c r="AB37" s="301"/>
      <c r="AC37" s="301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2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300">
        <f>IFERROR(SUMPRODUCT(X34:X36*H34:H36),"0")</f>
        <v>672</v>
      </c>
      <c r="Y38" s="300">
        <f>IFERROR(SUMPRODUCT(Y34:Y36*H34:H36),"0")</f>
        <v>672</v>
      </c>
      <c r="Z38" s="37"/>
      <c r="AA38" s="301"/>
      <c r="AB38" s="301"/>
      <c r="AC38" s="301"/>
    </row>
    <row r="39" spans="1:68" ht="16.5" hidden="1" customHeight="1" x14ac:dyDescent="0.25">
      <c r="A39" s="313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93"/>
      <c r="AB39" s="293"/>
      <c r="AC39" s="293"/>
    </row>
    <row r="40" spans="1:68" ht="14.25" hidden="1" customHeight="1" x14ac:dyDescent="0.25">
      <c r="A40" s="307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94"/>
      <c r="AB40" s="294"/>
      <c r="AC40" s="294"/>
    </row>
    <row r="41" spans="1:68" ht="27" hidden="1" customHeight="1" x14ac:dyDescent="0.25">
      <c r="A41" s="54" t="s">
        <v>95</v>
      </c>
      <c r="B41" s="54" t="s">
        <v>96</v>
      </c>
      <c r="C41" s="31">
        <v>4301070972</v>
      </c>
      <c r="D41" s="309">
        <v>4607111037183</v>
      </c>
      <c r="E41" s="310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4301071044</v>
      </c>
      <c r="D42" s="309">
        <v>4607111039385</v>
      </c>
      <c r="E42" s="310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0</v>
      </c>
      <c r="Y42" s="29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4301071031</v>
      </c>
      <c r="D43" s="309">
        <v>4607111038982</v>
      </c>
      <c r="E43" s="310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0</v>
      </c>
      <c r="Y43" s="29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4301071046</v>
      </c>
      <c r="D44" s="309">
        <v>4607111039354</v>
      </c>
      <c r="E44" s="310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12</v>
      </c>
      <c r="Y44" s="29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80.635199999999998</v>
      </c>
      <c r="BN44" s="67">
        <f>IFERROR(Y44*I44,"0")</f>
        <v>80.635199999999998</v>
      </c>
      <c r="BO44" s="67">
        <f>IFERROR(X44/J44,"0")</f>
        <v>0.14285714285714285</v>
      </c>
      <c r="BP44" s="67">
        <f>IFERROR(Y44/J44,"0")</f>
        <v>0.14285714285714285</v>
      </c>
    </row>
    <row r="45" spans="1:68" ht="27" customHeight="1" x14ac:dyDescent="0.25">
      <c r="A45" s="54" t="s">
        <v>105</v>
      </c>
      <c r="B45" s="54" t="s">
        <v>106</v>
      </c>
      <c r="C45" s="31">
        <v>4301071047</v>
      </c>
      <c r="D45" s="309">
        <v>4607111039330</v>
      </c>
      <c r="E45" s="310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24</v>
      </c>
      <c r="Y45" s="299">
        <f>IFERROR(IF(X45="","",X45),"")</f>
        <v>24</v>
      </c>
      <c r="Z45" s="36">
        <f>IFERROR(IF(X45="","",X45*0.0155),"")</f>
        <v>0.372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175.2</v>
      </c>
      <c r="BN45" s="67">
        <f>IFERROR(Y45*I45,"0")</f>
        <v>175.2</v>
      </c>
      <c r="BO45" s="67">
        <f>IFERROR(X45/J45,"0")</f>
        <v>0.2857142857142857</v>
      </c>
      <c r="BP45" s="67">
        <f>IFERROR(Y45/J45,"0")</f>
        <v>0.2857142857142857</v>
      </c>
    </row>
    <row r="46" spans="1:68" x14ac:dyDescent="0.2">
      <c r="A46" s="311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2"/>
      <c r="P46" s="304" t="s">
        <v>72</v>
      </c>
      <c r="Q46" s="305"/>
      <c r="R46" s="305"/>
      <c r="S46" s="305"/>
      <c r="T46" s="305"/>
      <c r="U46" s="305"/>
      <c r="V46" s="306"/>
      <c r="W46" s="37" t="s">
        <v>69</v>
      </c>
      <c r="X46" s="300">
        <f>IFERROR(SUM(X41:X45),"0")</f>
        <v>36</v>
      </c>
      <c r="Y46" s="300">
        <f>IFERROR(SUM(Y41:Y45),"0")</f>
        <v>36</v>
      </c>
      <c r="Z46" s="300">
        <f>IFERROR(IF(Z41="",0,Z41),"0")+IFERROR(IF(Z42="",0,Z42),"0")+IFERROR(IF(Z43="",0,Z43),"0")+IFERROR(IF(Z44="",0,Z44),"0")+IFERROR(IF(Z45="",0,Z45),"0")</f>
        <v>0.55800000000000005</v>
      </c>
      <c r="AA46" s="301"/>
      <c r="AB46" s="301"/>
      <c r="AC46" s="301"/>
    </row>
    <row r="47" spans="1:68" x14ac:dyDescent="0.2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2"/>
      <c r="P47" s="304" t="s">
        <v>72</v>
      </c>
      <c r="Q47" s="305"/>
      <c r="R47" s="305"/>
      <c r="S47" s="305"/>
      <c r="T47" s="305"/>
      <c r="U47" s="305"/>
      <c r="V47" s="306"/>
      <c r="W47" s="37" t="s">
        <v>73</v>
      </c>
      <c r="X47" s="300">
        <f>IFERROR(SUMPRODUCT(X41:X45*H41:H45),"0")</f>
        <v>244.8</v>
      </c>
      <c r="Y47" s="300">
        <f>IFERROR(SUMPRODUCT(Y41:Y45*H41:H45),"0")</f>
        <v>244.8</v>
      </c>
      <c r="Z47" s="37"/>
      <c r="AA47" s="301"/>
      <c r="AB47" s="301"/>
      <c r="AC47" s="301"/>
    </row>
    <row r="48" spans="1:68" ht="16.5" hidden="1" customHeight="1" x14ac:dyDescent="0.25">
      <c r="A48" s="313" t="s">
        <v>107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93"/>
      <c r="AB48" s="293"/>
      <c r="AC48" s="293"/>
    </row>
    <row r="49" spans="1:68" ht="14.25" hidden="1" customHeight="1" x14ac:dyDescent="0.25">
      <c r="A49" s="307" t="s">
        <v>63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94"/>
      <c r="AB49" s="294"/>
      <c r="AC49" s="294"/>
    </row>
    <row r="50" spans="1:68" ht="16.5" hidden="1" customHeight="1" x14ac:dyDescent="0.25">
      <c r="A50" s="54" t="s">
        <v>108</v>
      </c>
      <c r="B50" s="54" t="s">
        <v>109</v>
      </c>
      <c r="C50" s="31">
        <v>4301071073</v>
      </c>
      <c r="D50" s="309">
        <v>4620207490822</v>
      </c>
      <c r="E50" s="310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311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2"/>
      <c r="P51" s="304" t="s">
        <v>72</v>
      </c>
      <c r="Q51" s="305"/>
      <c r="R51" s="305"/>
      <c r="S51" s="305"/>
      <c r="T51" s="305"/>
      <c r="U51" s="305"/>
      <c r="V51" s="306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hidden="1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2"/>
      <c r="P52" s="304" t="s">
        <v>72</v>
      </c>
      <c r="Q52" s="305"/>
      <c r="R52" s="305"/>
      <c r="S52" s="305"/>
      <c r="T52" s="305"/>
      <c r="U52" s="305"/>
      <c r="V52" s="306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hidden="1" customHeight="1" x14ac:dyDescent="0.25">
      <c r="A53" s="307" t="s">
        <v>111</v>
      </c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294"/>
      <c r="AB53" s="294"/>
      <c r="AC53" s="294"/>
    </row>
    <row r="54" spans="1:68" ht="16.5" hidden="1" customHeight="1" x14ac:dyDescent="0.25">
      <c r="A54" s="54" t="s">
        <v>112</v>
      </c>
      <c r="B54" s="54" t="s">
        <v>113</v>
      </c>
      <c r="C54" s="31">
        <v>4301100087</v>
      </c>
      <c r="D54" s="309">
        <v>4607111039743</v>
      </c>
      <c r="E54" s="310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11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2"/>
      <c r="P55" s="304" t="s">
        <v>72</v>
      </c>
      <c r="Q55" s="305"/>
      <c r="R55" s="305"/>
      <c r="S55" s="305"/>
      <c r="T55" s="305"/>
      <c r="U55" s="305"/>
      <c r="V55" s="306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hidden="1" x14ac:dyDescent="0.2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2"/>
      <c r="P56" s="304" t="s">
        <v>72</v>
      </c>
      <c r="Q56" s="305"/>
      <c r="R56" s="305"/>
      <c r="S56" s="305"/>
      <c r="T56" s="305"/>
      <c r="U56" s="305"/>
      <c r="V56" s="306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hidden="1" customHeight="1" x14ac:dyDescent="0.25">
      <c r="A57" s="307" t="s">
        <v>76</v>
      </c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294"/>
      <c r="AB57" s="294"/>
      <c r="AC57" s="294"/>
    </row>
    <row r="58" spans="1:68" ht="16.5" hidden="1" customHeight="1" x14ac:dyDescent="0.25">
      <c r="A58" s="54" t="s">
        <v>115</v>
      </c>
      <c r="B58" s="54" t="s">
        <v>116</v>
      </c>
      <c r="C58" s="31">
        <v>4301132194</v>
      </c>
      <c r="D58" s="309">
        <v>4607111039712</v>
      </c>
      <c r="E58" s="310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11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2"/>
      <c r="P59" s="304" t="s">
        <v>72</v>
      </c>
      <c r="Q59" s="305"/>
      <c r="R59" s="305"/>
      <c r="S59" s="305"/>
      <c r="T59" s="305"/>
      <c r="U59" s="305"/>
      <c r="V59" s="306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hidden="1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2"/>
      <c r="P60" s="304" t="s">
        <v>72</v>
      </c>
      <c r="Q60" s="305"/>
      <c r="R60" s="305"/>
      <c r="S60" s="305"/>
      <c r="T60" s="305"/>
      <c r="U60" s="305"/>
      <c r="V60" s="306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hidden="1" customHeight="1" x14ac:dyDescent="0.25">
      <c r="A61" s="307" t="s">
        <v>118</v>
      </c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294"/>
      <c r="AB61" s="294"/>
      <c r="AC61" s="294"/>
    </row>
    <row r="62" spans="1:68" ht="16.5" hidden="1" customHeight="1" x14ac:dyDescent="0.25">
      <c r="A62" s="54" t="s">
        <v>119</v>
      </c>
      <c r="B62" s="54" t="s">
        <v>120</v>
      </c>
      <c r="C62" s="31">
        <v>4301136018</v>
      </c>
      <c r="D62" s="309">
        <v>4607111037008</v>
      </c>
      <c r="E62" s="310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hidden="1" customHeight="1" x14ac:dyDescent="0.25">
      <c r="A63" s="54" t="s">
        <v>122</v>
      </c>
      <c r="B63" s="54" t="s">
        <v>123</v>
      </c>
      <c r="C63" s="31">
        <v>4301136015</v>
      </c>
      <c r="D63" s="309">
        <v>4607111037398</v>
      </c>
      <c r="E63" s="310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idden="1" x14ac:dyDescent="0.2">
      <c r="A64" s="311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2"/>
      <c r="P64" s="304" t="s">
        <v>72</v>
      </c>
      <c r="Q64" s="305"/>
      <c r="R64" s="305"/>
      <c r="S64" s="305"/>
      <c r="T64" s="305"/>
      <c r="U64" s="305"/>
      <c r="V64" s="306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hidden="1" x14ac:dyDescent="0.2">
      <c r="A65" s="308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2"/>
      <c r="P65" s="304" t="s">
        <v>72</v>
      </c>
      <c r="Q65" s="305"/>
      <c r="R65" s="305"/>
      <c r="S65" s="305"/>
      <c r="T65" s="305"/>
      <c r="U65" s="305"/>
      <c r="V65" s="306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hidden="1" customHeight="1" x14ac:dyDescent="0.25">
      <c r="A66" s="307" t="s">
        <v>124</v>
      </c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294"/>
      <c r="AB66" s="294"/>
      <c r="AC66" s="294"/>
    </row>
    <row r="67" spans="1:68" ht="16.5" hidden="1" customHeight="1" x14ac:dyDescent="0.25">
      <c r="A67" s="54" t="s">
        <v>125</v>
      </c>
      <c r="B67" s="54" t="s">
        <v>126</v>
      </c>
      <c r="C67" s="31">
        <v>4301135664</v>
      </c>
      <c r="D67" s="309">
        <v>4607111039705</v>
      </c>
      <c r="E67" s="310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4301135665</v>
      </c>
      <c r="D68" s="309">
        <v>4607111039729</v>
      </c>
      <c r="E68" s="310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130</v>
      </c>
      <c r="B69" s="54" t="s">
        <v>131</v>
      </c>
      <c r="C69" s="31">
        <v>4301135702</v>
      </c>
      <c r="D69" s="309">
        <v>4620207490228</v>
      </c>
      <c r="E69" s="310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11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2"/>
      <c r="P70" s="304" t="s">
        <v>72</v>
      </c>
      <c r="Q70" s="305"/>
      <c r="R70" s="305"/>
      <c r="S70" s="305"/>
      <c r="T70" s="305"/>
      <c r="U70" s="305"/>
      <c r="V70" s="306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hidden="1" x14ac:dyDescent="0.2">
      <c r="A71" s="308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2"/>
      <c r="P71" s="304" t="s">
        <v>72</v>
      </c>
      <c r="Q71" s="305"/>
      <c r="R71" s="305"/>
      <c r="S71" s="305"/>
      <c r="T71" s="305"/>
      <c r="U71" s="305"/>
      <c r="V71" s="306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hidden="1" customHeight="1" x14ac:dyDescent="0.25">
      <c r="A72" s="313" t="s">
        <v>132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93"/>
      <c r="AB72" s="293"/>
      <c r="AC72" s="293"/>
    </row>
    <row r="73" spans="1:68" ht="14.25" hidden="1" customHeight="1" x14ac:dyDescent="0.25">
      <c r="A73" s="307" t="s">
        <v>63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94"/>
      <c r="AB73" s="294"/>
      <c r="AC73" s="294"/>
    </row>
    <row r="74" spans="1:68" ht="27" hidden="1" customHeight="1" x14ac:dyDescent="0.25">
      <c r="A74" s="54" t="s">
        <v>133</v>
      </c>
      <c r="B74" s="54" t="s">
        <v>134</v>
      </c>
      <c r="C74" s="31">
        <v>4301070977</v>
      </c>
      <c r="D74" s="309">
        <v>4607111037411</v>
      </c>
      <c r="E74" s="310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137</v>
      </c>
      <c r="B75" s="54" t="s">
        <v>138</v>
      </c>
      <c r="C75" s="31">
        <v>4301070981</v>
      </c>
      <c r="D75" s="309">
        <v>4607111036728</v>
      </c>
      <c r="E75" s="310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0</v>
      </c>
      <c r="Y75" s="299">
        <f>IFERROR(IF(X75="","",X75),"")</f>
        <v>0</v>
      </c>
      <c r="Z75" s="36">
        <f>IFERROR(IF(X75="","",X75*0.00866),"")</f>
        <v>0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11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2"/>
      <c r="P76" s="304" t="s">
        <v>72</v>
      </c>
      <c r="Q76" s="305"/>
      <c r="R76" s="305"/>
      <c r="S76" s="305"/>
      <c r="T76" s="305"/>
      <c r="U76" s="305"/>
      <c r="V76" s="306"/>
      <c r="W76" s="37" t="s">
        <v>69</v>
      </c>
      <c r="X76" s="300">
        <f>IFERROR(SUM(X74:X75),"0")</f>
        <v>0</v>
      </c>
      <c r="Y76" s="300">
        <f>IFERROR(SUM(Y74:Y75),"0")</f>
        <v>0</v>
      </c>
      <c r="Z76" s="300">
        <f>IFERROR(IF(Z74="",0,Z74),"0")+IFERROR(IF(Z75="",0,Z75),"0")</f>
        <v>0</v>
      </c>
      <c r="AA76" s="301"/>
      <c r="AB76" s="301"/>
      <c r="AC76" s="301"/>
    </row>
    <row r="77" spans="1:68" hidden="1" x14ac:dyDescent="0.2">
      <c r="A77" s="308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2"/>
      <c r="P77" s="304" t="s">
        <v>72</v>
      </c>
      <c r="Q77" s="305"/>
      <c r="R77" s="305"/>
      <c r="S77" s="305"/>
      <c r="T77" s="305"/>
      <c r="U77" s="305"/>
      <c r="V77" s="306"/>
      <c r="W77" s="37" t="s">
        <v>73</v>
      </c>
      <c r="X77" s="300">
        <f>IFERROR(SUMPRODUCT(X74:X75*H74:H75),"0")</f>
        <v>0</v>
      </c>
      <c r="Y77" s="300">
        <f>IFERROR(SUMPRODUCT(Y74:Y75*H74:H75),"0")</f>
        <v>0</v>
      </c>
      <c r="Z77" s="37"/>
      <c r="AA77" s="301"/>
      <c r="AB77" s="301"/>
      <c r="AC77" s="301"/>
    </row>
    <row r="78" spans="1:68" ht="16.5" hidden="1" customHeight="1" x14ac:dyDescent="0.25">
      <c r="A78" s="313" t="s">
        <v>139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93"/>
      <c r="AB78" s="293"/>
      <c r="AC78" s="293"/>
    </row>
    <row r="79" spans="1:68" ht="14.25" hidden="1" customHeight="1" x14ac:dyDescent="0.25">
      <c r="A79" s="307" t="s">
        <v>124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94"/>
      <c r="AB79" s="294"/>
      <c r="AC79" s="294"/>
    </row>
    <row r="80" spans="1:68" ht="27" hidden="1" customHeight="1" x14ac:dyDescent="0.25">
      <c r="A80" s="54" t="s">
        <v>140</v>
      </c>
      <c r="B80" s="54" t="s">
        <v>141</v>
      </c>
      <c r="C80" s="31">
        <v>4301135574</v>
      </c>
      <c r="D80" s="309">
        <v>4607111033659</v>
      </c>
      <c r="E80" s="310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0</v>
      </c>
      <c r="Y80" s="299">
        <f>IFERROR(IF(X80="","",X80),"")</f>
        <v>0</v>
      </c>
      <c r="Z80" s="36">
        <f>IFERROR(IF(X80="","",X80*0.01788),"")</f>
        <v>0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hidden="1" customHeight="1" x14ac:dyDescent="0.25">
      <c r="A81" s="54" t="s">
        <v>143</v>
      </c>
      <c r="B81" s="54" t="s">
        <v>144</v>
      </c>
      <c r="C81" s="31">
        <v>4301135586</v>
      </c>
      <c r="D81" s="309">
        <v>4607111033659</v>
      </c>
      <c r="E81" s="310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idden="1" x14ac:dyDescent="0.2">
      <c r="A82" s="311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2"/>
      <c r="P82" s="304" t="s">
        <v>72</v>
      </c>
      <c r="Q82" s="305"/>
      <c r="R82" s="305"/>
      <c r="S82" s="305"/>
      <c r="T82" s="305"/>
      <c r="U82" s="305"/>
      <c r="V82" s="306"/>
      <c r="W82" s="37" t="s">
        <v>69</v>
      </c>
      <c r="X82" s="300">
        <f>IFERROR(SUM(X80:X81),"0")</f>
        <v>0</v>
      </c>
      <c r="Y82" s="300">
        <f>IFERROR(SUM(Y80:Y81),"0")</f>
        <v>0</v>
      </c>
      <c r="Z82" s="300">
        <f>IFERROR(IF(Z80="",0,Z80),"0")+IFERROR(IF(Z81="",0,Z81),"0")</f>
        <v>0</v>
      </c>
      <c r="AA82" s="301"/>
      <c r="AB82" s="301"/>
      <c r="AC82" s="301"/>
    </row>
    <row r="83" spans="1:68" hidden="1" x14ac:dyDescent="0.2">
      <c r="A83" s="308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2"/>
      <c r="P83" s="304" t="s">
        <v>72</v>
      </c>
      <c r="Q83" s="305"/>
      <c r="R83" s="305"/>
      <c r="S83" s="305"/>
      <c r="T83" s="305"/>
      <c r="U83" s="305"/>
      <c r="V83" s="306"/>
      <c r="W83" s="37" t="s">
        <v>73</v>
      </c>
      <c r="X83" s="300">
        <f>IFERROR(SUMPRODUCT(X80:X81*H80:H81),"0")</f>
        <v>0</v>
      </c>
      <c r="Y83" s="300">
        <f>IFERROR(SUMPRODUCT(Y80:Y81*H80:H81),"0")</f>
        <v>0</v>
      </c>
      <c r="Z83" s="37"/>
      <c r="AA83" s="301"/>
      <c r="AB83" s="301"/>
      <c r="AC83" s="301"/>
    </row>
    <row r="84" spans="1:68" ht="16.5" hidden="1" customHeight="1" x14ac:dyDescent="0.25">
      <c r="A84" s="313" t="s">
        <v>145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93"/>
      <c r="AB84" s="293"/>
      <c r="AC84" s="293"/>
    </row>
    <row r="85" spans="1:68" ht="14.25" hidden="1" customHeight="1" x14ac:dyDescent="0.25">
      <c r="A85" s="307" t="s">
        <v>146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9">
        <v>4607111034120</v>
      </c>
      <c r="E86" s="310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42</v>
      </c>
      <c r="Y86" s="299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9">
        <v>4607111034137</v>
      </c>
      <c r="E87" s="310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3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14</v>
      </c>
      <c r="Y87" s="299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x14ac:dyDescent="0.2">
      <c r="A88" s="311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2"/>
      <c r="P88" s="304" t="s">
        <v>72</v>
      </c>
      <c r="Q88" s="305"/>
      <c r="R88" s="305"/>
      <c r="S88" s="305"/>
      <c r="T88" s="305"/>
      <c r="U88" s="305"/>
      <c r="V88" s="306"/>
      <c r="W88" s="37" t="s">
        <v>69</v>
      </c>
      <c r="X88" s="300">
        <f>IFERROR(SUM(X86:X87),"0")</f>
        <v>56</v>
      </c>
      <c r="Y88" s="300">
        <f>IFERROR(SUM(Y86:Y87),"0")</f>
        <v>56</v>
      </c>
      <c r="Z88" s="300">
        <f>IFERROR(IF(Z86="",0,Z86),"0")+IFERROR(IF(Z87="",0,Z87),"0")</f>
        <v>1.0012799999999999</v>
      </c>
      <c r="AA88" s="301"/>
      <c r="AB88" s="301"/>
      <c r="AC88" s="301"/>
    </row>
    <row r="89" spans="1:68" x14ac:dyDescent="0.2">
      <c r="A89" s="308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2"/>
      <c r="P89" s="304" t="s">
        <v>72</v>
      </c>
      <c r="Q89" s="305"/>
      <c r="R89" s="305"/>
      <c r="S89" s="305"/>
      <c r="T89" s="305"/>
      <c r="U89" s="305"/>
      <c r="V89" s="306"/>
      <c r="W89" s="37" t="s">
        <v>73</v>
      </c>
      <c r="X89" s="300">
        <f>IFERROR(SUMPRODUCT(X86:X87*H86:H87),"0")</f>
        <v>201.60000000000002</v>
      </c>
      <c r="Y89" s="300">
        <f>IFERROR(SUMPRODUCT(Y86:Y87*H86:H87),"0")</f>
        <v>201.60000000000002</v>
      </c>
      <c r="Z89" s="37"/>
      <c r="AA89" s="301"/>
      <c r="AB89" s="301"/>
      <c r="AC89" s="301"/>
    </row>
    <row r="90" spans="1:68" ht="16.5" hidden="1" customHeight="1" x14ac:dyDescent="0.25">
      <c r="A90" s="313" t="s">
        <v>153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93"/>
      <c r="AB90" s="293"/>
      <c r="AC90" s="293"/>
    </row>
    <row r="91" spans="1:68" ht="14.25" hidden="1" customHeight="1" x14ac:dyDescent="0.25">
      <c r="A91" s="307" t="s">
        <v>124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94"/>
      <c r="AB91" s="294"/>
      <c r="AC91" s="294"/>
    </row>
    <row r="92" spans="1:68" ht="27" hidden="1" customHeight="1" x14ac:dyDescent="0.25">
      <c r="A92" s="54" t="s">
        <v>154</v>
      </c>
      <c r="B92" s="54" t="s">
        <v>155</v>
      </c>
      <c r="C92" s="31">
        <v>4301135763</v>
      </c>
      <c r="D92" s="309">
        <v>4620207491027</v>
      </c>
      <c r="E92" s="310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4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0</v>
      </c>
      <c r="Y92" s="299">
        <f t="shared" ref="Y92:Y97" si="0">IFERROR(IF(X92="","",X92),"")</f>
        <v>0</v>
      </c>
      <c r="Z92" s="36">
        <f t="shared" ref="Z92:Z97" si="1">IFERROR(IF(X92="","",X92*0.01788),"")</f>
        <v>0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0</v>
      </c>
      <c r="BN92" s="67">
        <f t="shared" ref="BN92:BN97" si="3">IFERROR(Y92*I92,"0")</f>
        <v>0</v>
      </c>
      <c r="BO92" s="67">
        <f t="shared" ref="BO92:BO97" si="4">IFERROR(X92/J92,"0")</f>
        <v>0</v>
      </c>
      <c r="BP92" s="67">
        <f t="shared" ref="BP92:BP97" si="5">IFERROR(Y92/J92,"0")</f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9">
        <v>4620207491003</v>
      </c>
      <c r="E93" s="310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2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70</v>
      </c>
      <c r="Y93" s="299">
        <f t="shared" si="0"/>
        <v>70</v>
      </c>
      <c r="Z93" s="36">
        <f t="shared" si="1"/>
        <v>1.2516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4301135768</v>
      </c>
      <c r="D94" s="309">
        <v>4620207491034</v>
      </c>
      <c r="E94" s="310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7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0</v>
      </c>
      <c r="Y94" s="299">
        <f t="shared" si="0"/>
        <v>0</v>
      </c>
      <c r="Z94" s="36">
        <f t="shared" si="1"/>
        <v>0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9">
        <v>4620207491010</v>
      </c>
      <c r="E95" s="310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98</v>
      </c>
      <c r="Y95" s="299">
        <f t="shared" si="0"/>
        <v>98</v>
      </c>
      <c r="Z95" s="36">
        <f t="shared" si="1"/>
        <v>1.75224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351.19280000000003</v>
      </c>
      <c r="BN95" s="67">
        <f t="shared" si="3"/>
        <v>351.19280000000003</v>
      </c>
      <c r="BO95" s="67">
        <f t="shared" si="4"/>
        <v>1.4</v>
      </c>
      <c r="BP95" s="67">
        <f t="shared" si="5"/>
        <v>1.4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9">
        <v>4607111035028</v>
      </c>
      <c r="E96" s="310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3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28</v>
      </c>
      <c r="Y96" s="299">
        <f t="shared" si="0"/>
        <v>28</v>
      </c>
      <c r="Z96" s="36">
        <f t="shared" si="1"/>
        <v>0.50063999999999997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124.56640000000002</v>
      </c>
      <c r="BN96" s="67">
        <f t="shared" si="3"/>
        <v>124.56640000000002</v>
      </c>
      <c r="BO96" s="67">
        <f t="shared" si="4"/>
        <v>0.4</v>
      </c>
      <c r="BP96" s="67">
        <f t="shared" si="5"/>
        <v>0.4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4301135285</v>
      </c>
      <c r="D97" s="309">
        <v>4607111036407</v>
      </c>
      <c r="E97" s="310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2"/>
      <c r="P98" s="304" t="s">
        <v>72</v>
      </c>
      <c r="Q98" s="305"/>
      <c r="R98" s="305"/>
      <c r="S98" s="305"/>
      <c r="T98" s="305"/>
      <c r="U98" s="305"/>
      <c r="V98" s="306"/>
      <c r="W98" s="37" t="s">
        <v>69</v>
      </c>
      <c r="X98" s="300">
        <f>IFERROR(SUM(X92:X97),"0")</f>
        <v>196</v>
      </c>
      <c r="Y98" s="300">
        <f>IFERROR(SUM(Y92:Y97),"0")</f>
        <v>196</v>
      </c>
      <c r="Z98" s="300">
        <f>IFERROR(IF(Z92="",0,Z92),"0")+IFERROR(IF(Z93="",0,Z93),"0")+IFERROR(IF(Z94="",0,Z94),"0")+IFERROR(IF(Z95="",0,Z95),"0")+IFERROR(IF(Z96="",0,Z96),"0")+IFERROR(IF(Z97="",0,Z97),"0")</f>
        <v>3.50448</v>
      </c>
      <c r="AA98" s="301"/>
      <c r="AB98" s="301"/>
      <c r="AC98" s="301"/>
    </row>
    <row r="99" spans="1:68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2"/>
      <c r="P99" s="304" t="s">
        <v>72</v>
      </c>
      <c r="Q99" s="305"/>
      <c r="R99" s="305"/>
      <c r="S99" s="305"/>
      <c r="T99" s="305"/>
      <c r="U99" s="305"/>
      <c r="V99" s="306"/>
      <c r="W99" s="37" t="s">
        <v>73</v>
      </c>
      <c r="X99" s="300">
        <f>IFERROR(SUMPRODUCT(X92:X97*H92:H97),"0")</f>
        <v>591.36</v>
      </c>
      <c r="Y99" s="300">
        <f>IFERROR(SUMPRODUCT(Y92:Y97*H92:H97),"0")</f>
        <v>591.36</v>
      </c>
      <c r="Z99" s="37"/>
      <c r="AA99" s="301"/>
      <c r="AB99" s="301"/>
      <c r="AC99" s="301"/>
    </row>
    <row r="100" spans="1:68" ht="16.5" hidden="1" customHeight="1" x14ac:dyDescent="0.25">
      <c r="A100" s="313" t="s">
        <v>173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93"/>
      <c r="AB100" s="293"/>
      <c r="AC100" s="293"/>
    </row>
    <row r="101" spans="1:68" ht="14.25" hidden="1" customHeight="1" x14ac:dyDescent="0.25">
      <c r="A101" s="307" t="s">
        <v>118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94"/>
      <c r="AB101" s="294"/>
      <c r="AC101" s="294"/>
    </row>
    <row r="102" spans="1:68" ht="27" hidden="1" customHeight="1" x14ac:dyDescent="0.25">
      <c r="A102" s="54" t="s">
        <v>174</v>
      </c>
      <c r="B102" s="54" t="s">
        <v>175</v>
      </c>
      <c r="C102" s="31">
        <v>4301136070</v>
      </c>
      <c r="D102" s="309">
        <v>4607025784012</v>
      </c>
      <c r="E102" s="310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11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2"/>
      <c r="P103" s="304" t="s">
        <v>72</v>
      </c>
      <c r="Q103" s="305"/>
      <c r="R103" s="305"/>
      <c r="S103" s="305"/>
      <c r="T103" s="305"/>
      <c r="U103" s="305"/>
      <c r="V103" s="306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hidden="1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2"/>
      <c r="P104" s="304" t="s">
        <v>72</v>
      </c>
      <c r="Q104" s="305"/>
      <c r="R104" s="305"/>
      <c r="S104" s="305"/>
      <c r="T104" s="305"/>
      <c r="U104" s="305"/>
      <c r="V104" s="306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hidden="1" customHeight="1" x14ac:dyDescent="0.25">
      <c r="A105" s="313" t="s">
        <v>177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93"/>
      <c r="AB105" s="293"/>
      <c r="AC105" s="293"/>
    </row>
    <row r="106" spans="1:68" ht="14.25" hidden="1" customHeight="1" x14ac:dyDescent="0.25">
      <c r="A106" s="307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94"/>
      <c r="AB106" s="294"/>
      <c r="AC106" s="294"/>
    </row>
    <row r="107" spans="1:68" ht="27" hidden="1" customHeight="1" x14ac:dyDescent="0.25">
      <c r="A107" s="54" t="s">
        <v>178</v>
      </c>
      <c r="B107" s="54" t="s">
        <v>179</v>
      </c>
      <c r="C107" s="31">
        <v>4301071074</v>
      </c>
      <c r="D107" s="309">
        <v>4620207491157</v>
      </c>
      <c r="E107" s="310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9">
        <v>4607111039262</v>
      </c>
      <c r="E108" s="310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12</v>
      </c>
      <c r="Y108" s="29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4301071038</v>
      </c>
      <c r="D109" s="309">
        <v>4607111039248</v>
      </c>
      <c r="E109" s="310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0</v>
      </c>
      <c r="Y109" s="29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9">
        <v>4607111039293</v>
      </c>
      <c r="E110" s="310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12</v>
      </c>
      <c r="Y110" s="29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9">
        <v>4607111039279</v>
      </c>
      <c r="E111" s="310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36</v>
      </c>
      <c r="Y111" s="299">
        <f>IFERROR(IF(X111="","",X111),"")</f>
        <v>36</v>
      </c>
      <c r="Z111" s="36">
        <f>IFERROR(IF(X111="","",X111*0.0155),"")</f>
        <v>0.55800000000000005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262.8</v>
      </c>
      <c r="BN111" s="67">
        <f>IFERROR(Y111*I111,"0")</f>
        <v>262.8</v>
      </c>
      <c r="BO111" s="67">
        <f>IFERROR(X111/J111,"0")</f>
        <v>0.42857142857142855</v>
      </c>
      <c r="BP111" s="67">
        <f>IFERROR(Y111/J111,"0")</f>
        <v>0.42857142857142855</v>
      </c>
    </row>
    <row r="112" spans="1:68" x14ac:dyDescent="0.2">
      <c r="A112" s="311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2"/>
      <c r="P112" s="304" t="s">
        <v>72</v>
      </c>
      <c r="Q112" s="305"/>
      <c r="R112" s="305"/>
      <c r="S112" s="305"/>
      <c r="T112" s="305"/>
      <c r="U112" s="305"/>
      <c r="V112" s="306"/>
      <c r="W112" s="37" t="s">
        <v>69</v>
      </c>
      <c r="X112" s="300">
        <f>IFERROR(SUM(X107:X111),"0")</f>
        <v>60</v>
      </c>
      <c r="Y112" s="300">
        <f>IFERROR(SUM(Y107:Y111),"0")</f>
        <v>60</v>
      </c>
      <c r="Z112" s="300">
        <f>IFERROR(IF(Z107="",0,Z107),"0")+IFERROR(IF(Z108="",0,Z108),"0")+IFERROR(IF(Z109="",0,Z109),"0")+IFERROR(IF(Z110="",0,Z110),"0")+IFERROR(IF(Z111="",0,Z111),"0")</f>
        <v>0.93</v>
      </c>
      <c r="AA112" s="301"/>
      <c r="AB112" s="301"/>
      <c r="AC112" s="301"/>
    </row>
    <row r="113" spans="1:68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2"/>
      <c r="P113" s="304" t="s">
        <v>72</v>
      </c>
      <c r="Q113" s="305"/>
      <c r="R113" s="305"/>
      <c r="S113" s="305"/>
      <c r="T113" s="305"/>
      <c r="U113" s="305"/>
      <c r="V113" s="306"/>
      <c r="W113" s="37" t="s">
        <v>73</v>
      </c>
      <c r="X113" s="300">
        <f>IFERROR(SUMPRODUCT(X107:X111*H107:H111),"0")</f>
        <v>405.6</v>
      </c>
      <c r="Y113" s="300">
        <f>IFERROR(SUMPRODUCT(Y107:Y111*H107:H111),"0")</f>
        <v>405.6</v>
      </c>
      <c r="Z113" s="37"/>
      <c r="AA113" s="301"/>
      <c r="AB113" s="301"/>
      <c r="AC113" s="301"/>
    </row>
    <row r="114" spans="1:68" ht="14.25" hidden="1" customHeight="1" x14ac:dyDescent="0.25">
      <c r="A114" s="307" t="s">
        <v>124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94"/>
      <c r="AB114" s="294"/>
      <c r="AC114" s="294"/>
    </row>
    <row r="115" spans="1:68" ht="27" hidden="1" customHeight="1" x14ac:dyDescent="0.25">
      <c r="A115" s="54" t="s">
        <v>189</v>
      </c>
      <c r="B115" s="54" t="s">
        <v>190</v>
      </c>
      <c r="C115" s="31">
        <v>4301135670</v>
      </c>
      <c r="D115" s="309">
        <v>4620207490983</v>
      </c>
      <c r="E115" s="310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1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2"/>
      <c r="P116" s="304" t="s">
        <v>72</v>
      </c>
      <c r="Q116" s="305"/>
      <c r="R116" s="305"/>
      <c r="S116" s="305"/>
      <c r="T116" s="305"/>
      <c r="U116" s="305"/>
      <c r="V116" s="306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hidden="1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2"/>
      <c r="P117" s="304" t="s">
        <v>72</v>
      </c>
      <c r="Q117" s="305"/>
      <c r="R117" s="305"/>
      <c r="S117" s="305"/>
      <c r="T117" s="305"/>
      <c r="U117" s="305"/>
      <c r="V117" s="306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hidden="1" customHeight="1" x14ac:dyDescent="0.25">
      <c r="A118" s="313" t="s">
        <v>192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93"/>
      <c r="AB118" s="293"/>
      <c r="AC118" s="293"/>
    </row>
    <row r="119" spans="1:68" ht="14.25" hidden="1" customHeight="1" x14ac:dyDescent="0.25">
      <c r="A119" s="307" t="s">
        <v>124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9">
        <v>4607111034014</v>
      </c>
      <c r="E120" s="310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56</v>
      </c>
      <c r="Y120" s="299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207.40159999999997</v>
      </c>
      <c r="BN120" s="67">
        <f>IFERROR(Y120*I120,"0")</f>
        <v>207.40159999999997</v>
      </c>
      <c r="BO120" s="67">
        <f>IFERROR(X120/J120,"0")</f>
        <v>0.8</v>
      </c>
      <c r="BP120" s="67">
        <f>IFERROR(Y120/J120,"0")</f>
        <v>0.8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9">
        <v>4607111033994</v>
      </c>
      <c r="E121" s="310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126</v>
      </c>
      <c r="Y121" s="299">
        <f>IFERROR(IF(X121="","",X121),"")</f>
        <v>126</v>
      </c>
      <c r="Z121" s="36">
        <f>IFERROR(IF(X121="","",X121*0.01788),"")</f>
        <v>2.2528800000000002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466.65359999999998</v>
      </c>
      <c r="BN121" s="67">
        <f>IFERROR(Y121*I121,"0")</f>
        <v>466.65359999999998</v>
      </c>
      <c r="BO121" s="67">
        <f>IFERROR(X121/J121,"0")</f>
        <v>1.8</v>
      </c>
      <c r="BP121" s="67">
        <f>IFERROR(Y121/J121,"0")</f>
        <v>1.8</v>
      </c>
    </row>
    <row r="122" spans="1:68" x14ac:dyDescent="0.2">
      <c r="A122" s="311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2"/>
      <c r="P122" s="304" t="s">
        <v>72</v>
      </c>
      <c r="Q122" s="305"/>
      <c r="R122" s="305"/>
      <c r="S122" s="305"/>
      <c r="T122" s="305"/>
      <c r="U122" s="305"/>
      <c r="V122" s="306"/>
      <c r="W122" s="37" t="s">
        <v>69</v>
      </c>
      <c r="X122" s="300">
        <f>IFERROR(SUM(X120:X121),"0")</f>
        <v>182</v>
      </c>
      <c r="Y122" s="300">
        <f>IFERROR(SUM(Y120:Y121),"0")</f>
        <v>182</v>
      </c>
      <c r="Z122" s="300">
        <f>IFERROR(IF(Z120="",0,Z120),"0")+IFERROR(IF(Z121="",0,Z121),"0")</f>
        <v>3.2541600000000002</v>
      </c>
      <c r="AA122" s="301"/>
      <c r="AB122" s="301"/>
      <c r="AC122" s="301"/>
    </row>
    <row r="123" spans="1:68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2"/>
      <c r="P123" s="304" t="s">
        <v>72</v>
      </c>
      <c r="Q123" s="305"/>
      <c r="R123" s="305"/>
      <c r="S123" s="305"/>
      <c r="T123" s="305"/>
      <c r="U123" s="305"/>
      <c r="V123" s="306"/>
      <c r="W123" s="37" t="s">
        <v>73</v>
      </c>
      <c r="X123" s="300">
        <f>IFERROR(SUMPRODUCT(X120:X121*H120:H121),"0")</f>
        <v>546</v>
      </c>
      <c r="Y123" s="300">
        <f>IFERROR(SUMPRODUCT(Y120:Y121*H120:H121),"0")</f>
        <v>546</v>
      </c>
      <c r="Z123" s="37"/>
      <c r="AA123" s="301"/>
      <c r="AB123" s="301"/>
      <c r="AC123" s="301"/>
    </row>
    <row r="124" spans="1:68" ht="16.5" hidden="1" customHeight="1" x14ac:dyDescent="0.25">
      <c r="A124" s="313" t="s">
        <v>198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93"/>
      <c r="AB124" s="293"/>
      <c r="AC124" s="293"/>
    </row>
    <row r="125" spans="1:68" ht="14.25" hidden="1" customHeight="1" x14ac:dyDescent="0.25">
      <c r="A125" s="307" t="s">
        <v>124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94"/>
      <c r="AB125" s="294"/>
      <c r="AC125" s="294"/>
    </row>
    <row r="126" spans="1:68" ht="27" hidden="1" customHeight="1" x14ac:dyDescent="0.25">
      <c r="A126" s="54" t="s">
        <v>199</v>
      </c>
      <c r="B126" s="54" t="s">
        <v>200</v>
      </c>
      <c r="C126" s="31">
        <v>4301135549</v>
      </c>
      <c r="D126" s="309">
        <v>4607111039095</v>
      </c>
      <c r="E126" s="310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0</v>
      </c>
      <c r="Y126" s="299">
        <f>IFERROR(IF(X126="","",X126),"")</f>
        <v>0</v>
      </c>
      <c r="Z126" s="36">
        <f>IFERROR(IF(X126="","",X126*0.01788),"")</f>
        <v>0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9">
        <v>4607111034199</v>
      </c>
      <c r="E127" s="310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14</v>
      </c>
      <c r="Y127" s="299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51.850399999999993</v>
      </c>
      <c r="BN127" s="67">
        <f>IFERROR(Y127*I127,"0")</f>
        <v>51.850399999999993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11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2"/>
      <c r="P128" s="304" t="s">
        <v>72</v>
      </c>
      <c r="Q128" s="305"/>
      <c r="R128" s="305"/>
      <c r="S128" s="305"/>
      <c r="T128" s="305"/>
      <c r="U128" s="305"/>
      <c r="V128" s="306"/>
      <c r="W128" s="37" t="s">
        <v>69</v>
      </c>
      <c r="X128" s="300">
        <f>IFERROR(SUM(X126:X127),"0")</f>
        <v>14</v>
      </c>
      <c r="Y128" s="300">
        <f>IFERROR(SUM(Y126:Y127),"0")</f>
        <v>14</v>
      </c>
      <c r="Z128" s="300">
        <f>IFERROR(IF(Z126="",0,Z126),"0")+IFERROR(IF(Z127="",0,Z127),"0")</f>
        <v>0.25031999999999999</v>
      </c>
      <c r="AA128" s="301"/>
      <c r="AB128" s="301"/>
      <c r="AC128" s="301"/>
    </row>
    <row r="129" spans="1:68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2"/>
      <c r="P129" s="304" t="s">
        <v>72</v>
      </c>
      <c r="Q129" s="305"/>
      <c r="R129" s="305"/>
      <c r="S129" s="305"/>
      <c r="T129" s="305"/>
      <c r="U129" s="305"/>
      <c r="V129" s="306"/>
      <c r="W129" s="37" t="s">
        <v>73</v>
      </c>
      <c r="X129" s="300">
        <f>IFERROR(SUMPRODUCT(X126:X127*H126:H127),"0")</f>
        <v>42</v>
      </c>
      <c r="Y129" s="300">
        <f>IFERROR(SUMPRODUCT(Y126:Y127*H126:H127),"0")</f>
        <v>42</v>
      </c>
      <c r="Z129" s="37"/>
      <c r="AA129" s="301"/>
      <c r="AB129" s="301"/>
      <c r="AC129" s="301"/>
    </row>
    <row r="130" spans="1:68" ht="16.5" hidden="1" customHeight="1" x14ac:dyDescent="0.25">
      <c r="A130" s="313" t="s">
        <v>205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93"/>
      <c r="AB130" s="293"/>
      <c r="AC130" s="293"/>
    </row>
    <row r="131" spans="1:68" ht="14.25" hidden="1" customHeight="1" x14ac:dyDescent="0.25">
      <c r="A131" s="307" t="s">
        <v>124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94"/>
      <c r="AB131" s="294"/>
      <c r="AC131" s="294"/>
    </row>
    <row r="132" spans="1:68" ht="27" hidden="1" customHeight="1" x14ac:dyDescent="0.25">
      <c r="A132" s="54" t="s">
        <v>206</v>
      </c>
      <c r="B132" s="54" t="s">
        <v>207</v>
      </c>
      <c r="C132" s="31">
        <v>4301135753</v>
      </c>
      <c r="D132" s="309">
        <v>4620207490914</v>
      </c>
      <c r="E132" s="310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9">
        <v>4620207490853</v>
      </c>
      <c r="E133" s="310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6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28</v>
      </c>
      <c r="Y133" s="299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75.040000000000006</v>
      </c>
      <c r="BN133" s="67">
        <f>IFERROR(Y133*I133,"0")</f>
        <v>75.040000000000006</v>
      </c>
      <c r="BO133" s="67">
        <f>IFERROR(X133/J133,"0")</f>
        <v>0.4</v>
      </c>
      <c r="BP133" s="67">
        <f>IFERROR(Y133/J133,"0")</f>
        <v>0.4</v>
      </c>
    </row>
    <row r="134" spans="1:68" x14ac:dyDescent="0.2">
      <c r="A134" s="311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2"/>
      <c r="P134" s="304" t="s">
        <v>72</v>
      </c>
      <c r="Q134" s="305"/>
      <c r="R134" s="305"/>
      <c r="S134" s="305"/>
      <c r="T134" s="305"/>
      <c r="U134" s="305"/>
      <c r="V134" s="306"/>
      <c r="W134" s="37" t="s">
        <v>69</v>
      </c>
      <c r="X134" s="300">
        <f>IFERROR(SUM(X132:X133),"0")</f>
        <v>28</v>
      </c>
      <c r="Y134" s="300">
        <f>IFERROR(SUM(Y132:Y133),"0")</f>
        <v>28</v>
      </c>
      <c r="Z134" s="300">
        <f>IFERROR(IF(Z132="",0,Z132),"0")+IFERROR(IF(Z133="",0,Z133),"0")</f>
        <v>0.50063999999999997</v>
      </c>
      <c r="AA134" s="301"/>
      <c r="AB134" s="301"/>
      <c r="AC134" s="301"/>
    </row>
    <row r="135" spans="1:68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2"/>
      <c r="P135" s="304" t="s">
        <v>72</v>
      </c>
      <c r="Q135" s="305"/>
      <c r="R135" s="305"/>
      <c r="S135" s="305"/>
      <c r="T135" s="305"/>
      <c r="U135" s="305"/>
      <c r="V135" s="306"/>
      <c r="W135" s="37" t="s">
        <v>73</v>
      </c>
      <c r="X135" s="300">
        <f>IFERROR(SUMPRODUCT(X132:X133*H132:H133),"0")</f>
        <v>67.2</v>
      </c>
      <c r="Y135" s="300">
        <f>IFERROR(SUMPRODUCT(Y132:Y133*H132:H133),"0")</f>
        <v>67.2</v>
      </c>
      <c r="Z135" s="37"/>
      <c r="AA135" s="301"/>
      <c r="AB135" s="301"/>
      <c r="AC135" s="301"/>
    </row>
    <row r="136" spans="1:68" ht="16.5" hidden="1" customHeight="1" x14ac:dyDescent="0.25">
      <c r="A136" s="313" t="s">
        <v>212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93"/>
      <c r="AB136" s="293"/>
      <c r="AC136" s="293"/>
    </row>
    <row r="137" spans="1:68" ht="14.25" hidden="1" customHeight="1" x14ac:dyDescent="0.25">
      <c r="A137" s="307" t="s">
        <v>124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9">
        <v>4607111035806</v>
      </c>
      <c r="E138" s="310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14</v>
      </c>
      <c r="Y138" s="299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11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2"/>
      <c r="P139" s="304" t="s">
        <v>72</v>
      </c>
      <c r="Q139" s="305"/>
      <c r="R139" s="305"/>
      <c r="S139" s="305"/>
      <c r="T139" s="305"/>
      <c r="U139" s="305"/>
      <c r="V139" s="306"/>
      <c r="W139" s="37" t="s">
        <v>69</v>
      </c>
      <c r="X139" s="300">
        <f>IFERROR(SUM(X138:X138),"0")</f>
        <v>14</v>
      </c>
      <c r="Y139" s="300">
        <f>IFERROR(SUM(Y138:Y138),"0")</f>
        <v>14</v>
      </c>
      <c r="Z139" s="300">
        <f>IFERROR(IF(Z138="",0,Z138),"0")</f>
        <v>0.25031999999999999</v>
      </c>
      <c r="AA139" s="301"/>
      <c r="AB139" s="301"/>
      <c r="AC139" s="301"/>
    </row>
    <row r="140" spans="1:68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2"/>
      <c r="P140" s="304" t="s">
        <v>72</v>
      </c>
      <c r="Q140" s="305"/>
      <c r="R140" s="305"/>
      <c r="S140" s="305"/>
      <c r="T140" s="305"/>
      <c r="U140" s="305"/>
      <c r="V140" s="306"/>
      <c r="W140" s="37" t="s">
        <v>73</v>
      </c>
      <c r="X140" s="300">
        <f>IFERROR(SUMPRODUCT(X138:X138*H138:H138),"0")</f>
        <v>42</v>
      </c>
      <c r="Y140" s="300">
        <f>IFERROR(SUMPRODUCT(Y138:Y138*H138:H138),"0")</f>
        <v>42</v>
      </c>
      <c r="Z140" s="37"/>
      <c r="AA140" s="301"/>
      <c r="AB140" s="301"/>
      <c r="AC140" s="301"/>
    </row>
    <row r="141" spans="1:68" ht="16.5" hidden="1" customHeight="1" x14ac:dyDescent="0.25">
      <c r="A141" s="313" t="s">
        <v>216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93"/>
      <c r="AB141" s="293"/>
      <c r="AC141" s="293"/>
    </row>
    <row r="142" spans="1:68" ht="14.25" hidden="1" customHeight="1" x14ac:dyDescent="0.25">
      <c r="A142" s="307" t="s">
        <v>124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94"/>
      <c r="AB142" s="294"/>
      <c r="AC142" s="294"/>
    </row>
    <row r="143" spans="1:68" ht="16.5" hidden="1" customHeight="1" x14ac:dyDescent="0.25">
      <c r="A143" s="54" t="s">
        <v>217</v>
      </c>
      <c r="B143" s="54" t="s">
        <v>218</v>
      </c>
      <c r="C143" s="31">
        <v>4301135607</v>
      </c>
      <c r="D143" s="309">
        <v>4607111039613</v>
      </c>
      <c r="E143" s="310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11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2"/>
      <c r="P144" s="304" t="s">
        <v>72</v>
      </c>
      <c r="Q144" s="305"/>
      <c r="R144" s="305"/>
      <c r="S144" s="305"/>
      <c r="T144" s="305"/>
      <c r="U144" s="305"/>
      <c r="V144" s="306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hidden="1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2"/>
      <c r="P145" s="304" t="s">
        <v>72</v>
      </c>
      <c r="Q145" s="305"/>
      <c r="R145" s="305"/>
      <c r="S145" s="305"/>
      <c r="T145" s="305"/>
      <c r="U145" s="305"/>
      <c r="V145" s="306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hidden="1" customHeight="1" x14ac:dyDescent="0.25">
      <c r="A146" s="313" t="s">
        <v>219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93"/>
      <c r="AB146" s="293"/>
      <c r="AC146" s="293"/>
    </row>
    <row r="147" spans="1:68" ht="14.25" hidden="1" customHeight="1" x14ac:dyDescent="0.25">
      <c r="A147" s="307" t="s">
        <v>220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94"/>
      <c r="AB147" s="294"/>
      <c r="AC147" s="294"/>
    </row>
    <row r="148" spans="1:68" ht="27" hidden="1" customHeight="1" x14ac:dyDescent="0.25">
      <c r="A148" s="54" t="s">
        <v>221</v>
      </c>
      <c r="B148" s="54" t="s">
        <v>222</v>
      </c>
      <c r="C148" s="31">
        <v>4301135540</v>
      </c>
      <c r="D148" s="309">
        <v>4607111035646</v>
      </c>
      <c r="E148" s="310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11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2"/>
      <c r="P149" s="304" t="s">
        <v>72</v>
      </c>
      <c r="Q149" s="305"/>
      <c r="R149" s="305"/>
      <c r="S149" s="305"/>
      <c r="T149" s="305"/>
      <c r="U149" s="305"/>
      <c r="V149" s="306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hidden="1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2"/>
      <c r="P150" s="304" t="s">
        <v>72</v>
      </c>
      <c r="Q150" s="305"/>
      <c r="R150" s="305"/>
      <c r="S150" s="305"/>
      <c r="T150" s="305"/>
      <c r="U150" s="305"/>
      <c r="V150" s="306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hidden="1" customHeight="1" x14ac:dyDescent="0.25">
      <c r="A151" s="313" t="s">
        <v>225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93"/>
      <c r="AB151" s="293"/>
      <c r="AC151" s="293"/>
    </row>
    <row r="152" spans="1:68" ht="14.25" hidden="1" customHeight="1" x14ac:dyDescent="0.25">
      <c r="A152" s="307" t="s">
        <v>124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9">
        <v>4607111036568</v>
      </c>
      <c r="E153" s="310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38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84</v>
      </c>
      <c r="Y153" s="299">
        <f>IFERROR(IF(X153="","",X153),"")</f>
        <v>84</v>
      </c>
      <c r="Z153" s="36">
        <f>IFERROR(IF(X153="","",X153*0.00941),"")</f>
        <v>0.79044000000000003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176.55119999999999</v>
      </c>
      <c r="BN153" s="67">
        <f>IFERROR(Y153*I153,"0")</f>
        <v>176.55119999999999</v>
      </c>
      <c r="BO153" s="67">
        <f>IFERROR(X153/J153,"0")</f>
        <v>0.6</v>
      </c>
      <c r="BP153" s="67">
        <f>IFERROR(Y153/J153,"0")</f>
        <v>0.6</v>
      </c>
    </row>
    <row r="154" spans="1:68" x14ac:dyDescent="0.2">
      <c r="A154" s="311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2"/>
      <c r="P154" s="304" t="s">
        <v>72</v>
      </c>
      <c r="Q154" s="305"/>
      <c r="R154" s="305"/>
      <c r="S154" s="305"/>
      <c r="T154" s="305"/>
      <c r="U154" s="305"/>
      <c r="V154" s="306"/>
      <c r="W154" s="37" t="s">
        <v>69</v>
      </c>
      <c r="X154" s="300">
        <f>IFERROR(SUM(X153:X153),"0")</f>
        <v>84</v>
      </c>
      <c r="Y154" s="300">
        <f>IFERROR(SUM(Y153:Y153),"0")</f>
        <v>84</v>
      </c>
      <c r="Z154" s="300">
        <f>IFERROR(IF(Z153="",0,Z153),"0")</f>
        <v>0.79044000000000003</v>
      </c>
      <c r="AA154" s="301"/>
      <c r="AB154" s="301"/>
      <c r="AC154" s="301"/>
    </row>
    <row r="155" spans="1:68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2"/>
      <c r="P155" s="304" t="s">
        <v>72</v>
      </c>
      <c r="Q155" s="305"/>
      <c r="R155" s="305"/>
      <c r="S155" s="305"/>
      <c r="T155" s="305"/>
      <c r="U155" s="305"/>
      <c r="V155" s="306"/>
      <c r="W155" s="37" t="s">
        <v>73</v>
      </c>
      <c r="X155" s="300">
        <f>IFERROR(SUMPRODUCT(X153:X153*H153:H153),"0")</f>
        <v>141.12</v>
      </c>
      <c r="Y155" s="300">
        <f>IFERROR(SUMPRODUCT(Y153:Y153*H153:H153),"0")</f>
        <v>141.12</v>
      </c>
      <c r="Z155" s="37"/>
      <c r="AA155" s="301"/>
      <c r="AB155" s="301"/>
      <c r="AC155" s="301"/>
    </row>
    <row r="156" spans="1:68" ht="27.75" hidden="1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hidden="1" customHeight="1" x14ac:dyDescent="0.25">
      <c r="A157" s="313" t="s">
        <v>230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93"/>
      <c r="AB157" s="293"/>
      <c r="AC157" s="293"/>
    </row>
    <row r="158" spans="1:68" ht="14.25" hidden="1" customHeight="1" x14ac:dyDescent="0.25">
      <c r="A158" s="307" t="s">
        <v>63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94"/>
      <c r="AB158" s="294"/>
      <c r="AC158" s="294"/>
    </row>
    <row r="159" spans="1:68" ht="16.5" hidden="1" customHeight="1" x14ac:dyDescent="0.25">
      <c r="A159" s="54" t="s">
        <v>231</v>
      </c>
      <c r="B159" s="54" t="s">
        <v>232</v>
      </c>
      <c r="C159" s="31">
        <v>4301071062</v>
      </c>
      <c r="D159" s="309">
        <v>4607111036384</v>
      </c>
      <c r="E159" s="310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235</v>
      </c>
      <c r="B160" s="54" t="s">
        <v>236</v>
      </c>
      <c r="C160" s="31">
        <v>4301071050</v>
      </c>
      <c r="D160" s="309">
        <v>4607111036216</v>
      </c>
      <c r="E160" s="310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0</v>
      </c>
      <c r="Y160" s="29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11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2"/>
      <c r="P161" s="304" t="s">
        <v>72</v>
      </c>
      <c r="Q161" s="305"/>
      <c r="R161" s="305"/>
      <c r="S161" s="305"/>
      <c r="T161" s="305"/>
      <c r="U161" s="305"/>
      <c r="V161" s="306"/>
      <c r="W161" s="37" t="s">
        <v>69</v>
      </c>
      <c r="X161" s="300">
        <f>IFERROR(SUM(X159:X160),"0")</f>
        <v>0</v>
      </c>
      <c r="Y161" s="300">
        <f>IFERROR(SUM(Y159:Y160),"0")</f>
        <v>0</v>
      </c>
      <c r="Z161" s="300">
        <f>IFERROR(IF(Z159="",0,Z159),"0")+IFERROR(IF(Z160="",0,Z160),"0")</f>
        <v>0</v>
      </c>
      <c r="AA161" s="301"/>
      <c r="AB161" s="301"/>
      <c r="AC161" s="301"/>
    </row>
    <row r="162" spans="1:68" hidden="1" x14ac:dyDescent="0.2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12"/>
      <c r="P162" s="304" t="s">
        <v>72</v>
      </c>
      <c r="Q162" s="305"/>
      <c r="R162" s="305"/>
      <c r="S162" s="305"/>
      <c r="T162" s="305"/>
      <c r="U162" s="305"/>
      <c r="V162" s="306"/>
      <c r="W162" s="37" t="s">
        <v>73</v>
      </c>
      <c r="X162" s="300">
        <f>IFERROR(SUMPRODUCT(X159:X160*H159:H160),"0")</f>
        <v>0</v>
      </c>
      <c r="Y162" s="300">
        <f>IFERROR(SUMPRODUCT(Y159:Y160*H159:H160),"0")</f>
        <v>0</v>
      </c>
      <c r="Z162" s="37"/>
      <c r="AA162" s="301"/>
      <c r="AB162" s="301"/>
      <c r="AC162" s="301"/>
    </row>
    <row r="163" spans="1:68" ht="14.25" hidden="1" customHeight="1" x14ac:dyDescent="0.25">
      <c r="A163" s="307" t="s">
        <v>238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94"/>
      <c r="AB163" s="294"/>
      <c r="AC163" s="294"/>
    </row>
    <row r="164" spans="1:68" ht="27" hidden="1" customHeight="1" x14ac:dyDescent="0.25">
      <c r="A164" s="54" t="s">
        <v>239</v>
      </c>
      <c r="B164" s="54" t="s">
        <v>240</v>
      </c>
      <c r="C164" s="31">
        <v>4301080153</v>
      </c>
      <c r="D164" s="309">
        <v>4607111036827</v>
      </c>
      <c r="E164" s="310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242</v>
      </c>
      <c r="B165" s="54" t="s">
        <v>243</v>
      </c>
      <c r="C165" s="31">
        <v>4301080154</v>
      </c>
      <c r="D165" s="309">
        <v>4607111036834</v>
      </c>
      <c r="E165" s="310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11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12"/>
      <c r="P166" s="304" t="s">
        <v>72</v>
      </c>
      <c r="Q166" s="305"/>
      <c r="R166" s="305"/>
      <c r="S166" s="305"/>
      <c r="T166" s="305"/>
      <c r="U166" s="305"/>
      <c r="V166" s="306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hidden="1" x14ac:dyDescent="0.2">
      <c r="A167" s="308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2"/>
      <c r="P167" s="304" t="s">
        <v>72</v>
      </c>
      <c r="Q167" s="305"/>
      <c r="R167" s="305"/>
      <c r="S167" s="305"/>
      <c r="T167" s="305"/>
      <c r="U167" s="305"/>
      <c r="V167" s="306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hidden="1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hidden="1" customHeight="1" x14ac:dyDescent="0.25">
      <c r="A169" s="313" t="s">
        <v>245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93"/>
      <c r="AB169" s="293"/>
      <c r="AC169" s="293"/>
    </row>
    <row r="170" spans="1:68" ht="14.25" hidden="1" customHeight="1" x14ac:dyDescent="0.25">
      <c r="A170" s="307" t="s">
        <v>76</v>
      </c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308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9">
        <v>4607111035691</v>
      </c>
      <c r="E171" s="310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98</v>
      </c>
      <c r="Y171" s="299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9">
        <v>4607111035721</v>
      </c>
      <c r="E172" s="310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14</v>
      </c>
      <c r="Y172" s="29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hidden="1" customHeight="1" x14ac:dyDescent="0.25">
      <c r="A173" s="54" t="s">
        <v>252</v>
      </c>
      <c r="B173" s="54" t="s">
        <v>253</v>
      </c>
      <c r="C173" s="31">
        <v>4301132170</v>
      </c>
      <c r="D173" s="309">
        <v>4607111038487</v>
      </c>
      <c r="E173" s="310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0</v>
      </c>
      <c r="Y173" s="299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11"/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12"/>
      <c r="P174" s="304" t="s">
        <v>72</v>
      </c>
      <c r="Q174" s="305"/>
      <c r="R174" s="305"/>
      <c r="S174" s="305"/>
      <c r="T174" s="305"/>
      <c r="U174" s="305"/>
      <c r="V174" s="306"/>
      <c r="W174" s="37" t="s">
        <v>69</v>
      </c>
      <c r="X174" s="300">
        <f>IFERROR(SUM(X171:X173),"0")</f>
        <v>112</v>
      </c>
      <c r="Y174" s="300">
        <f>IFERROR(SUM(Y171:Y173),"0")</f>
        <v>112</v>
      </c>
      <c r="Z174" s="300">
        <f>IFERROR(IF(Z171="",0,Z171),"0")+IFERROR(IF(Z172="",0,Z172),"0")+IFERROR(IF(Z173="",0,Z173),"0")</f>
        <v>2.0025599999999999</v>
      </c>
      <c r="AA174" s="301"/>
      <c r="AB174" s="301"/>
      <c r="AC174" s="301"/>
    </row>
    <row r="175" spans="1:68" x14ac:dyDescent="0.2">
      <c r="A175" s="308"/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12"/>
      <c r="P175" s="304" t="s">
        <v>72</v>
      </c>
      <c r="Q175" s="305"/>
      <c r="R175" s="305"/>
      <c r="S175" s="305"/>
      <c r="T175" s="305"/>
      <c r="U175" s="305"/>
      <c r="V175" s="306"/>
      <c r="W175" s="37" t="s">
        <v>73</v>
      </c>
      <c r="X175" s="300">
        <f>IFERROR(SUMPRODUCT(X171:X173*H171:H173),"0")</f>
        <v>336</v>
      </c>
      <c r="Y175" s="300">
        <f>IFERROR(SUMPRODUCT(Y171:Y173*H171:H173),"0")</f>
        <v>336</v>
      </c>
      <c r="Z175" s="37"/>
      <c r="AA175" s="301"/>
      <c r="AB175" s="301"/>
      <c r="AC175" s="301"/>
    </row>
    <row r="176" spans="1:68" ht="14.25" hidden="1" customHeight="1" x14ac:dyDescent="0.25">
      <c r="A176" s="307" t="s">
        <v>255</v>
      </c>
      <c r="B176" s="308"/>
      <c r="C176" s="308"/>
      <c r="D176" s="308"/>
      <c r="E176" s="308"/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294"/>
      <c r="AB176" s="294"/>
      <c r="AC176" s="294"/>
    </row>
    <row r="177" spans="1:68" ht="27" hidden="1" customHeight="1" x14ac:dyDescent="0.25">
      <c r="A177" s="54" t="s">
        <v>256</v>
      </c>
      <c r="B177" s="54" t="s">
        <v>257</v>
      </c>
      <c r="C177" s="31">
        <v>4301051855</v>
      </c>
      <c r="D177" s="309">
        <v>4680115885875</v>
      </c>
      <c r="E177" s="310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1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11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2"/>
      <c r="P178" s="304" t="s">
        <v>72</v>
      </c>
      <c r="Q178" s="305"/>
      <c r="R178" s="305"/>
      <c r="S178" s="305"/>
      <c r="T178" s="305"/>
      <c r="U178" s="305"/>
      <c r="V178" s="306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hidden="1" x14ac:dyDescent="0.2">
      <c r="A179" s="308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2"/>
      <c r="P179" s="304" t="s">
        <v>72</v>
      </c>
      <c r="Q179" s="305"/>
      <c r="R179" s="305"/>
      <c r="S179" s="305"/>
      <c r="T179" s="305"/>
      <c r="U179" s="305"/>
      <c r="V179" s="306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hidden="1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hidden="1" customHeight="1" x14ac:dyDescent="0.25">
      <c r="A181" s="313" t="s">
        <v>264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93"/>
      <c r="AB181" s="293"/>
      <c r="AC181" s="293"/>
    </row>
    <row r="182" spans="1:68" ht="14.25" hidden="1" customHeight="1" x14ac:dyDescent="0.25">
      <c r="A182" s="307" t="s">
        <v>76</v>
      </c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294"/>
      <c r="AB182" s="294"/>
      <c r="AC182" s="294"/>
    </row>
    <row r="183" spans="1:68" ht="27" hidden="1" customHeight="1" x14ac:dyDescent="0.25">
      <c r="A183" s="54" t="s">
        <v>265</v>
      </c>
      <c r="B183" s="54" t="s">
        <v>266</v>
      </c>
      <c r="C183" s="31">
        <v>4301132227</v>
      </c>
      <c r="D183" s="309">
        <v>4620207491133</v>
      </c>
      <c r="E183" s="310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11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2"/>
      <c r="P184" s="304" t="s">
        <v>72</v>
      </c>
      <c r="Q184" s="305"/>
      <c r="R184" s="305"/>
      <c r="S184" s="305"/>
      <c r="T184" s="305"/>
      <c r="U184" s="305"/>
      <c r="V184" s="306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hidden="1" x14ac:dyDescent="0.2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12"/>
      <c r="P185" s="304" t="s">
        <v>72</v>
      </c>
      <c r="Q185" s="305"/>
      <c r="R185" s="305"/>
      <c r="S185" s="305"/>
      <c r="T185" s="305"/>
      <c r="U185" s="305"/>
      <c r="V185" s="306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hidden="1" customHeight="1" x14ac:dyDescent="0.25">
      <c r="A186" s="307" t="s">
        <v>124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94"/>
      <c r="AB186" s="294"/>
      <c r="AC186" s="294"/>
    </row>
    <row r="187" spans="1:68" ht="27" hidden="1" customHeight="1" x14ac:dyDescent="0.25">
      <c r="A187" s="54" t="s">
        <v>269</v>
      </c>
      <c r="B187" s="54" t="s">
        <v>270</v>
      </c>
      <c r="C187" s="31">
        <v>4301135707</v>
      </c>
      <c r="D187" s="309">
        <v>4620207490198</v>
      </c>
      <c r="E187" s="310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4301135696</v>
      </c>
      <c r="D188" s="309">
        <v>4620207490235</v>
      </c>
      <c r="E188" s="310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4301135697</v>
      </c>
      <c r="D189" s="309">
        <v>4620207490259</v>
      </c>
      <c r="E189" s="310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4301135681</v>
      </c>
      <c r="D190" s="309">
        <v>4620207490143</v>
      </c>
      <c r="E190" s="310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11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12"/>
      <c r="P191" s="304" t="s">
        <v>72</v>
      </c>
      <c r="Q191" s="305"/>
      <c r="R191" s="305"/>
      <c r="S191" s="305"/>
      <c r="T191" s="305"/>
      <c r="U191" s="305"/>
      <c r="V191" s="306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hidden="1" x14ac:dyDescent="0.2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12"/>
      <c r="P192" s="304" t="s">
        <v>72</v>
      </c>
      <c r="Q192" s="305"/>
      <c r="R192" s="305"/>
      <c r="S192" s="305"/>
      <c r="T192" s="305"/>
      <c r="U192" s="305"/>
      <c r="V192" s="306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hidden="1" customHeight="1" x14ac:dyDescent="0.25">
      <c r="A193" s="313" t="s">
        <v>280</v>
      </c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  <c r="R193" s="308"/>
      <c r="S193" s="308"/>
      <c r="T193" s="308"/>
      <c r="U193" s="308"/>
      <c r="V193" s="308"/>
      <c r="W193" s="308"/>
      <c r="X193" s="308"/>
      <c r="Y193" s="308"/>
      <c r="Z193" s="308"/>
      <c r="AA193" s="293"/>
      <c r="AB193" s="293"/>
      <c r="AC193" s="293"/>
    </row>
    <row r="194" spans="1:68" ht="14.25" hidden="1" customHeight="1" x14ac:dyDescent="0.25">
      <c r="A194" s="307" t="s">
        <v>63</v>
      </c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  <c r="R194" s="308"/>
      <c r="S194" s="308"/>
      <c r="T194" s="308"/>
      <c r="U194" s="308"/>
      <c r="V194" s="308"/>
      <c r="W194" s="308"/>
      <c r="X194" s="308"/>
      <c r="Y194" s="308"/>
      <c r="Z194" s="308"/>
      <c r="AA194" s="294"/>
      <c r="AB194" s="294"/>
      <c r="AC194" s="294"/>
    </row>
    <row r="195" spans="1:68" ht="27" hidden="1" customHeight="1" x14ac:dyDescent="0.25">
      <c r="A195" s="54" t="s">
        <v>281</v>
      </c>
      <c r="B195" s="54" t="s">
        <v>282</v>
      </c>
      <c r="C195" s="31">
        <v>4301070990</v>
      </c>
      <c r="D195" s="309">
        <v>4607111038494</v>
      </c>
      <c r="E195" s="310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4301070966</v>
      </c>
      <c r="D196" s="309">
        <v>4607111038135</v>
      </c>
      <c r="E196" s="310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11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2"/>
      <c r="P197" s="304" t="s">
        <v>72</v>
      </c>
      <c r="Q197" s="305"/>
      <c r="R197" s="305"/>
      <c r="S197" s="305"/>
      <c r="T197" s="305"/>
      <c r="U197" s="305"/>
      <c r="V197" s="306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hidden="1" x14ac:dyDescent="0.2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12"/>
      <c r="P198" s="304" t="s">
        <v>72</v>
      </c>
      <c r="Q198" s="305"/>
      <c r="R198" s="305"/>
      <c r="S198" s="305"/>
      <c r="T198" s="305"/>
      <c r="U198" s="305"/>
      <c r="V198" s="306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hidden="1" customHeight="1" x14ac:dyDescent="0.25">
      <c r="A199" s="313" t="s">
        <v>287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93"/>
      <c r="AB199" s="293"/>
      <c r="AC199" s="293"/>
    </row>
    <row r="200" spans="1:68" ht="14.25" hidden="1" customHeight="1" x14ac:dyDescent="0.25">
      <c r="A200" s="307" t="s">
        <v>63</v>
      </c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08"/>
      <c r="S200" s="308"/>
      <c r="T200" s="308"/>
      <c r="U200" s="308"/>
      <c r="V200" s="308"/>
      <c r="W200" s="308"/>
      <c r="X200" s="308"/>
      <c r="Y200" s="308"/>
      <c r="Z200" s="308"/>
      <c r="AA200" s="294"/>
      <c r="AB200" s="294"/>
      <c r="AC200" s="294"/>
    </row>
    <row r="201" spans="1:68" ht="27" hidden="1" customHeight="1" x14ac:dyDescent="0.25">
      <c r="A201" s="54" t="s">
        <v>288</v>
      </c>
      <c r="B201" s="54" t="s">
        <v>289</v>
      </c>
      <c r="C201" s="31">
        <v>4301070996</v>
      </c>
      <c r="D201" s="309">
        <v>4607111038654</v>
      </c>
      <c r="E201" s="310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4301070997</v>
      </c>
      <c r="D202" s="309">
        <v>4607111038586</v>
      </c>
      <c r="E202" s="310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4301070962</v>
      </c>
      <c r="D203" s="309">
        <v>4607111038609</v>
      </c>
      <c r="E203" s="310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hidden="1" customHeight="1" x14ac:dyDescent="0.25">
      <c r="A204" s="54" t="s">
        <v>296</v>
      </c>
      <c r="B204" s="54" t="s">
        <v>297</v>
      </c>
      <c r="C204" s="31">
        <v>4301070963</v>
      </c>
      <c r="D204" s="309">
        <v>4607111038630</v>
      </c>
      <c r="E204" s="310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1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4301070959</v>
      </c>
      <c r="D205" s="309">
        <v>4607111038616</v>
      </c>
      <c r="E205" s="310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300</v>
      </c>
      <c r="B206" s="54" t="s">
        <v>301</v>
      </c>
      <c r="C206" s="31">
        <v>4301070960</v>
      </c>
      <c r="D206" s="309">
        <v>4607111038623</v>
      </c>
      <c r="E206" s="310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idden="1" x14ac:dyDescent="0.2">
      <c r="A207" s="311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12"/>
      <c r="P207" s="304" t="s">
        <v>72</v>
      </c>
      <c r="Q207" s="305"/>
      <c r="R207" s="305"/>
      <c r="S207" s="305"/>
      <c r="T207" s="305"/>
      <c r="U207" s="305"/>
      <c r="V207" s="306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hidden="1" x14ac:dyDescent="0.2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2"/>
      <c r="P208" s="304" t="s">
        <v>72</v>
      </c>
      <c r="Q208" s="305"/>
      <c r="R208" s="305"/>
      <c r="S208" s="305"/>
      <c r="T208" s="305"/>
      <c r="U208" s="305"/>
      <c r="V208" s="306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hidden="1" customHeight="1" x14ac:dyDescent="0.25">
      <c r="A209" s="313" t="s">
        <v>302</v>
      </c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308"/>
      <c r="X209" s="308"/>
      <c r="Y209" s="308"/>
      <c r="Z209" s="308"/>
      <c r="AA209" s="293"/>
      <c r="AB209" s="293"/>
      <c r="AC209" s="293"/>
    </row>
    <row r="210" spans="1:68" ht="14.25" hidden="1" customHeight="1" x14ac:dyDescent="0.25">
      <c r="A210" s="307" t="s">
        <v>63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94"/>
      <c r="AB210" s="294"/>
      <c r="AC210" s="294"/>
    </row>
    <row r="211" spans="1:68" ht="27" hidden="1" customHeight="1" x14ac:dyDescent="0.25">
      <c r="A211" s="54" t="s">
        <v>303</v>
      </c>
      <c r="B211" s="54" t="s">
        <v>304</v>
      </c>
      <c r="C211" s="31">
        <v>4301070917</v>
      </c>
      <c r="D211" s="309">
        <v>4607111035912</v>
      </c>
      <c r="E211" s="310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306</v>
      </c>
      <c r="B212" s="54" t="s">
        <v>307</v>
      </c>
      <c r="C212" s="31">
        <v>4301070920</v>
      </c>
      <c r="D212" s="309">
        <v>4607111035929</v>
      </c>
      <c r="E212" s="310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4301070915</v>
      </c>
      <c r="D213" s="309">
        <v>4607111035882</v>
      </c>
      <c r="E213" s="310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311</v>
      </c>
      <c r="B214" s="54" t="s">
        <v>312</v>
      </c>
      <c r="C214" s="31">
        <v>4301070921</v>
      </c>
      <c r="D214" s="309">
        <v>4607111035905</v>
      </c>
      <c r="E214" s="310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11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12"/>
      <c r="P215" s="304" t="s">
        <v>72</v>
      </c>
      <c r="Q215" s="305"/>
      <c r="R215" s="305"/>
      <c r="S215" s="305"/>
      <c r="T215" s="305"/>
      <c r="U215" s="305"/>
      <c r="V215" s="306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hidden="1" x14ac:dyDescent="0.2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2"/>
      <c r="P216" s="304" t="s">
        <v>72</v>
      </c>
      <c r="Q216" s="305"/>
      <c r="R216" s="305"/>
      <c r="S216" s="305"/>
      <c r="T216" s="305"/>
      <c r="U216" s="305"/>
      <c r="V216" s="306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hidden="1" customHeight="1" x14ac:dyDescent="0.25">
      <c r="A217" s="313" t="s">
        <v>313</v>
      </c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308"/>
      <c r="X217" s="308"/>
      <c r="Y217" s="308"/>
      <c r="Z217" s="308"/>
      <c r="AA217" s="293"/>
      <c r="AB217" s="293"/>
      <c r="AC217" s="293"/>
    </row>
    <row r="218" spans="1:68" ht="14.25" hidden="1" customHeight="1" x14ac:dyDescent="0.25">
      <c r="A218" s="307" t="s">
        <v>63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94"/>
      <c r="AB218" s="294"/>
      <c r="AC218" s="294"/>
    </row>
    <row r="219" spans="1:68" ht="27" hidden="1" customHeight="1" x14ac:dyDescent="0.25">
      <c r="A219" s="54" t="s">
        <v>314</v>
      </c>
      <c r="B219" s="54" t="s">
        <v>315</v>
      </c>
      <c r="C219" s="31">
        <v>4301071097</v>
      </c>
      <c r="D219" s="309">
        <v>4620207491096</v>
      </c>
      <c r="E219" s="310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02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0</v>
      </c>
      <c r="Y219" s="299">
        <f>IFERROR(IF(X219="","",X219),"")</f>
        <v>0</v>
      </c>
      <c r="Z219" s="36">
        <f>IFERROR(IF(X219="","",X219*0.0155),"")</f>
        <v>0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11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12"/>
      <c r="P220" s="304" t="s">
        <v>72</v>
      </c>
      <c r="Q220" s="305"/>
      <c r="R220" s="305"/>
      <c r="S220" s="305"/>
      <c r="T220" s="305"/>
      <c r="U220" s="305"/>
      <c r="V220" s="306"/>
      <c r="W220" s="37" t="s">
        <v>69</v>
      </c>
      <c r="X220" s="300">
        <f>IFERROR(SUM(X219:X219),"0")</f>
        <v>0</v>
      </c>
      <c r="Y220" s="300">
        <f>IFERROR(SUM(Y219:Y219),"0")</f>
        <v>0</v>
      </c>
      <c r="Z220" s="300">
        <f>IFERROR(IF(Z219="",0,Z219),"0")</f>
        <v>0</v>
      </c>
      <c r="AA220" s="301"/>
      <c r="AB220" s="301"/>
      <c r="AC220" s="301"/>
    </row>
    <row r="221" spans="1:68" hidden="1" x14ac:dyDescent="0.2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2"/>
      <c r="P221" s="304" t="s">
        <v>72</v>
      </c>
      <c r="Q221" s="305"/>
      <c r="R221" s="305"/>
      <c r="S221" s="305"/>
      <c r="T221" s="305"/>
      <c r="U221" s="305"/>
      <c r="V221" s="306"/>
      <c r="W221" s="37" t="s">
        <v>73</v>
      </c>
      <c r="X221" s="300">
        <f>IFERROR(SUMPRODUCT(X219:X219*H219:H219),"0")</f>
        <v>0</v>
      </c>
      <c r="Y221" s="300">
        <f>IFERROR(SUMPRODUCT(Y219:Y219*H219:H219),"0")</f>
        <v>0</v>
      </c>
      <c r="Z221" s="37"/>
      <c r="AA221" s="301"/>
      <c r="AB221" s="301"/>
      <c r="AC221" s="301"/>
    </row>
    <row r="222" spans="1:68" ht="16.5" hidden="1" customHeight="1" x14ac:dyDescent="0.25">
      <c r="A222" s="313" t="s">
        <v>318</v>
      </c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293"/>
      <c r="AB222" s="293"/>
      <c r="AC222" s="293"/>
    </row>
    <row r="223" spans="1:68" ht="14.25" hidden="1" customHeight="1" x14ac:dyDescent="0.25">
      <c r="A223" s="307" t="s">
        <v>63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94"/>
      <c r="AB223" s="294"/>
      <c r="AC223" s="294"/>
    </row>
    <row r="224" spans="1:68" ht="27" hidden="1" customHeight="1" x14ac:dyDescent="0.25">
      <c r="A224" s="54" t="s">
        <v>319</v>
      </c>
      <c r="B224" s="54" t="s">
        <v>320</v>
      </c>
      <c r="C224" s="31">
        <v>4301071093</v>
      </c>
      <c r="D224" s="309">
        <v>4620207490709</v>
      </c>
      <c r="E224" s="310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3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11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12"/>
      <c r="P225" s="304" t="s">
        <v>72</v>
      </c>
      <c r="Q225" s="305"/>
      <c r="R225" s="305"/>
      <c r="S225" s="305"/>
      <c r="T225" s="305"/>
      <c r="U225" s="305"/>
      <c r="V225" s="306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hidden="1" x14ac:dyDescent="0.2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2"/>
      <c r="P226" s="304" t="s">
        <v>72</v>
      </c>
      <c r="Q226" s="305"/>
      <c r="R226" s="305"/>
      <c r="S226" s="305"/>
      <c r="T226" s="305"/>
      <c r="U226" s="305"/>
      <c r="V226" s="306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hidden="1" customHeight="1" x14ac:dyDescent="0.25">
      <c r="A227" s="307" t="s">
        <v>124</v>
      </c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294"/>
      <c r="AB227" s="294"/>
      <c r="AC227" s="294"/>
    </row>
    <row r="228" spans="1:68" ht="27" hidden="1" customHeight="1" x14ac:dyDescent="0.25">
      <c r="A228" s="54" t="s">
        <v>322</v>
      </c>
      <c r="B228" s="54" t="s">
        <v>323</v>
      </c>
      <c r="C228" s="31">
        <v>4301135692</v>
      </c>
      <c r="D228" s="309">
        <v>4620207490570</v>
      </c>
      <c r="E228" s="310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325</v>
      </c>
      <c r="B229" s="54" t="s">
        <v>326</v>
      </c>
      <c r="C229" s="31">
        <v>4301135691</v>
      </c>
      <c r="D229" s="309">
        <v>4620207490549</v>
      </c>
      <c r="E229" s="310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327</v>
      </c>
      <c r="B230" s="54" t="s">
        <v>328</v>
      </c>
      <c r="C230" s="31">
        <v>4301135694</v>
      </c>
      <c r="D230" s="309">
        <v>4620207490501</v>
      </c>
      <c r="E230" s="310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11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12"/>
      <c r="P231" s="304" t="s">
        <v>72</v>
      </c>
      <c r="Q231" s="305"/>
      <c r="R231" s="305"/>
      <c r="S231" s="305"/>
      <c r="T231" s="305"/>
      <c r="U231" s="305"/>
      <c r="V231" s="306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hidden="1" x14ac:dyDescent="0.2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2"/>
      <c r="P232" s="304" t="s">
        <v>72</v>
      </c>
      <c r="Q232" s="305"/>
      <c r="R232" s="305"/>
      <c r="S232" s="305"/>
      <c r="T232" s="305"/>
      <c r="U232" s="305"/>
      <c r="V232" s="306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hidden="1" customHeight="1" x14ac:dyDescent="0.25">
      <c r="A233" s="313" t="s">
        <v>329</v>
      </c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293"/>
      <c r="AB233" s="293"/>
      <c r="AC233" s="293"/>
    </row>
    <row r="234" spans="1:68" ht="14.25" hidden="1" customHeight="1" x14ac:dyDescent="0.25">
      <c r="A234" s="307" t="s">
        <v>63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94"/>
      <c r="AB234" s="294"/>
      <c r="AC234" s="294"/>
    </row>
    <row r="235" spans="1:68" ht="16.5" hidden="1" customHeight="1" x14ac:dyDescent="0.25">
      <c r="A235" s="54" t="s">
        <v>330</v>
      </c>
      <c r="B235" s="54" t="s">
        <v>331</v>
      </c>
      <c r="C235" s="31">
        <v>4301071063</v>
      </c>
      <c r="D235" s="309">
        <v>4607111039019</v>
      </c>
      <c r="E235" s="310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hidden="1" customHeight="1" x14ac:dyDescent="0.25">
      <c r="A236" s="54" t="s">
        <v>333</v>
      </c>
      <c r="B236" s="54" t="s">
        <v>334</v>
      </c>
      <c r="C236" s="31">
        <v>4301071000</v>
      </c>
      <c r="D236" s="309">
        <v>4607111038708</v>
      </c>
      <c r="E236" s="310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11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12"/>
      <c r="P237" s="304" t="s">
        <v>72</v>
      </c>
      <c r="Q237" s="305"/>
      <c r="R237" s="305"/>
      <c r="S237" s="305"/>
      <c r="T237" s="305"/>
      <c r="U237" s="305"/>
      <c r="V237" s="306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hidden="1" x14ac:dyDescent="0.2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2"/>
      <c r="P238" s="304" t="s">
        <v>72</v>
      </c>
      <c r="Q238" s="305"/>
      <c r="R238" s="305"/>
      <c r="S238" s="305"/>
      <c r="T238" s="305"/>
      <c r="U238" s="305"/>
      <c r="V238" s="306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hidden="1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hidden="1" customHeight="1" x14ac:dyDescent="0.25">
      <c r="A240" s="313" t="s">
        <v>336</v>
      </c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293"/>
      <c r="AB240" s="293"/>
      <c r="AC240" s="293"/>
    </row>
    <row r="241" spans="1:68" ht="14.25" hidden="1" customHeight="1" x14ac:dyDescent="0.25">
      <c r="A241" s="307" t="s">
        <v>63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94"/>
      <c r="AB241" s="294"/>
      <c r="AC241" s="294"/>
    </row>
    <row r="242" spans="1:68" ht="27" hidden="1" customHeight="1" x14ac:dyDescent="0.25">
      <c r="A242" s="54" t="s">
        <v>337</v>
      </c>
      <c r="B242" s="54" t="s">
        <v>338</v>
      </c>
      <c r="C242" s="31">
        <v>4301071036</v>
      </c>
      <c r="D242" s="309">
        <v>4607111036162</v>
      </c>
      <c r="E242" s="310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11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12"/>
      <c r="P243" s="304" t="s">
        <v>72</v>
      </c>
      <c r="Q243" s="305"/>
      <c r="R243" s="305"/>
      <c r="S243" s="305"/>
      <c r="T243" s="305"/>
      <c r="U243" s="305"/>
      <c r="V243" s="306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hidden="1" x14ac:dyDescent="0.2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2"/>
      <c r="P244" s="304" t="s">
        <v>72</v>
      </c>
      <c r="Q244" s="305"/>
      <c r="R244" s="305"/>
      <c r="S244" s="305"/>
      <c r="T244" s="305"/>
      <c r="U244" s="305"/>
      <c r="V244" s="306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hidden="1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hidden="1" customHeight="1" x14ac:dyDescent="0.25">
      <c r="A246" s="313" t="s">
        <v>341</v>
      </c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293"/>
      <c r="AB246" s="293"/>
      <c r="AC246" s="293"/>
    </row>
    <row r="247" spans="1:68" ht="14.25" hidden="1" customHeight="1" x14ac:dyDescent="0.25">
      <c r="A247" s="307" t="s">
        <v>63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94"/>
      <c r="AB247" s="294"/>
      <c r="AC247" s="294"/>
    </row>
    <row r="248" spans="1:68" ht="27" hidden="1" customHeight="1" x14ac:dyDescent="0.25">
      <c r="A248" s="54" t="s">
        <v>342</v>
      </c>
      <c r="B248" s="54" t="s">
        <v>343</v>
      </c>
      <c r="C248" s="31">
        <v>4301071029</v>
      </c>
      <c r="D248" s="309">
        <v>4607111035899</v>
      </c>
      <c r="E248" s="310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344</v>
      </c>
      <c r="B249" s="54" t="s">
        <v>345</v>
      </c>
      <c r="C249" s="31">
        <v>4301070991</v>
      </c>
      <c r="D249" s="309">
        <v>4607111038180</v>
      </c>
      <c r="E249" s="310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11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12"/>
      <c r="P250" s="304" t="s">
        <v>72</v>
      </c>
      <c r="Q250" s="305"/>
      <c r="R250" s="305"/>
      <c r="S250" s="305"/>
      <c r="T250" s="305"/>
      <c r="U250" s="305"/>
      <c r="V250" s="306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hidden="1" x14ac:dyDescent="0.2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2"/>
      <c r="P251" s="304" t="s">
        <v>72</v>
      </c>
      <c r="Q251" s="305"/>
      <c r="R251" s="305"/>
      <c r="S251" s="305"/>
      <c r="T251" s="305"/>
      <c r="U251" s="305"/>
      <c r="V251" s="306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hidden="1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hidden="1" customHeight="1" x14ac:dyDescent="0.25">
      <c r="A253" s="313" t="s">
        <v>348</v>
      </c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  <c r="R253" s="308"/>
      <c r="S253" s="308"/>
      <c r="T253" s="308"/>
      <c r="U253" s="308"/>
      <c r="V253" s="308"/>
      <c r="W253" s="308"/>
      <c r="X253" s="308"/>
      <c r="Y253" s="308"/>
      <c r="Z253" s="308"/>
      <c r="AA253" s="293"/>
      <c r="AB253" s="293"/>
      <c r="AC253" s="293"/>
    </row>
    <row r="254" spans="1:68" ht="14.25" hidden="1" customHeight="1" x14ac:dyDescent="0.25">
      <c r="A254" s="307" t="s">
        <v>349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94"/>
      <c r="AB254" s="294"/>
      <c r="AC254" s="294"/>
    </row>
    <row r="255" spans="1:68" ht="27" hidden="1" customHeight="1" x14ac:dyDescent="0.25">
      <c r="A255" s="54" t="s">
        <v>350</v>
      </c>
      <c r="B255" s="54" t="s">
        <v>351</v>
      </c>
      <c r="C255" s="31">
        <v>4301133004</v>
      </c>
      <c r="D255" s="309">
        <v>4607111039774</v>
      </c>
      <c r="E255" s="310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1"/>
      <c r="B256" s="308"/>
      <c r="C256" s="308"/>
      <c r="D256" s="308"/>
      <c r="E256" s="308"/>
      <c r="F256" s="308"/>
      <c r="G256" s="308"/>
      <c r="H256" s="308"/>
      <c r="I256" s="308"/>
      <c r="J256" s="308"/>
      <c r="K256" s="308"/>
      <c r="L256" s="308"/>
      <c r="M256" s="308"/>
      <c r="N256" s="308"/>
      <c r="O256" s="312"/>
      <c r="P256" s="304" t="s">
        <v>72</v>
      </c>
      <c r="Q256" s="305"/>
      <c r="R256" s="305"/>
      <c r="S256" s="305"/>
      <c r="T256" s="305"/>
      <c r="U256" s="305"/>
      <c r="V256" s="306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hidden="1" x14ac:dyDescent="0.2">
      <c r="A257" s="308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2"/>
      <c r="P257" s="304" t="s">
        <v>72</v>
      </c>
      <c r="Q257" s="305"/>
      <c r="R257" s="305"/>
      <c r="S257" s="305"/>
      <c r="T257" s="305"/>
      <c r="U257" s="305"/>
      <c r="V257" s="306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hidden="1" customHeight="1" x14ac:dyDescent="0.25">
      <c r="A258" s="307" t="s">
        <v>124</v>
      </c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08"/>
      <c r="P258" s="308"/>
      <c r="Q258" s="308"/>
      <c r="R258" s="308"/>
      <c r="S258" s="308"/>
      <c r="T258" s="308"/>
      <c r="U258" s="308"/>
      <c r="V258" s="308"/>
      <c r="W258" s="308"/>
      <c r="X258" s="308"/>
      <c r="Y258" s="308"/>
      <c r="Z258" s="308"/>
      <c r="AA258" s="294"/>
      <c r="AB258" s="294"/>
      <c r="AC258" s="294"/>
    </row>
    <row r="259" spans="1:68" ht="37.5" hidden="1" customHeight="1" x14ac:dyDescent="0.25">
      <c r="A259" s="54" t="s">
        <v>353</v>
      </c>
      <c r="B259" s="54" t="s">
        <v>354</v>
      </c>
      <c r="C259" s="31">
        <v>4301135400</v>
      </c>
      <c r="D259" s="309">
        <v>4607111039361</v>
      </c>
      <c r="E259" s="310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3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11"/>
      <c r="B260" s="308"/>
      <c r="C260" s="308"/>
      <c r="D260" s="308"/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12"/>
      <c r="P260" s="304" t="s">
        <v>72</v>
      </c>
      <c r="Q260" s="305"/>
      <c r="R260" s="305"/>
      <c r="S260" s="305"/>
      <c r="T260" s="305"/>
      <c r="U260" s="305"/>
      <c r="V260" s="306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hidden="1" x14ac:dyDescent="0.2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2"/>
      <c r="P261" s="304" t="s">
        <v>72</v>
      </c>
      <c r="Q261" s="305"/>
      <c r="R261" s="305"/>
      <c r="S261" s="305"/>
      <c r="T261" s="305"/>
      <c r="U261" s="305"/>
      <c r="V261" s="306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hidden="1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hidden="1" customHeight="1" x14ac:dyDescent="0.25">
      <c r="A263" s="313" t="s">
        <v>355</v>
      </c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  <c r="R263" s="308"/>
      <c r="S263" s="308"/>
      <c r="T263" s="308"/>
      <c r="U263" s="308"/>
      <c r="V263" s="308"/>
      <c r="W263" s="308"/>
      <c r="X263" s="308"/>
      <c r="Y263" s="308"/>
      <c r="Z263" s="308"/>
      <c r="AA263" s="293"/>
      <c r="AB263" s="293"/>
      <c r="AC263" s="293"/>
    </row>
    <row r="264" spans="1:68" ht="14.25" hidden="1" customHeight="1" x14ac:dyDescent="0.25">
      <c r="A264" s="307" t="s">
        <v>63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94"/>
      <c r="AB264" s="294"/>
      <c r="AC264" s="294"/>
    </row>
    <row r="265" spans="1:68" ht="27" hidden="1" customHeight="1" x14ac:dyDescent="0.25">
      <c r="A265" s="54" t="s">
        <v>356</v>
      </c>
      <c r="B265" s="54" t="s">
        <v>357</v>
      </c>
      <c r="C265" s="31">
        <v>4301071014</v>
      </c>
      <c r="D265" s="309">
        <v>4640242181264</v>
      </c>
      <c r="E265" s="310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29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4301071021</v>
      </c>
      <c r="D266" s="309">
        <v>4640242181325</v>
      </c>
      <c r="E266" s="310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363</v>
      </c>
      <c r="B267" s="54" t="s">
        <v>364</v>
      </c>
      <c r="C267" s="31">
        <v>4301070993</v>
      </c>
      <c r="D267" s="309">
        <v>4640242180670</v>
      </c>
      <c r="E267" s="310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4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11"/>
      <c r="B268" s="308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12"/>
      <c r="P268" s="304" t="s">
        <v>72</v>
      </c>
      <c r="Q268" s="305"/>
      <c r="R268" s="305"/>
      <c r="S268" s="305"/>
      <c r="T268" s="305"/>
      <c r="U268" s="305"/>
      <c r="V268" s="306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hidden="1" x14ac:dyDescent="0.2">
      <c r="A269" s="308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2"/>
      <c r="P269" s="304" t="s">
        <v>72</v>
      </c>
      <c r="Q269" s="305"/>
      <c r="R269" s="305"/>
      <c r="S269" s="305"/>
      <c r="T269" s="305"/>
      <c r="U269" s="305"/>
      <c r="V269" s="306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hidden="1" customHeight="1" x14ac:dyDescent="0.25">
      <c r="A270" s="307" t="s">
        <v>76</v>
      </c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8"/>
      <c r="S270" s="308"/>
      <c r="T270" s="308"/>
      <c r="U270" s="308"/>
      <c r="V270" s="308"/>
      <c r="W270" s="308"/>
      <c r="X270" s="308"/>
      <c r="Y270" s="308"/>
      <c r="Z270" s="308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9">
        <v>4640242180397</v>
      </c>
      <c r="E271" s="310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84</v>
      </c>
      <c r="Y271" s="299">
        <f>IFERROR(IF(X271="","",X271),"")</f>
        <v>84</v>
      </c>
      <c r="Z271" s="36">
        <f>IFERROR(IF(X271="","",X271*0.0155),"")</f>
        <v>1.302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525.84</v>
      </c>
      <c r="BN271" s="67">
        <f>IFERROR(Y271*I271,"0")</f>
        <v>525.84</v>
      </c>
      <c r="BO271" s="67">
        <f>IFERROR(X271/J271,"0")</f>
        <v>1</v>
      </c>
      <c r="BP271" s="67">
        <f>IFERROR(Y271/J271,"0")</f>
        <v>1</v>
      </c>
    </row>
    <row r="272" spans="1:68" x14ac:dyDescent="0.2">
      <c r="A272" s="311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12"/>
      <c r="P272" s="304" t="s">
        <v>72</v>
      </c>
      <c r="Q272" s="305"/>
      <c r="R272" s="305"/>
      <c r="S272" s="305"/>
      <c r="T272" s="305"/>
      <c r="U272" s="305"/>
      <c r="V272" s="306"/>
      <c r="W272" s="37" t="s">
        <v>69</v>
      </c>
      <c r="X272" s="300">
        <f>IFERROR(SUM(X271:X271),"0")</f>
        <v>84</v>
      </c>
      <c r="Y272" s="300">
        <f>IFERROR(SUM(Y271:Y271),"0")</f>
        <v>84</v>
      </c>
      <c r="Z272" s="300">
        <f>IFERROR(IF(Z271="",0,Z271),"0")</f>
        <v>1.302</v>
      </c>
      <c r="AA272" s="301"/>
      <c r="AB272" s="301"/>
      <c r="AC272" s="301"/>
    </row>
    <row r="273" spans="1:68" x14ac:dyDescent="0.2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2"/>
      <c r="P273" s="304" t="s">
        <v>72</v>
      </c>
      <c r="Q273" s="305"/>
      <c r="R273" s="305"/>
      <c r="S273" s="305"/>
      <c r="T273" s="305"/>
      <c r="U273" s="305"/>
      <c r="V273" s="306"/>
      <c r="W273" s="37" t="s">
        <v>73</v>
      </c>
      <c r="X273" s="300">
        <f>IFERROR(SUMPRODUCT(X271:X271*H271:H271),"0")</f>
        <v>504</v>
      </c>
      <c r="Y273" s="300">
        <f>IFERROR(SUMPRODUCT(Y271:Y271*H271:H271),"0")</f>
        <v>504</v>
      </c>
      <c r="Z273" s="37"/>
      <c r="AA273" s="301"/>
      <c r="AB273" s="301"/>
      <c r="AC273" s="301"/>
    </row>
    <row r="274" spans="1:68" ht="14.25" hidden="1" customHeight="1" x14ac:dyDescent="0.25">
      <c r="A274" s="307" t="s">
        <v>118</v>
      </c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8"/>
      <c r="S274" s="308"/>
      <c r="T274" s="308"/>
      <c r="U274" s="308"/>
      <c r="V274" s="308"/>
      <c r="W274" s="308"/>
      <c r="X274" s="308"/>
      <c r="Y274" s="308"/>
      <c r="Z274" s="308"/>
      <c r="AA274" s="294"/>
      <c r="AB274" s="294"/>
      <c r="AC274" s="294"/>
    </row>
    <row r="275" spans="1:68" ht="27" hidden="1" customHeight="1" x14ac:dyDescent="0.25">
      <c r="A275" s="54" t="s">
        <v>370</v>
      </c>
      <c r="B275" s="54" t="s">
        <v>371</v>
      </c>
      <c r="C275" s="31">
        <v>4301136051</v>
      </c>
      <c r="D275" s="309">
        <v>4640242180304</v>
      </c>
      <c r="E275" s="310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5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374</v>
      </c>
      <c r="B276" s="54" t="s">
        <v>375</v>
      </c>
      <c r="C276" s="31">
        <v>4301136053</v>
      </c>
      <c r="D276" s="309">
        <v>4640242180236</v>
      </c>
      <c r="E276" s="310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0</v>
      </c>
      <c r="Y276" s="299">
        <f>IFERROR(IF(X276="","",X276),"")</f>
        <v>0</v>
      </c>
      <c r="Z276" s="36">
        <f>IFERROR(IF(X276="","",X276*0.0155),"")</f>
        <v>0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376</v>
      </c>
      <c r="B277" s="54" t="s">
        <v>377</v>
      </c>
      <c r="C277" s="31">
        <v>4301136052</v>
      </c>
      <c r="D277" s="309">
        <v>4640242180410</v>
      </c>
      <c r="E277" s="310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11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2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300">
        <f>IFERROR(SUM(X275:X277),"0")</f>
        <v>0</v>
      </c>
      <c r="Y278" s="300">
        <f>IFERROR(SUM(Y275:Y277),"0")</f>
        <v>0</v>
      </c>
      <c r="Z278" s="300">
        <f>IFERROR(IF(Z275="",0,Z275),"0")+IFERROR(IF(Z276="",0,Z276),"0")+IFERROR(IF(Z277="",0,Z277),"0")</f>
        <v>0</v>
      </c>
      <c r="AA278" s="301"/>
      <c r="AB278" s="301"/>
      <c r="AC278" s="301"/>
    </row>
    <row r="279" spans="1:68" hidden="1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2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300">
        <f>IFERROR(SUMPRODUCT(X275:X277*H275:H277),"0")</f>
        <v>0</v>
      </c>
      <c r="Y279" s="300">
        <f>IFERROR(SUMPRODUCT(Y275:Y277*H275:H277),"0")</f>
        <v>0</v>
      </c>
      <c r="Z279" s="37"/>
      <c r="AA279" s="301"/>
      <c r="AB279" s="301"/>
      <c r="AC279" s="301"/>
    </row>
    <row r="280" spans="1:68" ht="14.25" hidden="1" customHeight="1" x14ac:dyDescent="0.25">
      <c r="A280" s="307" t="s">
        <v>124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94"/>
      <c r="AB280" s="294"/>
      <c r="AC280" s="294"/>
    </row>
    <row r="281" spans="1:68" ht="37.5" hidden="1" customHeight="1" x14ac:dyDescent="0.25">
      <c r="A281" s="54" t="s">
        <v>378</v>
      </c>
      <c r="B281" s="54" t="s">
        <v>379</v>
      </c>
      <c r="C281" s="31">
        <v>4301135504</v>
      </c>
      <c r="D281" s="309">
        <v>4640242181554</v>
      </c>
      <c r="E281" s="310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86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9">
        <v>4640242181561</v>
      </c>
      <c r="E282" s="310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20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252</v>
      </c>
      <c r="Y282" s="299">
        <f t="shared" si="12"/>
        <v>252</v>
      </c>
      <c r="Z282" s="36">
        <f>IFERROR(IF(X282="","",X282*0.00936),"")</f>
        <v>2.3587199999999999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980.78399999999999</v>
      </c>
      <c r="BN282" s="67">
        <f t="shared" si="14"/>
        <v>980.78399999999999</v>
      </c>
      <c r="BO282" s="67">
        <f t="shared" si="15"/>
        <v>2</v>
      </c>
      <c r="BP282" s="67">
        <f t="shared" si="16"/>
        <v>2</v>
      </c>
    </row>
    <row r="283" spans="1:68" ht="27" hidden="1" customHeight="1" x14ac:dyDescent="0.25">
      <c r="A283" s="54" t="s">
        <v>386</v>
      </c>
      <c r="B283" s="54" t="s">
        <v>387</v>
      </c>
      <c r="C283" s="31">
        <v>4301135374</v>
      </c>
      <c r="D283" s="309">
        <v>4640242181424</v>
      </c>
      <c r="E283" s="310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0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388</v>
      </c>
      <c r="B284" s="54" t="s">
        <v>389</v>
      </c>
      <c r="C284" s="31">
        <v>4301135552</v>
      </c>
      <c r="D284" s="309">
        <v>4640242181431</v>
      </c>
      <c r="E284" s="310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9">
        <v>4640242181523</v>
      </c>
      <c r="E285" s="310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182</v>
      </c>
      <c r="Y285" s="299">
        <f t="shared" si="12"/>
        <v>182</v>
      </c>
      <c r="Z285" s="36">
        <f t="shared" si="17"/>
        <v>1.7035200000000001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580.94400000000007</v>
      </c>
      <c r="BN285" s="67">
        <f t="shared" si="14"/>
        <v>580.94400000000007</v>
      </c>
      <c r="BO285" s="67">
        <f t="shared" si="15"/>
        <v>1.4444444444444444</v>
      </c>
      <c r="BP285" s="67">
        <f t="shared" si="16"/>
        <v>1.4444444444444444</v>
      </c>
    </row>
    <row r="286" spans="1:68" ht="37.5" hidden="1" customHeight="1" x14ac:dyDescent="0.25">
      <c r="A286" s="54" t="s">
        <v>394</v>
      </c>
      <c r="B286" s="54" t="s">
        <v>395</v>
      </c>
      <c r="C286" s="31">
        <v>4301135404</v>
      </c>
      <c r="D286" s="309">
        <v>4640242181516</v>
      </c>
      <c r="E286" s="310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9">
        <v>4640242181486</v>
      </c>
      <c r="E287" s="310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2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378</v>
      </c>
      <c r="Y287" s="299">
        <f t="shared" si="12"/>
        <v>378</v>
      </c>
      <c r="Z287" s="36">
        <f t="shared" si="17"/>
        <v>3.5380799999999999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1471.1759999999999</v>
      </c>
      <c r="BN287" s="67">
        <f t="shared" si="14"/>
        <v>1471.1759999999999</v>
      </c>
      <c r="BO287" s="67">
        <f t="shared" si="15"/>
        <v>3</v>
      </c>
      <c r="BP287" s="67">
        <f t="shared" si="16"/>
        <v>3</v>
      </c>
    </row>
    <row r="288" spans="1:68" ht="37.5" hidden="1" customHeight="1" x14ac:dyDescent="0.25">
      <c r="A288" s="54" t="s">
        <v>399</v>
      </c>
      <c r="B288" s="54" t="s">
        <v>400</v>
      </c>
      <c r="C288" s="31">
        <v>4301135402</v>
      </c>
      <c r="D288" s="309">
        <v>4640242181493</v>
      </c>
      <c r="E288" s="310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hidden="1" customHeight="1" x14ac:dyDescent="0.25">
      <c r="A289" s="54" t="s">
        <v>402</v>
      </c>
      <c r="B289" s="54" t="s">
        <v>403</v>
      </c>
      <c r="C289" s="31">
        <v>4301135403</v>
      </c>
      <c r="D289" s="309">
        <v>4640242181509</v>
      </c>
      <c r="E289" s="310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404</v>
      </c>
      <c r="B290" s="54" t="s">
        <v>405</v>
      </c>
      <c r="C290" s="31">
        <v>4301135304</v>
      </c>
      <c r="D290" s="309">
        <v>4640242181240</v>
      </c>
      <c r="E290" s="310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407</v>
      </c>
      <c r="B291" s="54" t="s">
        <v>408</v>
      </c>
      <c r="C291" s="31">
        <v>4301135610</v>
      </c>
      <c r="D291" s="309">
        <v>4640242181318</v>
      </c>
      <c r="E291" s="310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410</v>
      </c>
      <c r="B292" s="54" t="s">
        <v>411</v>
      </c>
      <c r="C292" s="31">
        <v>4301135306</v>
      </c>
      <c r="D292" s="309">
        <v>4640242181387</v>
      </c>
      <c r="E292" s="310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413</v>
      </c>
      <c r="B293" s="54" t="s">
        <v>414</v>
      </c>
      <c r="C293" s="31">
        <v>4301135305</v>
      </c>
      <c r="D293" s="309">
        <v>4640242181394</v>
      </c>
      <c r="E293" s="310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416</v>
      </c>
      <c r="B294" s="54" t="s">
        <v>417</v>
      </c>
      <c r="C294" s="31">
        <v>4301135309</v>
      </c>
      <c r="D294" s="309">
        <v>4640242181332</v>
      </c>
      <c r="E294" s="310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419</v>
      </c>
      <c r="B295" s="54" t="s">
        <v>420</v>
      </c>
      <c r="C295" s="31">
        <v>4301135308</v>
      </c>
      <c r="D295" s="309">
        <v>4640242181349</v>
      </c>
      <c r="E295" s="310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58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422</v>
      </c>
      <c r="B296" s="54" t="s">
        <v>423</v>
      </c>
      <c r="C296" s="31">
        <v>4301135307</v>
      </c>
      <c r="D296" s="309">
        <v>4640242181370</v>
      </c>
      <c r="E296" s="310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380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426</v>
      </c>
      <c r="B297" s="54" t="s">
        <v>427</v>
      </c>
      <c r="C297" s="31">
        <v>4301135198</v>
      </c>
      <c r="D297" s="309">
        <v>4640242180663</v>
      </c>
      <c r="E297" s="310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2"/>
      <c r="P298" s="304" t="s">
        <v>72</v>
      </c>
      <c r="Q298" s="305"/>
      <c r="R298" s="305"/>
      <c r="S298" s="305"/>
      <c r="T298" s="305"/>
      <c r="U298" s="305"/>
      <c r="V298" s="306"/>
      <c r="W298" s="37" t="s">
        <v>69</v>
      </c>
      <c r="X298" s="300">
        <f>IFERROR(SUM(X281:X297),"0")</f>
        <v>812</v>
      </c>
      <c r="Y298" s="300">
        <f>IFERROR(SUM(Y281:Y297),"0")</f>
        <v>812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7.60032</v>
      </c>
      <c r="AA298" s="301"/>
      <c r="AB298" s="301"/>
      <c r="AC298" s="301"/>
    </row>
    <row r="299" spans="1:68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2"/>
      <c r="P299" s="304" t="s">
        <v>72</v>
      </c>
      <c r="Q299" s="305"/>
      <c r="R299" s="305"/>
      <c r="S299" s="305"/>
      <c r="T299" s="305"/>
      <c r="U299" s="305"/>
      <c r="V299" s="306"/>
      <c r="W299" s="37" t="s">
        <v>73</v>
      </c>
      <c r="X299" s="300">
        <f>IFERROR(SUMPRODUCT(X281:X297*H281:H297),"0")</f>
        <v>2877</v>
      </c>
      <c r="Y299" s="300">
        <f>IFERROR(SUMPRODUCT(Y281:Y297*H281:H297),"0")</f>
        <v>2877</v>
      </c>
      <c r="Z299" s="37"/>
      <c r="AA299" s="301"/>
      <c r="AB299" s="301"/>
      <c r="AC299" s="301"/>
    </row>
    <row r="300" spans="1:68" ht="15" customHeight="1" x14ac:dyDescent="0.2">
      <c r="A300" s="421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410"/>
      <c r="P300" s="376" t="s">
        <v>430</v>
      </c>
      <c r="Q300" s="377"/>
      <c r="R300" s="377"/>
      <c r="S300" s="377"/>
      <c r="T300" s="377"/>
      <c r="U300" s="377"/>
      <c r="V300" s="378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6817.68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6817.68</v>
      </c>
      <c r="Z300" s="37"/>
      <c r="AA300" s="301"/>
      <c r="AB300" s="301"/>
      <c r="AC300" s="301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410"/>
      <c r="P301" s="376" t="s">
        <v>431</v>
      </c>
      <c r="Q301" s="377"/>
      <c r="R301" s="377"/>
      <c r="S301" s="377"/>
      <c r="T301" s="377"/>
      <c r="U301" s="377"/>
      <c r="V301" s="378"/>
      <c r="W301" s="37" t="s">
        <v>73</v>
      </c>
      <c r="X301" s="300">
        <f>IFERROR(SUM(BM22:BM297),"0")</f>
        <v>7507.8019999999997</v>
      </c>
      <c r="Y301" s="300">
        <f>IFERROR(SUM(BN22:BN297),"0")</f>
        <v>7507.8019999999997</v>
      </c>
      <c r="Z301" s="37"/>
      <c r="AA301" s="301"/>
      <c r="AB301" s="301"/>
      <c r="AC301" s="301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410"/>
      <c r="P302" s="376" t="s">
        <v>432</v>
      </c>
      <c r="Q302" s="377"/>
      <c r="R302" s="377"/>
      <c r="S302" s="377"/>
      <c r="T302" s="377"/>
      <c r="U302" s="377"/>
      <c r="V302" s="378"/>
      <c r="W302" s="37" t="s">
        <v>433</v>
      </c>
      <c r="X302" s="38">
        <f>ROUNDUP(SUM(BO22:BO297),0)</f>
        <v>20</v>
      </c>
      <c r="Y302" s="38">
        <f>ROUNDUP(SUM(BP22:BP297),0)</f>
        <v>20</v>
      </c>
      <c r="Z302" s="37"/>
      <c r="AA302" s="301"/>
      <c r="AB302" s="301"/>
      <c r="AC302" s="301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410"/>
      <c r="P303" s="376" t="s">
        <v>434</v>
      </c>
      <c r="Q303" s="377"/>
      <c r="R303" s="377"/>
      <c r="S303" s="377"/>
      <c r="T303" s="377"/>
      <c r="U303" s="377"/>
      <c r="V303" s="378"/>
      <c r="W303" s="37" t="s">
        <v>73</v>
      </c>
      <c r="X303" s="300">
        <f>GrossWeightTotal+PalletQtyTotal*25</f>
        <v>8007.8019999999997</v>
      </c>
      <c r="Y303" s="300">
        <f>GrossWeightTotalR+PalletQtyTotalR*25</f>
        <v>8007.8019999999997</v>
      </c>
      <c r="Z303" s="37"/>
      <c r="AA303" s="301"/>
      <c r="AB303" s="301"/>
      <c r="AC303" s="301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410"/>
      <c r="P304" s="376" t="s">
        <v>435</v>
      </c>
      <c r="Q304" s="377"/>
      <c r="R304" s="377"/>
      <c r="S304" s="377"/>
      <c r="T304" s="377"/>
      <c r="U304" s="377"/>
      <c r="V304" s="378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1896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1896</v>
      </c>
      <c r="Z304" s="37"/>
      <c r="AA304" s="301"/>
      <c r="AB304" s="301"/>
      <c r="AC304" s="301"/>
    </row>
    <row r="305" spans="1:33" ht="14.25" hidden="1" customHeight="1" x14ac:dyDescent="0.2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410"/>
      <c r="P305" s="376" t="s">
        <v>436</v>
      </c>
      <c r="Q305" s="377"/>
      <c r="R305" s="377"/>
      <c r="S305" s="377"/>
      <c r="T305" s="377"/>
      <c r="U305" s="377"/>
      <c r="V305" s="378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24.726700000000001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51" t="s">
        <v>74</v>
      </c>
      <c r="D307" s="353"/>
      <c r="E307" s="353"/>
      <c r="F307" s="353"/>
      <c r="G307" s="353"/>
      <c r="H307" s="353"/>
      <c r="I307" s="353"/>
      <c r="J307" s="353"/>
      <c r="K307" s="353"/>
      <c r="L307" s="353"/>
      <c r="M307" s="353"/>
      <c r="N307" s="353"/>
      <c r="O307" s="353"/>
      <c r="P307" s="353"/>
      <c r="Q307" s="353"/>
      <c r="R307" s="353"/>
      <c r="S307" s="353"/>
      <c r="T307" s="354"/>
      <c r="U307" s="295" t="s">
        <v>229</v>
      </c>
      <c r="V307" s="295" t="s">
        <v>244</v>
      </c>
      <c r="W307" s="351" t="s">
        <v>263</v>
      </c>
      <c r="X307" s="353"/>
      <c r="Y307" s="353"/>
      <c r="Z307" s="353"/>
      <c r="AA307" s="353"/>
      <c r="AB307" s="353"/>
      <c r="AC307" s="354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73" t="s">
        <v>439</v>
      </c>
      <c r="B308" s="351" t="s">
        <v>62</v>
      </c>
      <c r="C308" s="351" t="s">
        <v>75</v>
      </c>
      <c r="D308" s="351" t="s">
        <v>84</v>
      </c>
      <c r="E308" s="351" t="s">
        <v>94</v>
      </c>
      <c r="F308" s="351" t="s">
        <v>107</v>
      </c>
      <c r="G308" s="351" t="s">
        <v>132</v>
      </c>
      <c r="H308" s="351" t="s">
        <v>139</v>
      </c>
      <c r="I308" s="351" t="s">
        <v>145</v>
      </c>
      <c r="J308" s="351" t="s">
        <v>153</v>
      </c>
      <c r="K308" s="351" t="s">
        <v>173</v>
      </c>
      <c r="L308" s="351" t="s">
        <v>177</v>
      </c>
      <c r="M308" s="351" t="s">
        <v>192</v>
      </c>
      <c r="N308" s="296"/>
      <c r="O308" s="351" t="s">
        <v>198</v>
      </c>
      <c r="P308" s="351" t="s">
        <v>205</v>
      </c>
      <c r="Q308" s="351" t="s">
        <v>212</v>
      </c>
      <c r="R308" s="351" t="s">
        <v>216</v>
      </c>
      <c r="S308" s="351" t="s">
        <v>219</v>
      </c>
      <c r="T308" s="351" t="s">
        <v>225</v>
      </c>
      <c r="U308" s="351" t="s">
        <v>230</v>
      </c>
      <c r="V308" s="351" t="s">
        <v>245</v>
      </c>
      <c r="W308" s="351" t="s">
        <v>264</v>
      </c>
      <c r="X308" s="351" t="s">
        <v>280</v>
      </c>
      <c r="Y308" s="351" t="s">
        <v>287</v>
      </c>
      <c r="Z308" s="351" t="s">
        <v>302</v>
      </c>
      <c r="AA308" s="351" t="s">
        <v>313</v>
      </c>
      <c r="AB308" s="351" t="s">
        <v>318</v>
      </c>
      <c r="AC308" s="351" t="s">
        <v>329</v>
      </c>
      <c r="AD308" s="351" t="s">
        <v>336</v>
      </c>
      <c r="AE308" s="351" t="s">
        <v>341</v>
      </c>
      <c r="AF308" s="351" t="s">
        <v>348</v>
      </c>
      <c r="AG308" s="351" t="s">
        <v>355</v>
      </c>
    </row>
    <row r="309" spans="1:33" ht="13.5" customHeight="1" thickBot="1" x14ac:dyDescent="0.25">
      <c r="A309" s="474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296"/>
      <c r="O309" s="352"/>
      <c r="P309" s="352"/>
      <c r="Q309" s="352"/>
      <c r="R309" s="352"/>
      <c r="S309" s="352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  <c r="AD309" s="352"/>
      <c r="AE309" s="352"/>
      <c r="AF309" s="352"/>
      <c r="AG309" s="352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147</v>
      </c>
      <c r="D310" s="46">
        <f>IFERROR(X34*H34,"0")+IFERROR(X35*H35,"0")+IFERROR(X36*H36,"0")</f>
        <v>672</v>
      </c>
      <c r="E310" s="46">
        <f>IFERROR(X41*H41,"0")+IFERROR(X42*H42,"0")+IFERROR(X43*H43,"0")+IFERROR(X44*H44,"0")+IFERROR(X45*H45,"0")</f>
        <v>244.8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0</v>
      </c>
      <c r="H310" s="46">
        <f>IFERROR(X80*H80,"0")+IFERROR(X81*H81,"0")</f>
        <v>0</v>
      </c>
      <c r="I310" s="46">
        <f>IFERROR(X86*H86,"0")+IFERROR(X87*H87,"0")</f>
        <v>201.60000000000002</v>
      </c>
      <c r="J310" s="46">
        <f>IFERROR(X92*H92,"0")+IFERROR(X93*H93,"0")+IFERROR(X94*H94,"0")+IFERROR(X95*H95,"0")+IFERROR(X96*H96,"0")+IFERROR(X97*H97,"0")</f>
        <v>591.36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405.6</v>
      </c>
      <c r="M310" s="46">
        <f>IFERROR(X120*H120,"0")+IFERROR(X121*H121,"0")</f>
        <v>546</v>
      </c>
      <c r="N310" s="296"/>
      <c r="O310" s="46">
        <f>IFERROR(X126*H126,"0")+IFERROR(X127*H127,"0")</f>
        <v>42</v>
      </c>
      <c r="P310" s="46">
        <f>IFERROR(X132*H132,"0")+IFERROR(X133*H133,"0")</f>
        <v>67.2</v>
      </c>
      <c r="Q310" s="46">
        <f>IFERROR(X138*H138,"0")</f>
        <v>42</v>
      </c>
      <c r="R310" s="46">
        <f>IFERROR(X143*H143,"0")</f>
        <v>0</v>
      </c>
      <c r="S310" s="46">
        <f>IFERROR(X148*H148,"0")</f>
        <v>0</v>
      </c>
      <c r="T310" s="46">
        <f>IFERROR(X153*H153,"0")</f>
        <v>141.12</v>
      </c>
      <c r="U310" s="46">
        <f>IFERROR(X159*H159,"0")+IFERROR(X160*H160,"0")+IFERROR(X164*H164,"0")+IFERROR(X165*H165,"0")</f>
        <v>0</v>
      </c>
      <c r="V310" s="46">
        <f>IFERROR(X171*H171,"0")+IFERROR(X172*H172,"0")+IFERROR(X173*H173,"0")+IFERROR(X177*H177,"0")</f>
        <v>336</v>
      </c>
      <c r="W310" s="46">
        <f>IFERROR(X183*H183,"0")+IFERROR(X187*H187,"0")+IFERROR(X188*H188,"0")+IFERROR(X189*H189,"0")+IFERROR(X190*H190,"0")</f>
        <v>0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3381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1322.3999999999999</v>
      </c>
      <c r="B313" s="60">
        <f>SUMPRODUCT(--(BB:BB="ПГП"),--(W:W="кор"),H:H,Y:Y)+SUMPRODUCT(--(BB:BB="ПГП"),--(W:W="кг"),Y:Y)</f>
        <v>5495.2800000000007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96,00"/>
        <filter val="112,00"/>
        <filter val="12,00"/>
        <filter val="120,00"/>
        <filter val="126,00"/>
        <filter val="14,00"/>
        <filter val="141,12"/>
        <filter val="147,00"/>
        <filter val="182,00"/>
        <filter val="196,00"/>
        <filter val="2 877,00"/>
        <filter val="20"/>
        <filter val="201,60"/>
        <filter val="24,00"/>
        <filter val="244,80"/>
        <filter val="252,00"/>
        <filter val="28,00"/>
        <filter val="336,00"/>
        <filter val="36,00"/>
        <filter val="378,00"/>
        <filter val="405,60"/>
        <filter val="42,00"/>
        <filter val="504,00"/>
        <filter val="546,00"/>
        <filter val="56,00"/>
        <filter val="591,36"/>
        <filter val="6 817,68"/>
        <filter val="60,00"/>
        <filter val="67,20"/>
        <filter val="672,00"/>
        <filter val="7 507,80"/>
        <filter val="70,00"/>
        <filter val="8 007,80"/>
        <filter val="812,00"/>
        <filter val="84,00"/>
        <filter val="98,00"/>
      </filters>
    </filterColumn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P300:V300"/>
    <mergeCell ref="V308:V309"/>
    <mergeCell ref="D249:E249"/>
    <mergeCell ref="D276:E276"/>
    <mergeCell ref="X308:X309"/>
    <mergeCell ref="P303:V303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A125:Z125"/>
    <mergeCell ref="A20:Z20"/>
    <mergeCell ref="P110:T110"/>
    <mergeCell ref="P197:V197"/>
    <mergeCell ref="A176:Z176"/>
    <mergeCell ref="A114:Z114"/>
    <mergeCell ref="D133:E133"/>
    <mergeCell ref="Q13:R13"/>
    <mergeCell ref="D22:E22"/>
    <mergeCell ref="D29:E29"/>
    <mergeCell ref="N17:N18"/>
    <mergeCell ref="U17:V17"/>
    <mergeCell ref="Y17:Y18"/>
    <mergeCell ref="A32:Z32"/>
    <mergeCell ref="A37:O38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122:V122"/>
    <mergeCell ref="A245:Z245"/>
    <mergeCell ref="A39:Z39"/>
    <mergeCell ref="A215:O216"/>
    <mergeCell ref="D291:E291"/>
    <mergeCell ref="D266:E266"/>
    <mergeCell ref="D95:E95"/>
    <mergeCell ref="P103:V103"/>
    <mergeCell ref="P134:V134"/>
    <mergeCell ref="P268:V268"/>
    <mergeCell ref="P201:T201"/>
    <mergeCell ref="P47:V47"/>
    <mergeCell ref="P41:T41"/>
    <mergeCell ref="A157:Z157"/>
    <mergeCell ref="A222:Z222"/>
    <mergeCell ref="D283:E283"/>
    <mergeCell ref="P281:T281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97:E97"/>
    <mergeCell ref="P76:V76"/>
    <mergeCell ref="P273:V273"/>
    <mergeCell ref="A91:Z91"/>
    <mergeCell ref="P70:V70"/>
    <mergeCell ref="A156:Z156"/>
    <mergeCell ref="P116:V116"/>
    <mergeCell ref="A262:Z262"/>
    <mergeCell ref="D54:E54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J9:M9"/>
    <mergeCell ref="P30:V30"/>
    <mergeCell ref="H17:H18"/>
    <mergeCell ref="Q9:R9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96:T96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D255:E255"/>
    <mergeCell ref="P278:V278"/>
    <mergeCell ref="D277:E277"/>
    <mergeCell ref="P287:T28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D36:E36"/>
    <mergeCell ref="P71:V71"/>
    <mergeCell ref="P59:V59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292:E292"/>
    <mergeCell ref="A243:O244"/>
    <mergeCell ref="D202:E202"/>
    <mergeCell ref="D294:E294"/>
    <mergeCell ref="D214:E214"/>
    <mergeCell ref="D284:E284"/>
    <mergeCell ref="P295:T295"/>
    <mergeCell ref="D293:E293"/>
    <mergeCell ref="P185:V185"/>
    <mergeCell ref="D271:E271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289:E289"/>
    <mergeCell ref="P160:T160"/>
    <mergeCell ref="A278:O279"/>
    <mergeCell ref="P148:T148"/>
    <mergeCell ref="P175:V175"/>
    <mergeCell ref="D187:E187"/>
    <mergeCell ref="A270:Z270"/>
    <mergeCell ref="D45:E45"/>
    <mergeCell ref="P301:V301"/>
    <mergeCell ref="P178:V178"/>
    <mergeCell ref="D235:E235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Z308:Z309"/>
    <mergeCell ref="P120:T120"/>
    <mergeCell ref="D259:E259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5:E5"/>
    <mergeCell ref="P42:T42"/>
    <mergeCell ref="B17:B18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  <mergeCell ref="W17:W18"/>
    <mergeCell ref="P261:V261"/>
    <mergeCell ref="P161:V16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