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BD227D1-34BD-4FF1-976F-4E1C73BA51C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Z278" i="1" s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68" i="1" s="1"/>
  <c r="Y265" i="1"/>
  <c r="Y269" i="1" s="1"/>
  <c r="X261" i="1"/>
  <c r="X260" i="1"/>
  <c r="BO259" i="1"/>
  <c r="BM259" i="1"/>
  <c r="Z259" i="1"/>
  <c r="Z260" i="1" s="1"/>
  <c r="Y259" i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Z231" i="1" s="1"/>
  <c r="Y228" i="1"/>
  <c r="P228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X89" i="1"/>
  <c r="X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Z64" i="1"/>
  <c r="Z70" i="1"/>
  <c r="BN67" i="1"/>
  <c r="BN69" i="1"/>
  <c r="Y76" i="1"/>
  <c r="Y83" i="1"/>
  <c r="BN81" i="1"/>
  <c r="Y88" i="1"/>
  <c r="Z98" i="1"/>
  <c r="BN92" i="1"/>
  <c r="BN93" i="1"/>
  <c r="BN94" i="1"/>
  <c r="BN95" i="1"/>
  <c r="BN96" i="1"/>
  <c r="Y123" i="1"/>
  <c r="BN121" i="1"/>
  <c r="Y128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Y162" i="1"/>
  <c r="BN160" i="1"/>
  <c r="Y166" i="1"/>
  <c r="BN22" i="1"/>
  <c r="BP22" i="1"/>
  <c r="Y23" i="1"/>
  <c r="Z30" i="1"/>
  <c r="BN28" i="1"/>
  <c r="X304" i="1"/>
  <c r="Y46" i="1"/>
  <c r="Z46" i="1"/>
  <c r="BN42" i="1"/>
  <c r="BN44" i="1"/>
  <c r="Z166" i="1"/>
  <c r="BN183" i="1"/>
  <c r="BP183" i="1"/>
  <c r="Y184" i="1"/>
  <c r="Z191" i="1"/>
  <c r="BN187" i="1"/>
  <c r="BN189" i="1"/>
  <c r="Z207" i="1"/>
  <c r="BN201" i="1"/>
  <c r="BN203" i="1"/>
  <c r="BN205" i="1"/>
  <c r="Z215" i="1"/>
  <c r="BP35" i="1"/>
  <c r="BN35" i="1"/>
  <c r="Y232" i="1"/>
  <c r="Y279" i="1"/>
  <c r="X301" i="1"/>
  <c r="X300" i="1"/>
  <c r="Y30" i="1"/>
  <c r="X302" i="1"/>
  <c r="Y37" i="1"/>
  <c r="Z37" i="1"/>
  <c r="Y65" i="1"/>
  <c r="BN63" i="1"/>
  <c r="Y71" i="1"/>
  <c r="Z76" i="1"/>
  <c r="BN74" i="1"/>
  <c r="BP74" i="1"/>
  <c r="Z82" i="1"/>
  <c r="Z88" i="1"/>
  <c r="BN86" i="1"/>
  <c r="BP86" i="1"/>
  <c r="Y98" i="1"/>
  <c r="Y112" i="1"/>
  <c r="Z112" i="1"/>
  <c r="BN108" i="1"/>
  <c r="BN110" i="1"/>
  <c r="Z122" i="1"/>
  <c r="Z128" i="1"/>
  <c r="BN126" i="1"/>
  <c r="BP126" i="1"/>
  <c r="Z161" i="1"/>
  <c r="BN164" i="1"/>
  <c r="BN165" i="1"/>
  <c r="Z174" i="1"/>
  <c r="BN171" i="1"/>
  <c r="BN173" i="1"/>
  <c r="Y191" i="1"/>
  <c r="Y192" i="1"/>
  <c r="BN196" i="1"/>
  <c r="BN212" i="1"/>
  <c r="BN214" i="1"/>
  <c r="BN229" i="1"/>
  <c r="BN242" i="1"/>
  <c r="BP242" i="1"/>
  <c r="Y243" i="1"/>
  <c r="Z250" i="1"/>
  <c r="BN248" i="1"/>
  <c r="BN265" i="1"/>
  <c r="BP265" i="1"/>
  <c r="BN266" i="1"/>
  <c r="BN267" i="1"/>
  <c r="Y268" i="1"/>
  <c r="BN271" i="1"/>
  <c r="BP271" i="1"/>
  <c r="Y272" i="1"/>
  <c r="BN276" i="1"/>
  <c r="Y31" i="1"/>
  <c r="Y38" i="1"/>
  <c r="Y47" i="1"/>
  <c r="Y52" i="1"/>
  <c r="Y56" i="1"/>
  <c r="Y60" i="1"/>
  <c r="Y64" i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BP34" i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X303" i="1" l="1"/>
  <c r="Z305" i="1"/>
  <c r="Y301" i="1"/>
  <c r="Y304" i="1"/>
  <c r="Y302" i="1"/>
  <c r="Y300" i="1"/>
  <c r="Y303" i="1" l="1"/>
  <c r="C313" i="1" l="1"/>
  <c r="A313" i="1"/>
  <c r="B313" i="1"/>
</calcChain>
</file>

<file path=xl/sharedStrings.xml><?xml version="1.0" encoding="utf-8"?>
<sst xmlns="http://schemas.openxmlformats.org/spreadsheetml/2006/main" count="1434" uniqueCount="480">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</sst>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5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0" borderId="25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5" fillId="0" borderId="0" xfId="0" applyFont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3"/>
  <sheetViews>
    <sheetView showGridLines="0" tabSelected="1" zoomScaleNormal="100" zoomScaleSheetLayoutView="100" workbookViewId="0">
      <selection activeCell="AA34" sqref="AA34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459" t="s">
        <v>0</v>
      </c>
      <c r="E1" s="403"/>
      <c r="F1" s="403"/>
      <c r="G1" s="12" t="s">
        <v>1</v>
      </c>
      <c r="H1" s="459" t="s">
        <v>2</v>
      </c>
      <c r="I1" s="403"/>
      <c r="J1" s="403"/>
      <c r="K1" s="403"/>
      <c r="L1" s="403"/>
      <c r="M1" s="403"/>
      <c r="N1" s="403"/>
      <c r="O1" s="403"/>
      <c r="P1" s="403"/>
      <c r="Q1" s="403"/>
      <c r="R1" s="475" t="s">
        <v>3</v>
      </c>
      <c r="S1" s="403"/>
      <c r="T1" s="4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4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442" t="s">
        <v>8</v>
      </c>
      <c r="B5" s="324"/>
      <c r="C5" s="325"/>
      <c r="D5" s="376"/>
      <c r="E5" s="378"/>
      <c r="F5" s="355" t="s">
        <v>9</v>
      </c>
      <c r="G5" s="325"/>
      <c r="H5" s="376" t="s">
        <v>479</v>
      </c>
      <c r="I5" s="377"/>
      <c r="J5" s="377"/>
      <c r="K5" s="377"/>
      <c r="L5" s="377"/>
      <c r="M5" s="378"/>
      <c r="N5" s="61"/>
      <c r="P5" s="24" t="s">
        <v>10</v>
      </c>
      <c r="Q5" s="334">
        <v>45859</v>
      </c>
      <c r="R5" s="335"/>
      <c r="T5" s="424" t="s">
        <v>11</v>
      </c>
      <c r="U5" s="412"/>
      <c r="V5" s="426" t="s">
        <v>12</v>
      </c>
      <c r="W5" s="335"/>
      <c r="AB5" s="51"/>
      <c r="AC5" s="51"/>
      <c r="AD5" s="51"/>
      <c r="AE5" s="51"/>
    </row>
    <row r="6" spans="1:32" s="292" customFormat="1" ht="24" customHeight="1" x14ac:dyDescent="0.2">
      <c r="A6" s="442" t="s">
        <v>13</v>
      </c>
      <c r="B6" s="324"/>
      <c r="C6" s="325"/>
      <c r="D6" s="379" t="s">
        <v>460</v>
      </c>
      <c r="E6" s="380"/>
      <c r="F6" s="380"/>
      <c r="G6" s="380"/>
      <c r="H6" s="380"/>
      <c r="I6" s="380"/>
      <c r="J6" s="380"/>
      <c r="K6" s="380"/>
      <c r="L6" s="380"/>
      <c r="M6" s="335"/>
      <c r="N6" s="62"/>
      <c r="P6" s="24" t="s">
        <v>15</v>
      </c>
      <c r="Q6" s="341" t="str">
        <f>IF(Q5=0," ",CHOOSE(WEEKDAY(Q5,2),"Понедельник","Вторник","Среда","Четверг","Пятница","Суббота","Воскресенье"))</f>
        <v>Понедельник</v>
      </c>
      <c r="R6" s="307"/>
      <c r="T6" s="431" t="s">
        <v>16</v>
      </c>
      <c r="U6" s="412"/>
      <c r="V6" s="392" t="s">
        <v>17</v>
      </c>
      <c r="W6" s="393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479" t="str">
        <f>IFERROR(VLOOKUP(DeliveryAddress,Table,3,0),1)</f>
        <v>6</v>
      </c>
      <c r="E7" s="480"/>
      <c r="F7" s="480"/>
      <c r="G7" s="480"/>
      <c r="H7" s="480"/>
      <c r="I7" s="480"/>
      <c r="J7" s="480"/>
      <c r="K7" s="480"/>
      <c r="L7" s="480"/>
      <c r="M7" s="428"/>
      <c r="N7" s="63"/>
      <c r="P7" s="24"/>
      <c r="Q7" s="42"/>
      <c r="R7" s="42"/>
      <c r="T7" s="305"/>
      <c r="U7" s="412"/>
      <c r="V7" s="394"/>
      <c r="W7" s="395"/>
      <c r="AB7" s="51"/>
      <c r="AC7" s="51"/>
      <c r="AD7" s="51"/>
      <c r="AE7" s="51"/>
    </row>
    <row r="8" spans="1:32" s="292" customFormat="1" ht="25.5" customHeight="1" x14ac:dyDescent="0.2">
      <c r="A8" s="404" t="s">
        <v>18</v>
      </c>
      <c r="B8" s="319"/>
      <c r="C8" s="320"/>
      <c r="D8" s="486"/>
      <c r="E8" s="487"/>
      <c r="F8" s="487"/>
      <c r="G8" s="487"/>
      <c r="H8" s="487"/>
      <c r="I8" s="487"/>
      <c r="J8" s="487"/>
      <c r="K8" s="487"/>
      <c r="L8" s="487"/>
      <c r="M8" s="488"/>
      <c r="N8" s="64"/>
      <c r="P8" s="24" t="s">
        <v>19</v>
      </c>
      <c r="Q8" s="427">
        <v>0.5</v>
      </c>
      <c r="R8" s="428"/>
      <c r="T8" s="305"/>
      <c r="U8" s="412"/>
      <c r="V8" s="394"/>
      <c r="W8" s="395"/>
      <c r="AB8" s="51"/>
      <c r="AC8" s="51"/>
      <c r="AD8" s="51"/>
      <c r="AE8" s="51"/>
    </row>
    <row r="9" spans="1:32" s="292" customFormat="1" ht="39.950000000000003" customHeight="1" x14ac:dyDescent="0.2">
      <c r="A9" s="32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53"/>
      <c r="E9" s="354"/>
      <c r="F9" s="32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405" t="str">
        <f>IF(AND($A$9="Тип доверенности/получателя при получении в адресе перегруза:",$D$9="Разовая доверенность"),"Введите ФИО","")</f>
        <v/>
      </c>
      <c r="I9" s="354"/>
      <c r="J9" s="4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4"/>
      <c r="L9" s="354"/>
      <c r="M9" s="354"/>
      <c r="N9" s="290"/>
      <c r="P9" s="26" t="s">
        <v>20</v>
      </c>
      <c r="Q9" s="406"/>
      <c r="R9" s="330"/>
      <c r="T9" s="305"/>
      <c r="U9" s="412"/>
      <c r="V9" s="396"/>
      <c r="W9" s="397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2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53"/>
      <c r="E10" s="354"/>
      <c r="F10" s="32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389" t="str">
        <f>IFERROR(VLOOKUP($D$10,Proxy,2,FALSE),"")</f>
        <v/>
      </c>
      <c r="I10" s="305"/>
      <c r="J10" s="305"/>
      <c r="K10" s="305"/>
      <c r="L10" s="305"/>
      <c r="M10" s="305"/>
      <c r="N10" s="291"/>
      <c r="P10" s="26" t="s">
        <v>21</v>
      </c>
      <c r="Q10" s="447"/>
      <c r="R10" s="448"/>
      <c r="U10" s="24" t="s">
        <v>22</v>
      </c>
      <c r="V10" s="478" t="s">
        <v>23</v>
      </c>
      <c r="W10" s="393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49"/>
      <c r="R11" s="335"/>
      <c r="U11" s="24" t="s">
        <v>26</v>
      </c>
      <c r="V11" s="329" t="s">
        <v>27</v>
      </c>
      <c r="W11" s="330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417" t="s">
        <v>28</v>
      </c>
      <c r="B12" s="324"/>
      <c r="C12" s="324"/>
      <c r="D12" s="324"/>
      <c r="E12" s="324"/>
      <c r="F12" s="324"/>
      <c r="G12" s="324"/>
      <c r="H12" s="324"/>
      <c r="I12" s="324"/>
      <c r="J12" s="324"/>
      <c r="K12" s="324"/>
      <c r="L12" s="324"/>
      <c r="M12" s="325"/>
      <c r="N12" s="65"/>
      <c r="P12" s="24" t="s">
        <v>29</v>
      </c>
      <c r="Q12" s="427"/>
      <c r="R12" s="428"/>
      <c r="S12" s="23"/>
      <c r="U12" s="24"/>
      <c r="V12" s="403"/>
      <c r="W12" s="305"/>
      <c r="AB12" s="51"/>
      <c r="AC12" s="51"/>
      <c r="AD12" s="51"/>
      <c r="AE12" s="51"/>
    </row>
    <row r="13" spans="1:32" s="292" customFormat="1" ht="23.25" customHeight="1" x14ac:dyDescent="0.2">
      <c r="A13" s="417" t="s">
        <v>30</v>
      </c>
      <c r="B13" s="324"/>
      <c r="C13" s="324"/>
      <c r="D13" s="324"/>
      <c r="E13" s="324"/>
      <c r="F13" s="324"/>
      <c r="G13" s="324"/>
      <c r="H13" s="324"/>
      <c r="I13" s="324"/>
      <c r="J13" s="324"/>
      <c r="K13" s="324"/>
      <c r="L13" s="324"/>
      <c r="M13" s="325"/>
      <c r="N13" s="65"/>
      <c r="O13" s="26"/>
      <c r="P13" s="26" t="s">
        <v>31</v>
      </c>
      <c r="Q13" s="329"/>
      <c r="R13" s="3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417" t="s">
        <v>32</v>
      </c>
      <c r="B14" s="324"/>
      <c r="C14" s="324"/>
      <c r="D14" s="324"/>
      <c r="E14" s="324"/>
      <c r="F14" s="324"/>
      <c r="G14" s="324"/>
      <c r="H14" s="324"/>
      <c r="I14" s="324"/>
      <c r="J14" s="324"/>
      <c r="K14" s="324"/>
      <c r="L14" s="324"/>
      <c r="M14" s="325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19" t="s">
        <v>33</v>
      </c>
      <c r="B15" s="324"/>
      <c r="C15" s="324"/>
      <c r="D15" s="324"/>
      <c r="E15" s="324"/>
      <c r="F15" s="324"/>
      <c r="G15" s="324"/>
      <c r="H15" s="324"/>
      <c r="I15" s="324"/>
      <c r="J15" s="324"/>
      <c r="K15" s="324"/>
      <c r="L15" s="324"/>
      <c r="M15" s="325"/>
      <c r="N15" s="66"/>
      <c r="P15" s="432" t="s">
        <v>34</v>
      </c>
      <c r="Q15" s="403"/>
      <c r="R15" s="403"/>
      <c r="S15" s="403"/>
      <c r="T15" s="4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3"/>
      <c r="Q16" s="433"/>
      <c r="R16" s="433"/>
      <c r="S16" s="433"/>
      <c r="T16" s="43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35</v>
      </c>
      <c r="B17" s="308" t="s">
        <v>36</v>
      </c>
      <c r="C17" s="444" t="s">
        <v>37</v>
      </c>
      <c r="D17" s="308" t="s">
        <v>38</v>
      </c>
      <c r="E17" s="309"/>
      <c r="F17" s="308" t="s">
        <v>39</v>
      </c>
      <c r="G17" s="308" t="s">
        <v>40</v>
      </c>
      <c r="H17" s="308" t="s">
        <v>41</v>
      </c>
      <c r="I17" s="308" t="s">
        <v>42</v>
      </c>
      <c r="J17" s="308" t="s">
        <v>43</v>
      </c>
      <c r="K17" s="308" t="s">
        <v>44</v>
      </c>
      <c r="L17" s="308" t="s">
        <v>45</v>
      </c>
      <c r="M17" s="308" t="s">
        <v>46</v>
      </c>
      <c r="N17" s="308" t="s">
        <v>47</v>
      </c>
      <c r="O17" s="308" t="s">
        <v>48</v>
      </c>
      <c r="P17" s="308" t="s">
        <v>49</v>
      </c>
      <c r="Q17" s="462"/>
      <c r="R17" s="462"/>
      <c r="S17" s="462"/>
      <c r="T17" s="309"/>
      <c r="U17" s="331" t="s">
        <v>50</v>
      </c>
      <c r="V17" s="325"/>
      <c r="W17" s="308" t="s">
        <v>51</v>
      </c>
      <c r="X17" s="308" t="s">
        <v>52</v>
      </c>
      <c r="Y17" s="332" t="s">
        <v>53</v>
      </c>
      <c r="Z17" s="401" t="s">
        <v>54</v>
      </c>
      <c r="AA17" s="363" t="s">
        <v>55</v>
      </c>
      <c r="AB17" s="363" t="s">
        <v>56</v>
      </c>
      <c r="AC17" s="363" t="s">
        <v>57</v>
      </c>
      <c r="AD17" s="363" t="s">
        <v>58</v>
      </c>
      <c r="AE17" s="364"/>
      <c r="AF17" s="365"/>
      <c r="AG17" s="69"/>
      <c r="BD17" s="68" t="s">
        <v>59</v>
      </c>
    </row>
    <row r="18" spans="1:68" ht="14.25" customHeight="1" x14ac:dyDescent="0.2">
      <c r="A18" s="316"/>
      <c r="B18" s="316"/>
      <c r="C18" s="316"/>
      <c r="D18" s="310"/>
      <c r="E18" s="311"/>
      <c r="F18" s="316"/>
      <c r="G18" s="316"/>
      <c r="H18" s="316"/>
      <c r="I18" s="316"/>
      <c r="J18" s="316"/>
      <c r="K18" s="316"/>
      <c r="L18" s="316"/>
      <c r="M18" s="316"/>
      <c r="N18" s="316"/>
      <c r="O18" s="316"/>
      <c r="P18" s="310"/>
      <c r="Q18" s="463"/>
      <c r="R18" s="463"/>
      <c r="S18" s="463"/>
      <c r="T18" s="311"/>
      <c r="U18" s="70" t="s">
        <v>60</v>
      </c>
      <c r="V18" s="70" t="s">
        <v>61</v>
      </c>
      <c r="W18" s="316"/>
      <c r="X18" s="316"/>
      <c r="Y18" s="333"/>
      <c r="Z18" s="402"/>
      <c r="AA18" s="388"/>
      <c r="AB18" s="388"/>
      <c r="AC18" s="388"/>
      <c r="AD18" s="366"/>
      <c r="AE18" s="367"/>
      <c r="AF18" s="368"/>
      <c r="AG18" s="69"/>
      <c r="BD18" s="68"/>
    </row>
    <row r="19" spans="1:68" ht="27.75" hidden="1" customHeight="1" x14ac:dyDescent="0.2">
      <c r="A19" s="344" t="s">
        <v>62</v>
      </c>
      <c r="B19" s="345"/>
      <c r="C19" s="345"/>
      <c r="D19" s="345"/>
      <c r="E19" s="345"/>
      <c r="F19" s="345"/>
      <c r="G19" s="345"/>
      <c r="H19" s="345"/>
      <c r="I19" s="345"/>
      <c r="J19" s="345"/>
      <c r="K19" s="345"/>
      <c r="L19" s="345"/>
      <c r="M19" s="345"/>
      <c r="N19" s="345"/>
      <c r="O19" s="345"/>
      <c r="P19" s="345"/>
      <c r="Q19" s="345"/>
      <c r="R19" s="345"/>
      <c r="S19" s="345"/>
      <c r="T19" s="345"/>
      <c r="U19" s="345"/>
      <c r="V19" s="345"/>
      <c r="W19" s="345"/>
      <c r="X19" s="345"/>
      <c r="Y19" s="345"/>
      <c r="Z19" s="345"/>
      <c r="AA19" s="48"/>
      <c r="AB19" s="48"/>
      <c r="AC19" s="48"/>
    </row>
    <row r="20" spans="1:68" ht="16.5" hidden="1" customHeight="1" x14ac:dyDescent="0.25">
      <c r="A20" s="304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93"/>
      <c r="AB20" s="293"/>
      <c r="AC20" s="293"/>
    </row>
    <row r="21" spans="1:68" ht="14.25" hidden="1" customHeight="1" x14ac:dyDescent="0.25">
      <c r="A21" s="312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94"/>
      <c r="AB21" s="294"/>
      <c r="AC21" s="294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06">
        <v>4607111035752</v>
      </c>
      <c r="E22" s="307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4"/>
      <c r="R22" s="314"/>
      <c r="S22" s="314"/>
      <c r="T22" s="315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21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22"/>
      <c r="P23" s="318" t="s">
        <v>72</v>
      </c>
      <c r="Q23" s="319"/>
      <c r="R23" s="319"/>
      <c r="S23" s="319"/>
      <c r="T23" s="319"/>
      <c r="U23" s="319"/>
      <c r="V23" s="320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hidden="1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22"/>
      <c r="P24" s="318" t="s">
        <v>72</v>
      </c>
      <c r="Q24" s="319"/>
      <c r="R24" s="319"/>
      <c r="S24" s="319"/>
      <c r="T24" s="319"/>
      <c r="U24" s="319"/>
      <c r="V24" s="320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hidden="1" customHeight="1" x14ac:dyDescent="0.2">
      <c r="A25" s="344" t="s">
        <v>74</v>
      </c>
      <c r="B25" s="345"/>
      <c r="C25" s="345"/>
      <c r="D25" s="345"/>
      <c r="E25" s="345"/>
      <c r="F25" s="345"/>
      <c r="G25" s="345"/>
      <c r="H25" s="345"/>
      <c r="I25" s="345"/>
      <c r="J25" s="345"/>
      <c r="K25" s="345"/>
      <c r="L25" s="345"/>
      <c r="M25" s="345"/>
      <c r="N25" s="345"/>
      <c r="O25" s="345"/>
      <c r="P25" s="345"/>
      <c r="Q25" s="345"/>
      <c r="R25" s="345"/>
      <c r="S25" s="345"/>
      <c r="T25" s="345"/>
      <c r="U25" s="345"/>
      <c r="V25" s="345"/>
      <c r="W25" s="345"/>
      <c r="X25" s="345"/>
      <c r="Y25" s="345"/>
      <c r="Z25" s="345"/>
      <c r="AA25" s="48"/>
      <c r="AB25" s="48"/>
      <c r="AC25" s="48"/>
    </row>
    <row r="26" spans="1:68" ht="16.5" hidden="1" customHeight="1" x14ac:dyDescent="0.25">
      <c r="A26" s="304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93"/>
      <c r="AB26" s="293"/>
      <c r="AC26" s="293"/>
    </row>
    <row r="27" spans="1:68" ht="14.25" hidden="1" customHeight="1" x14ac:dyDescent="0.25">
      <c r="A27" s="312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94"/>
      <c r="AB27" s="294"/>
      <c r="AC27" s="294"/>
    </row>
    <row r="28" spans="1:68" ht="27" hidden="1" customHeight="1" x14ac:dyDescent="0.25">
      <c r="A28" s="54" t="s">
        <v>77</v>
      </c>
      <c r="B28" s="54" t="s">
        <v>78</v>
      </c>
      <c r="C28" s="31">
        <v>4301132190</v>
      </c>
      <c r="D28" s="306">
        <v>4607111036537</v>
      </c>
      <c r="E28" s="307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47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4"/>
      <c r="R28" s="314"/>
      <c r="S28" s="314"/>
      <c r="T28" s="315"/>
      <c r="U28" s="34"/>
      <c r="V28" s="34"/>
      <c r="W28" s="35" t="s">
        <v>69</v>
      </c>
      <c r="X28" s="298">
        <v>0</v>
      </c>
      <c r="Y28" s="29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06">
        <v>4607111036605</v>
      </c>
      <c r="E29" s="307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48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4"/>
      <c r="R29" s="314"/>
      <c r="S29" s="314"/>
      <c r="T29" s="315"/>
      <c r="U29" s="34"/>
      <c r="V29" s="34"/>
      <c r="W29" s="35" t="s">
        <v>69</v>
      </c>
      <c r="X29" s="298">
        <v>0</v>
      </c>
      <c r="Y29" s="29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21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22"/>
      <c r="P30" s="318" t="s">
        <v>72</v>
      </c>
      <c r="Q30" s="319"/>
      <c r="R30" s="319"/>
      <c r="S30" s="319"/>
      <c r="T30" s="319"/>
      <c r="U30" s="319"/>
      <c r="V30" s="320"/>
      <c r="W30" s="37" t="s">
        <v>69</v>
      </c>
      <c r="X30" s="300">
        <f>IFERROR(SUM(X28:X29),"0")</f>
        <v>0</v>
      </c>
      <c r="Y30" s="300">
        <f>IFERROR(SUM(Y28:Y29),"0")</f>
        <v>0</v>
      </c>
      <c r="Z30" s="300">
        <f>IFERROR(IF(Z28="",0,Z28),"0")+IFERROR(IF(Z29="",0,Z29),"0")</f>
        <v>0</v>
      </c>
      <c r="AA30" s="301"/>
      <c r="AB30" s="301"/>
      <c r="AC30" s="301"/>
    </row>
    <row r="31" spans="1:68" hidden="1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22"/>
      <c r="P31" s="318" t="s">
        <v>72</v>
      </c>
      <c r="Q31" s="319"/>
      <c r="R31" s="319"/>
      <c r="S31" s="319"/>
      <c r="T31" s="319"/>
      <c r="U31" s="319"/>
      <c r="V31" s="320"/>
      <c r="W31" s="37" t="s">
        <v>73</v>
      </c>
      <c r="X31" s="300">
        <f>IFERROR(SUMPRODUCT(X28:X29*H28:H29),"0")</f>
        <v>0</v>
      </c>
      <c r="Y31" s="300">
        <f>IFERROR(SUMPRODUCT(Y28:Y29*H28:H29),"0")</f>
        <v>0</v>
      </c>
      <c r="Z31" s="37"/>
      <c r="AA31" s="301"/>
      <c r="AB31" s="301"/>
      <c r="AC31" s="301"/>
    </row>
    <row r="32" spans="1:68" ht="16.5" hidden="1" customHeight="1" x14ac:dyDescent="0.25">
      <c r="A32" s="304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93"/>
      <c r="AB32" s="293"/>
      <c r="AC32" s="293"/>
    </row>
    <row r="33" spans="1:68" ht="14.25" hidden="1" customHeight="1" x14ac:dyDescent="0.25">
      <c r="A33" s="312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94"/>
      <c r="AB33" s="294"/>
      <c r="AC33" s="29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6">
        <v>4620207490075</v>
      </c>
      <c r="E34" s="307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37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4"/>
      <c r="R34" s="314"/>
      <c r="S34" s="314"/>
      <c r="T34" s="315"/>
      <c r="U34" s="34"/>
      <c r="V34" s="34"/>
      <c r="W34" s="35" t="s">
        <v>69</v>
      </c>
      <c r="X34" s="298">
        <v>12</v>
      </c>
      <c r="Y34" s="299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06">
        <v>4620207490174</v>
      </c>
      <c r="E35" s="307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38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4"/>
      <c r="R35" s="314"/>
      <c r="S35" s="314"/>
      <c r="T35" s="315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6">
        <v>4620207490044</v>
      </c>
      <c r="E36" s="307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37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4"/>
      <c r="R36" s="314"/>
      <c r="S36" s="314"/>
      <c r="T36" s="315"/>
      <c r="U36" s="34"/>
      <c r="V36" s="34"/>
      <c r="W36" s="35" t="s">
        <v>69</v>
      </c>
      <c r="X36" s="298">
        <v>12</v>
      </c>
      <c r="Y36" s="29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21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22"/>
      <c r="P37" s="318" t="s">
        <v>72</v>
      </c>
      <c r="Q37" s="319"/>
      <c r="R37" s="319"/>
      <c r="S37" s="319"/>
      <c r="T37" s="319"/>
      <c r="U37" s="319"/>
      <c r="V37" s="320"/>
      <c r="W37" s="37" t="s">
        <v>69</v>
      </c>
      <c r="X37" s="300">
        <f>IFERROR(SUM(X34:X36),"0")</f>
        <v>24</v>
      </c>
      <c r="Y37" s="300">
        <f>IFERROR(SUM(Y34:Y36),"0")</f>
        <v>24</v>
      </c>
      <c r="Z37" s="300">
        <f>IFERROR(IF(Z34="",0,Z34),"0")+IFERROR(IF(Z35="",0,Z35),"0")+IFERROR(IF(Z36="",0,Z36),"0")</f>
        <v>0.372</v>
      </c>
      <c r="AA37" s="301"/>
      <c r="AB37" s="301"/>
      <c r="AC37" s="301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22"/>
      <c r="P38" s="318" t="s">
        <v>72</v>
      </c>
      <c r="Q38" s="319"/>
      <c r="R38" s="319"/>
      <c r="S38" s="319"/>
      <c r="T38" s="319"/>
      <c r="U38" s="319"/>
      <c r="V38" s="320"/>
      <c r="W38" s="37" t="s">
        <v>73</v>
      </c>
      <c r="X38" s="300">
        <f>IFERROR(SUMPRODUCT(X34:X36*H34:H36),"0")</f>
        <v>134.39999999999998</v>
      </c>
      <c r="Y38" s="300">
        <f>IFERROR(SUMPRODUCT(Y34:Y36*H34:H36),"0")</f>
        <v>134.39999999999998</v>
      </c>
      <c r="Z38" s="37"/>
      <c r="AA38" s="301"/>
      <c r="AB38" s="301"/>
      <c r="AC38" s="301"/>
    </row>
    <row r="39" spans="1:68" ht="16.5" hidden="1" customHeight="1" x14ac:dyDescent="0.25">
      <c r="A39" s="304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93"/>
      <c r="AB39" s="293"/>
      <c r="AC39" s="293"/>
    </row>
    <row r="40" spans="1:68" ht="14.25" hidden="1" customHeight="1" x14ac:dyDescent="0.25">
      <c r="A40" s="312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94"/>
      <c r="AB40" s="294"/>
      <c r="AC40" s="294"/>
    </row>
    <row r="41" spans="1:68" ht="27" hidden="1" customHeight="1" x14ac:dyDescent="0.25">
      <c r="A41" s="54" t="s">
        <v>95</v>
      </c>
      <c r="B41" s="54" t="s">
        <v>96</v>
      </c>
      <c r="C41" s="31">
        <v>4301070972</v>
      </c>
      <c r="D41" s="306">
        <v>4607111037183</v>
      </c>
      <c r="E41" s="307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34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4"/>
      <c r="R41" s="314"/>
      <c r="S41" s="314"/>
      <c r="T41" s="315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6">
        <v>4607111039385</v>
      </c>
      <c r="E42" s="307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8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4"/>
      <c r="R42" s="314"/>
      <c r="S42" s="314"/>
      <c r="T42" s="315"/>
      <c r="U42" s="34"/>
      <c r="V42" s="34"/>
      <c r="W42" s="35" t="s">
        <v>69</v>
      </c>
      <c r="X42" s="298">
        <v>12</v>
      </c>
      <c r="Y42" s="299">
        <f>IFERROR(IF(X42="","",X42),"")</f>
        <v>12</v>
      </c>
      <c r="Z42" s="36">
        <f>IFERROR(IF(X42="","",X42*0.0155),"")</f>
        <v>0.186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87.6</v>
      </c>
      <c r="BN42" s="67">
        <f>IFERROR(Y42*I42,"0")</f>
        <v>87.6</v>
      </c>
      <c r="BO42" s="67">
        <f>IFERROR(X42/J42,"0")</f>
        <v>0.14285714285714285</v>
      </c>
      <c r="BP42" s="67">
        <f>IFERROR(Y42/J42,"0")</f>
        <v>0.14285714285714285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6">
        <v>4607111038982</v>
      </c>
      <c r="E43" s="307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4"/>
      <c r="R43" s="314"/>
      <c r="S43" s="314"/>
      <c r="T43" s="315"/>
      <c r="U43" s="34"/>
      <c r="V43" s="34"/>
      <c r="W43" s="35" t="s">
        <v>69</v>
      </c>
      <c r="X43" s="298">
        <v>12</v>
      </c>
      <c r="Y43" s="299">
        <f>IFERROR(IF(X43="","",X43),"")</f>
        <v>12</v>
      </c>
      <c r="Z43" s="36">
        <f>IFERROR(IF(X43="","",X43*0.0155),"")</f>
        <v>0.186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87.431999999999988</v>
      </c>
      <c r="BN43" s="67">
        <f>IFERROR(Y43*I43,"0")</f>
        <v>87.431999999999988</v>
      </c>
      <c r="BO43" s="67">
        <f>IFERROR(X43/J43,"0")</f>
        <v>0.14285714285714285</v>
      </c>
      <c r="BP43" s="67">
        <f>IFERROR(Y43/J43,"0")</f>
        <v>0.14285714285714285</v>
      </c>
    </row>
    <row r="44" spans="1:68" ht="27" hidden="1" customHeight="1" x14ac:dyDescent="0.25">
      <c r="A44" s="54" t="s">
        <v>103</v>
      </c>
      <c r="B44" s="54" t="s">
        <v>104</v>
      </c>
      <c r="C44" s="31">
        <v>4301071046</v>
      </c>
      <c r="D44" s="306">
        <v>4607111039354</v>
      </c>
      <c r="E44" s="307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8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4"/>
      <c r="R44" s="314"/>
      <c r="S44" s="314"/>
      <c r="T44" s="315"/>
      <c r="U44" s="34"/>
      <c r="V44" s="34"/>
      <c r="W44" s="35" t="s">
        <v>69</v>
      </c>
      <c r="X44" s="298">
        <v>0</v>
      </c>
      <c r="Y44" s="29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4301071047</v>
      </c>
      <c r="D45" s="306">
        <v>4607111039330</v>
      </c>
      <c r="E45" s="307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391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4"/>
      <c r="R45" s="314"/>
      <c r="S45" s="314"/>
      <c r="T45" s="315"/>
      <c r="U45" s="34"/>
      <c r="V45" s="34"/>
      <c r="W45" s="35" t="s">
        <v>69</v>
      </c>
      <c r="X45" s="298">
        <v>0</v>
      </c>
      <c r="Y45" s="299">
        <f>IFERROR(IF(X45="","",X45),"")</f>
        <v>0</v>
      </c>
      <c r="Z45" s="36">
        <f>IFERROR(IF(X45="","",X45*0.0155),"")</f>
        <v>0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0</v>
      </c>
      <c r="BN45" s="67">
        <f>IFERROR(Y45*I45,"0")</f>
        <v>0</v>
      </c>
      <c r="BO45" s="67">
        <f>IFERROR(X45/J45,"0")</f>
        <v>0</v>
      </c>
      <c r="BP45" s="67">
        <f>IFERROR(Y45/J45,"0")</f>
        <v>0</v>
      </c>
    </row>
    <row r="46" spans="1:68" x14ac:dyDescent="0.2">
      <c r="A46" s="321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22"/>
      <c r="P46" s="318" t="s">
        <v>72</v>
      </c>
      <c r="Q46" s="319"/>
      <c r="R46" s="319"/>
      <c r="S46" s="319"/>
      <c r="T46" s="319"/>
      <c r="U46" s="319"/>
      <c r="V46" s="320"/>
      <c r="W46" s="37" t="s">
        <v>69</v>
      </c>
      <c r="X46" s="300">
        <f>IFERROR(SUM(X41:X45),"0")</f>
        <v>24</v>
      </c>
      <c r="Y46" s="300">
        <f>IFERROR(SUM(Y41:Y45),"0")</f>
        <v>24</v>
      </c>
      <c r="Z46" s="300">
        <f>IFERROR(IF(Z41="",0,Z41),"0")+IFERROR(IF(Z42="",0,Z42),"0")+IFERROR(IF(Z43="",0,Z43),"0")+IFERROR(IF(Z44="",0,Z44),"0")+IFERROR(IF(Z45="",0,Z45),"0")</f>
        <v>0.372</v>
      </c>
      <c r="AA46" s="301"/>
      <c r="AB46" s="301"/>
      <c r="AC46" s="301"/>
    </row>
    <row r="47" spans="1:68" x14ac:dyDescent="0.2">
      <c r="A47" s="305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22"/>
      <c r="P47" s="318" t="s">
        <v>72</v>
      </c>
      <c r="Q47" s="319"/>
      <c r="R47" s="319"/>
      <c r="S47" s="319"/>
      <c r="T47" s="319"/>
      <c r="U47" s="319"/>
      <c r="V47" s="320"/>
      <c r="W47" s="37" t="s">
        <v>73</v>
      </c>
      <c r="X47" s="300">
        <f>IFERROR(SUMPRODUCT(X41:X45*H41:H45),"0")</f>
        <v>168</v>
      </c>
      <c r="Y47" s="300">
        <f>IFERROR(SUMPRODUCT(Y41:Y45*H41:H45),"0")</f>
        <v>168</v>
      </c>
      <c r="Z47" s="37"/>
      <c r="AA47" s="301"/>
      <c r="AB47" s="301"/>
      <c r="AC47" s="301"/>
    </row>
    <row r="48" spans="1:68" ht="16.5" hidden="1" customHeight="1" x14ac:dyDescent="0.25">
      <c r="A48" s="304" t="s">
        <v>107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293"/>
      <c r="AB48" s="293"/>
      <c r="AC48" s="293"/>
    </row>
    <row r="49" spans="1:68" ht="14.25" hidden="1" customHeight="1" x14ac:dyDescent="0.25">
      <c r="A49" s="312" t="s">
        <v>63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94"/>
      <c r="AB49" s="294"/>
      <c r="AC49" s="294"/>
    </row>
    <row r="50" spans="1:68" ht="16.5" hidden="1" customHeight="1" x14ac:dyDescent="0.25">
      <c r="A50" s="54" t="s">
        <v>108</v>
      </c>
      <c r="B50" s="54" t="s">
        <v>109</v>
      </c>
      <c r="C50" s="31">
        <v>4301071073</v>
      </c>
      <c r="D50" s="306">
        <v>4620207490822</v>
      </c>
      <c r="E50" s="307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46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4"/>
      <c r="R50" s="314"/>
      <c r="S50" s="314"/>
      <c r="T50" s="315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hidden="1" x14ac:dyDescent="0.2">
      <c r="A51" s="321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22"/>
      <c r="P51" s="318" t="s">
        <v>72</v>
      </c>
      <c r="Q51" s="319"/>
      <c r="R51" s="319"/>
      <c r="S51" s="319"/>
      <c r="T51" s="319"/>
      <c r="U51" s="319"/>
      <c r="V51" s="320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hidden="1" x14ac:dyDescent="0.2">
      <c r="A52" s="305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22"/>
      <c r="P52" s="318" t="s">
        <v>72</v>
      </c>
      <c r="Q52" s="319"/>
      <c r="R52" s="319"/>
      <c r="S52" s="319"/>
      <c r="T52" s="319"/>
      <c r="U52" s="319"/>
      <c r="V52" s="320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hidden="1" customHeight="1" x14ac:dyDescent="0.25">
      <c r="A53" s="312" t="s">
        <v>111</v>
      </c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294"/>
      <c r="AB53" s="294"/>
      <c r="AC53" s="294"/>
    </row>
    <row r="54" spans="1:68" ht="16.5" hidden="1" customHeight="1" x14ac:dyDescent="0.25">
      <c r="A54" s="54" t="s">
        <v>112</v>
      </c>
      <c r="B54" s="54" t="s">
        <v>113</v>
      </c>
      <c r="C54" s="31">
        <v>4301100087</v>
      </c>
      <c r="D54" s="306">
        <v>4607111039743</v>
      </c>
      <c r="E54" s="307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352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4"/>
      <c r="R54" s="314"/>
      <c r="S54" s="314"/>
      <c r="T54" s="315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21"/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22"/>
      <c r="P55" s="318" t="s">
        <v>72</v>
      </c>
      <c r="Q55" s="319"/>
      <c r="R55" s="319"/>
      <c r="S55" s="319"/>
      <c r="T55" s="319"/>
      <c r="U55" s="319"/>
      <c r="V55" s="320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hidden="1" x14ac:dyDescent="0.2">
      <c r="A56" s="305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22"/>
      <c r="P56" s="318" t="s">
        <v>72</v>
      </c>
      <c r="Q56" s="319"/>
      <c r="R56" s="319"/>
      <c r="S56" s="319"/>
      <c r="T56" s="319"/>
      <c r="U56" s="319"/>
      <c r="V56" s="320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hidden="1" customHeight="1" x14ac:dyDescent="0.25">
      <c r="A57" s="312" t="s">
        <v>76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294"/>
      <c r="AB57" s="294"/>
      <c r="AC57" s="294"/>
    </row>
    <row r="58" spans="1:68" ht="16.5" hidden="1" customHeight="1" x14ac:dyDescent="0.25">
      <c r="A58" s="54" t="s">
        <v>115</v>
      </c>
      <c r="B58" s="54" t="s">
        <v>116</v>
      </c>
      <c r="C58" s="31">
        <v>4301132194</v>
      </c>
      <c r="D58" s="306">
        <v>4607111039712</v>
      </c>
      <c r="E58" s="307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317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4"/>
      <c r="R58" s="314"/>
      <c r="S58" s="314"/>
      <c r="T58" s="315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21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22"/>
      <c r="P59" s="318" t="s">
        <v>72</v>
      </c>
      <c r="Q59" s="319"/>
      <c r="R59" s="319"/>
      <c r="S59" s="319"/>
      <c r="T59" s="319"/>
      <c r="U59" s="319"/>
      <c r="V59" s="320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hidden="1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22"/>
      <c r="P60" s="318" t="s">
        <v>72</v>
      </c>
      <c r="Q60" s="319"/>
      <c r="R60" s="319"/>
      <c r="S60" s="319"/>
      <c r="T60" s="319"/>
      <c r="U60" s="319"/>
      <c r="V60" s="320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hidden="1" customHeight="1" x14ac:dyDescent="0.25">
      <c r="A61" s="312" t="s">
        <v>118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294"/>
      <c r="AB61" s="294"/>
      <c r="AC61" s="294"/>
    </row>
    <row r="62" spans="1:68" ht="16.5" hidden="1" customHeight="1" x14ac:dyDescent="0.25">
      <c r="A62" s="54" t="s">
        <v>119</v>
      </c>
      <c r="B62" s="54" t="s">
        <v>120</v>
      </c>
      <c r="C62" s="31">
        <v>4301136018</v>
      </c>
      <c r="D62" s="306">
        <v>4607111037008</v>
      </c>
      <c r="E62" s="307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362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4"/>
      <c r="R62" s="314"/>
      <c r="S62" s="314"/>
      <c r="T62" s="315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hidden="1" customHeight="1" x14ac:dyDescent="0.25">
      <c r="A63" s="54" t="s">
        <v>122</v>
      </c>
      <c r="B63" s="54" t="s">
        <v>123</v>
      </c>
      <c r="C63" s="31">
        <v>4301136015</v>
      </c>
      <c r="D63" s="306">
        <v>4607111037398</v>
      </c>
      <c r="E63" s="307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46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4"/>
      <c r="R63" s="314"/>
      <c r="S63" s="314"/>
      <c r="T63" s="315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idden="1" x14ac:dyDescent="0.2">
      <c r="A64" s="321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22"/>
      <c r="P64" s="318" t="s">
        <v>72</v>
      </c>
      <c r="Q64" s="319"/>
      <c r="R64" s="319"/>
      <c r="S64" s="319"/>
      <c r="T64" s="319"/>
      <c r="U64" s="319"/>
      <c r="V64" s="320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hidden="1" x14ac:dyDescent="0.2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22"/>
      <c r="P65" s="318" t="s">
        <v>72</v>
      </c>
      <c r="Q65" s="319"/>
      <c r="R65" s="319"/>
      <c r="S65" s="319"/>
      <c r="T65" s="319"/>
      <c r="U65" s="319"/>
      <c r="V65" s="320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hidden="1" customHeight="1" x14ac:dyDescent="0.25">
      <c r="A66" s="312" t="s">
        <v>124</v>
      </c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294"/>
      <c r="AB66" s="294"/>
      <c r="AC66" s="294"/>
    </row>
    <row r="67" spans="1:68" ht="16.5" hidden="1" customHeight="1" x14ac:dyDescent="0.25">
      <c r="A67" s="54" t="s">
        <v>125</v>
      </c>
      <c r="B67" s="54" t="s">
        <v>126</v>
      </c>
      <c r="C67" s="31">
        <v>4301135664</v>
      </c>
      <c r="D67" s="306">
        <v>4607111039705</v>
      </c>
      <c r="E67" s="307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35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4"/>
      <c r="R67" s="314"/>
      <c r="S67" s="314"/>
      <c r="T67" s="315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127</v>
      </c>
      <c r="B68" s="54" t="s">
        <v>128</v>
      </c>
      <c r="C68" s="31">
        <v>4301135665</v>
      </c>
      <c r="D68" s="306">
        <v>4607111039729</v>
      </c>
      <c r="E68" s="307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445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4"/>
      <c r="R68" s="314"/>
      <c r="S68" s="314"/>
      <c r="T68" s="315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hidden="1" customHeight="1" x14ac:dyDescent="0.25">
      <c r="A69" s="54" t="s">
        <v>130</v>
      </c>
      <c r="B69" s="54" t="s">
        <v>131</v>
      </c>
      <c r="C69" s="31">
        <v>4301135702</v>
      </c>
      <c r="D69" s="306">
        <v>4620207490228</v>
      </c>
      <c r="E69" s="307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4"/>
      <c r="R69" s="314"/>
      <c r="S69" s="314"/>
      <c r="T69" s="315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idden="1" x14ac:dyDescent="0.2">
      <c r="A70" s="321"/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22"/>
      <c r="P70" s="318" t="s">
        <v>72</v>
      </c>
      <c r="Q70" s="319"/>
      <c r="R70" s="319"/>
      <c r="S70" s="319"/>
      <c r="T70" s="319"/>
      <c r="U70" s="319"/>
      <c r="V70" s="320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hidden="1" x14ac:dyDescent="0.2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22"/>
      <c r="P71" s="318" t="s">
        <v>72</v>
      </c>
      <c r="Q71" s="319"/>
      <c r="R71" s="319"/>
      <c r="S71" s="319"/>
      <c r="T71" s="319"/>
      <c r="U71" s="319"/>
      <c r="V71" s="320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hidden="1" customHeight="1" x14ac:dyDescent="0.25">
      <c r="A72" s="304" t="s">
        <v>132</v>
      </c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293"/>
      <c r="AB72" s="293"/>
      <c r="AC72" s="293"/>
    </row>
    <row r="73" spans="1:68" ht="14.25" hidden="1" customHeight="1" x14ac:dyDescent="0.25">
      <c r="A73" s="312" t="s">
        <v>63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94"/>
      <c r="AB73" s="294"/>
      <c r="AC73" s="294"/>
    </row>
    <row r="74" spans="1:68" ht="27" hidden="1" customHeight="1" x14ac:dyDescent="0.25">
      <c r="A74" s="54" t="s">
        <v>133</v>
      </c>
      <c r="B74" s="54" t="s">
        <v>134</v>
      </c>
      <c r="C74" s="31">
        <v>4301070977</v>
      </c>
      <c r="D74" s="306">
        <v>4607111037411</v>
      </c>
      <c r="E74" s="307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4"/>
      <c r="R74" s="314"/>
      <c r="S74" s="314"/>
      <c r="T74" s="315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6">
        <v>4607111036728</v>
      </c>
      <c r="E75" s="307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3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4"/>
      <c r="R75" s="314"/>
      <c r="S75" s="314"/>
      <c r="T75" s="315"/>
      <c r="U75" s="34"/>
      <c r="V75" s="34"/>
      <c r="W75" s="35" t="s">
        <v>69</v>
      </c>
      <c r="X75" s="298">
        <v>96</v>
      </c>
      <c r="Y75" s="299">
        <f>IFERROR(IF(X75="","",X75),"")</f>
        <v>96</v>
      </c>
      <c r="Z75" s="36">
        <f>IFERROR(IF(X75="","",X75*0.00866),"")</f>
        <v>0.83135999999999988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500.46719999999993</v>
      </c>
      <c r="BN75" s="67">
        <f>IFERROR(Y75*I75,"0")</f>
        <v>500.46719999999993</v>
      </c>
      <c r="BO75" s="67">
        <f>IFERROR(X75/J75,"0")</f>
        <v>0.66666666666666663</v>
      </c>
      <c r="BP75" s="67">
        <f>IFERROR(Y75/J75,"0")</f>
        <v>0.66666666666666663</v>
      </c>
    </row>
    <row r="76" spans="1:68" x14ac:dyDescent="0.2">
      <c r="A76" s="321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22"/>
      <c r="P76" s="318" t="s">
        <v>72</v>
      </c>
      <c r="Q76" s="319"/>
      <c r="R76" s="319"/>
      <c r="S76" s="319"/>
      <c r="T76" s="319"/>
      <c r="U76" s="319"/>
      <c r="V76" s="320"/>
      <c r="W76" s="37" t="s">
        <v>69</v>
      </c>
      <c r="X76" s="300">
        <f>IFERROR(SUM(X74:X75),"0")</f>
        <v>96</v>
      </c>
      <c r="Y76" s="300">
        <f>IFERROR(SUM(Y74:Y75),"0")</f>
        <v>96</v>
      </c>
      <c r="Z76" s="300">
        <f>IFERROR(IF(Z74="",0,Z74),"0")+IFERROR(IF(Z75="",0,Z75),"0")</f>
        <v>0.83135999999999988</v>
      </c>
      <c r="AA76" s="301"/>
      <c r="AB76" s="301"/>
      <c r="AC76" s="301"/>
    </row>
    <row r="77" spans="1:68" x14ac:dyDescent="0.2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22"/>
      <c r="P77" s="318" t="s">
        <v>72</v>
      </c>
      <c r="Q77" s="319"/>
      <c r="R77" s="319"/>
      <c r="S77" s="319"/>
      <c r="T77" s="319"/>
      <c r="U77" s="319"/>
      <c r="V77" s="320"/>
      <c r="W77" s="37" t="s">
        <v>73</v>
      </c>
      <c r="X77" s="300">
        <f>IFERROR(SUMPRODUCT(X74:X75*H74:H75),"0")</f>
        <v>480</v>
      </c>
      <c r="Y77" s="300">
        <f>IFERROR(SUMPRODUCT(Y74:Y75*H74:H75),"0")</f>
        <v>480</v>
      </c>
      <c r="Z77" s="37"/>
      <c r="AA77" s="301"/>
      <c r="AB77" s="301"/>
      <c r="AC77" s="301"/>
    </row>
    <row r="78" spans="1:68" ht="16.5" hidden="1" customHeight="1" x14ac:dyDescent="0.25">
      <c r="A78" s="304" t="s">
        <v>139</v>
      </c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293"/>
      <c r="AB78" s="293"/>
      <c r="AC78" s="293"/>
    </row>
    <row r="79" spans="1:68" ht="14.25" hidden="1" customHeight="1" x14ac:dyDescent="0.25">
      <c r="A79" s="312" t="s">
        <v>124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6">
        <v>4607111033659</v>
      </c>
      <c r="E80" s="307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0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4"/>
      <c r="R80" s="314"/>
      <c r="S80" s="314"/>
      <c r="T80" s="315"/>
      <c r="U80" s="34"/>
      <c r="V80" s="34"/>
      <c r="W80" s="35" t="s">
        <v>69</v>
      </c>
      <c r="X80" s="298">
        <v>42</v>
      </c>
      <c r="Y80" s="299">
        <f>IFERROR(IF(X80="","",X80),"")</f>
        <v>42</v>
      </c>
      <c r="Z80" s="36">
        <f>IFERROR(IF(X80="","",X80*0.01788),"")</f>
        <v>0.75095999999999996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ht="27" hidden="1" customHeight="1" x14ac:dyDescent="0.25">
      <c r="A81" s="54" t="s">
        <v>143</v>
      </c>
      <c r="B81" s="54" t="s">
        <v>144</v>
      </c>
      <c r="C81" s="31">
        <v>4301135586</v>
      </c>
      <c r="D81" s="306">
        <v>4607111033659</v>
      </c>
      <c r="E81" s="307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473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4"/>
      <c r="R81" s="314"/>
      <c r="S81" s="314"/>
      <c r="T81" s="315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21"/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22"/>
      <c r="P82" s="318" t="s">
        <v>72</v>
      </c>
      <c r="Q82" s="319"/>
      <c r="R82" s="319"/>
      <c r="S82" s="319"/>
      <c r="T82" s="319"/>
      <c r="U82" s="319"/>
      <c r="V82" s="320"/>
      <c r="W82" s="37" t="s">
        <v>69</v>
      </c>
      <c r="X82" s="300">
        <f>IFERROR(SUM(X80:X81),"0")</f>
        <v>42</v>
      </c>
      <c r="Y82" s="300">
        <f>IFERROR(SUM(Y80:Y81),"0")</f>
        <v>42</v>
      </c>
      <c r="Z82" s="300">
        <f>IFERROR(IF(Z80="",0,Z80),"0")+IFERROR(IF(Z81="",0,Z81),"0")</f>
        <v>0.75095999999999996</v>
      </c>
      <c r="AA82" s="301"/>
      <c r="AB82" s="301"/>
      <c r="AC82" s="301"/>
    </row>
    <row r="83" spans="1:68" x14ac:dyDescent="0.2">
      <c r="A83" s="305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22"/>
      <c r="P83" s="318" t="s">
        <v>72</v>
      </c>
      <c r="Q83" s="319"/>
      <c r="R83" s="319"/>
      <c r="S83" s="319"/>
      <c r="T83" s="319"/>
      <c r="U83" s="319"/>
      <c r="V83" s="320"/>
      <c r="W83" s="37" t="s">
        <v>73</v>
      </c>
      <c r="X83" s="300">
        <f>IFERROR(SUMPRODUCT(X80:X81*H80:H81),"0")</f>
        <v>151.20000000000002</v>
      </c>
      <c r="Y83" s="300">
        <f>IFERROR(SUMPRODUCT(Y80:Y81*H80:H81),"0")</f>
        <v>151.20000000000002</v>
      </c>
      <c r="Z83" s="37"/>
      <c r="AA83" s="301"/>
      <c r="AB83" s="301"/>
      <c r="AC83" s="301"/>
    </row>
    <row r="84" spans="1:68" ht="16.5" hidden="1" customHeight="1" x14ac:dyDescent="0.25">
      <c r="A84" s="304" t="s">
        <v>145</v>
      </c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293"/>
      <c r="AB84" s="293"/>
      <c r="AC84" s="293"/>
    </row>
    <row r="85" spans="1:68" ht="14.25" hidden="1" customHeight="1" x14ac:dyDescent="0.25">
      <c r="A85" s="312" t="s">
        <v>146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6">
        <v>4607111034120</v>
      </c>
      <c r="E86" s="307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49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4"/>
      <c r="R86" s="314"/>
      <c r="S86" s="314"/>
      <c r="T86" s="315"/>
      <c r="U86" s="34"/>
      <c r="V86" s="34"/>
      <c r="W86" s="35" t="s">
        <v>69</v>
      </c>
      <c r="X86" s="298">
        <v>70</v>
      </c>
      <c r="Y86" s="299">
        <f>IFERROR(IF(X86="","",X86),"")</f>
        <v>70</v>
      </c>
      <c r="Z86" s="36">
        <f>IFERROR(IF(X86="","",X86*0.01788),"")</f>
        <v>1.2516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301.25200000000001</v>
      </c>
      <c r="BN86" s="67">
        <f>IFERROR(Y86*I86,"0")</f>
        <v>301.25200000000001</v>
      </c>
      <c r="BO86" s="67">
        <f>IFERROR(X86/J86,"0")</f>
        <v>1</v>
      </c>
      <c r="BP86" s="67">
        <f>IFERROR(Y86/J86,"0")</f>
        <v>1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6">
        <v>4607111034137</v>
      </c>
      <c r="E87" s="307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51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4"/>
      <c r="R87" s="314"/>
      <c r="S87" s="314"/>
      <c r="T87" s="315"/>
      <c r="U87" s="34"/>
      <c r="V87" s="34"/>
      <c r="W87" s="35" t="s">
        <v>69</v>
      </c>
      <c r="X87" s="298">
        <v>84</v>
      </c>
      <c r="Y87" s="299">
        <f>IFERROR(IF(X87="","",X87),"")</f>
        <v>84</v>
      </c>
      <c r="Z87" s="36">
        <f>IFERROR(IF(X87="","",X87*0.01788),"")</f>
        <v>1.5019199999999999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361.50240000000002</v>
      </c>
      <c r="BN87" s="67">
        <f>IFERROR(Y87*I87,"0")</f>
        <v>361.50240000000002</v>
      </c>
      <c r="BO87" s="67">
        <f>IFERROR(X87/J87,"0")</f>
        <v>1.2</v>
      </c>
      <c r="BP87" s="67">
        <f>IFERROR(Y87/J87,"0")</f>
        <v>1.2</v>
      </c>
    </row>
    <row r="88" spans="1:68" x14ac:dyDescent="0.2">
      <c r="A88" s="321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22"/>
      <c r="P88" s="318" t="s">
        <v>72</v>
      </c>
      <c r="Q88" s="319"/>
      <c r="R88" s="319"/>
      <c r="S88" s="319"/>
      <c r="T88" s="319"/>
      <c r="U88" s="319"/>
      <c r="V88" s="320"/>
      <c r="W88" s="37" t="s">
        <v>69</v>
      </c>
      <c r="X88" s="300">
        <f>IFERROR(SUM(X86:X87),"0")</f>
        <v>154</v>
      </c>
      <c r="Y88" s="300">
        <f>IFERROR(SUM(Y86:Y87),"0")</f>
        <v>154</v>
      </c>
      <c r="Z88" s="300">
        <f>IFERROR(IF(Z86="",0,Z86),"0")+IFERROR(IF(Z87="",0,Z87),"0")</f>
        <v>2.75352</v>
      </c>
      <c r="AA88" s="301"/>
      <c r="AB88" s="301"/>
      <c r="AC88" s="301"/>
    </row>
    <row r="89" spans="1:68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22"/>
      <c r="P89" s="318" t="s">
        <v>72</v>
      </c>
      <c r="Q89" s="319"/>
      <c r="R89" s="319"/>
      <c r="S89" s="319"/>
      <c r="T89" s="319"/>
      <c r="U89" s="319"/>
      <c r="V89" s="320"/>
      <c r="W89" s="37" t="s">
        <v>73</v>
      </c>
      <c r="X89" s="300">
        <f>IFERROR(SUMPRODUCT(X86:X87*H86:H87),"0")</f>
        <v>554.40000000000009</v>
      </c>
      <c r="Y89" s="300">
        <f>IFERROR(SUMPRODUCT(Y86:Y87*H86:H87),"0")</f>
        <v>554.40000000000009</v>
      </c>
      <c r="Z89" s="37"/>
      <c r="AA89" s="301"/>
      <c r="AB89" s="301"/>
      <c r="AC89" s="301"/>
    </row>
    <row r="90" spans="1:68" ht="16.5" hidden="1" customHeight="1" x14ac:dyDescent="0.25">
      <c r="A90" s="304" t="s">
        <v>153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293"/>
      <c r="AB90" s="293"/>
      <c r="AC90" s="293"/>
    </row>
    <row r="91" spans="1:68" ht="14.25" hidden="1" customHeight="1" x14ac:dyDescent="0.25">
      <c r="A91" s="312" t="s">
        <v>124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6">
        <v>4620207491027</v>
      </c>
      <c r="E92" s="307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481" t="s">
        <v>156</v>
      </c>
      <c r="Q92" s="314"/>
      <c r="R92" s="314"/>
      <c r="S92" s="314"/>
      <c r="T92" s="315"/>
      <c r="U92" s="34"/>
      <c r="V92" s="34"/>
      <c r="W92" s="35" t="s">
        <v>69</v>
      </c>
      <c r="X92" s="298">
        <v>56</v>
      </c>
      <c r="Y92" s="299">
        <f t="shared" ref="Y92:Y97" si="0">IFERROR(IF(X92="","",X92),"")</f>
        <v>56</v>
      </c>
      <c r="Z92" s="36">
        <f t="shared" ref="Z92:Z97" si="1">IFERROR(IF(X92="","",X92*0.01788),"")</f>
        <v>1.0012799999999999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200.6816</v>
      </c>
      <c r="BN92" s="67">
        <f t="shared" ref="BN92:BN97" si="3">IFERROR(Y92*I92,"0")</f>
        <v>200.6816</v>
      </c>
      <c r="BO92" s="67">
        <f t="shared" ref="BO92:BO97" si="4">IFERROR(X92/J92,"0")</f>
        <v>0.8</v>
      </c>
      <c r="BP92" s="67">
        <f t="shared" ref="BP92:BP97" si="5">IFERROR(Y92/J92,"0")</f>
        <v>0.8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6">
        <v>4620207491003</v>
      </c>
      <c r="E93" s="307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382" t="s">
        <v>159</v>
      </c>
      <c r="Q93" s="314"/>
      <c r="R93" s="314"/>
      <c r="S93" s="314"/>
      <c r="T93" s="315"/>
      <c r="U93" s="34"/>
      <c r="V93" s="34"/>
      <c r="W93" s="35" t="s">
        <v>69</v>
      </c>
      <c r="X93" s="298">
        <v>14</v>
      </c>
      <c r="Y93" s="299">
        <f t="shared" si="0"/>
        <v>14</v>
      </c>
      <c r="Z93" s="36">
        <f t="shared" si="1"/>
        <v>0.25031999999999999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50.170400000000001</v>
      </c>
      <c r="BN93" s="67">
        <f t="shared" si="3"/>
        <v>50.170400000000001</v>
      </c>
      <c r="BO93" s="67">
        <f t="shared" si="4"/>
        <v>0.2</v>
      </c>
      <c r="BP93" s="67">
        <f t="shared" si="5"/>
        <v>0.2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6">
        <v>4620207491034</v>
      </c>
      <c r="E94" s="307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484" t="s">
        <v>162</v>
      </c>
      <c r="Q94" s="314"/>
      <c r="R94" s="314"/>
      <c r="S94" s="314"/>
      <c r="T94" s="315"/>
      <c r="U94" s="34"/>
      <c r="V94" s="34"/>
      <c r="W94" s="35" t="s">
        <v>69</v>
      </c>
      <c r="X94" s="298">
        <v>42</v>
      </c>
      <c r="Y94" s="299">
        <f t="shared" si="0"/>
        <v>42</v>
      </c>
      <c r="Z94" s="36">
        <f t="shared" si="1"/>
        <v>0.75095999999999996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150.5112</v>
      </c>
      <c r="BN94" s="67">
        <f t="shared" si="3"/>
        <v>150.5112</v>
      </c>
      <c r="BO94" s="67">
        <f t="shared" si="4"/>
        <v>0.6</v>
      </c>
      <c r="BP94" s="67">
        <f t="shared" si="5"/>
        <v>0.6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6">
        <v>4620207491010</v>
      </c>
      <c r="E95" s="307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499" t="s">
        <v>166</v>
      </c>
      <c r="Q95" s="314"/>
      <c r="R95" s="314"/>
      <c r="S95" s="314"/>
      <c r="T95" s="315"/>
      <c r="U95" s="34"/>
      <c r="V95" s="34"/>
      <c r="W95" s="35" t="s">
        <v>69</v>
      </c>
      <c r="X95" s="298">
        <v>42</v>
      </c>
      <c r="Y95" s="299">
        <f t="shared" si="0"/>
        <v>42</v>
      </c>
      <c r="Z95" s="36">
        <f t="shared" si="1"/>
        <v>0.75095999999999996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150.5112</v>
      </c>
      <c r="BN95" s="67">
        <f t="shared" si="3"/>
        <v>150.5112</v>
      </c>
      <c r="BO95" s="67">
        <f t="shared" si="4"/>
        <v>0.6</v>
      </c>
      <c r="BP95" s="67">
        <f t="shared" si="5"/>
        <v>0.6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6">
        <v>4607111035028</v>
      </c>
      <c r="E96" s="307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14" t="s">
        <v>169</v>
      </c>
      <c r="Q96" s="314"/>
      <c r="R96" s="314"/>
      <c r="S96" s="314"/>
      <c r="T96" s="315"/>
      <c r="U96" s="34"/>
      <c r="V96" s="34"/>
      <c r="W96" s="35" t="s">
        <v>69</v>
      </c>
      <c r="X96" s="298">
        <v>56</v>
      </c>
      <c r="Y96" s="299">
        <f t="shared" si="0"/>
        <v>56</v>
      </c>
      <c r="Z96" s="36">
        <f t="shared" si="1"/>
        <v>1.0012799999999999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249.13280000000003</v>
      </c>
      <c r="BN96" s="67">
        <f t="shared" si="3"/>
        <v>249.13280000000003</v>
      </c>
      <c r="BO96" s="67">
        <f t="shared" si="4"/>
        <v>0.8</v>
      </c>
      <c r="BP96" s="67">
        <f t="shared" si="5"/>
        <v>0.8</v>
      </c>
    </row>
    <row r="97" spans="1:68" ht="27" customHeight="1" x14ac:dyDescent="0.25">
      <c r="A97" s="54" t="s">
        <v>170</v>
      </c>
      <c r="B97" s="54" t="s">
        <v>171</v>
      </c>
      <c r="C97" s="31">
        <v>4301135285</v>
      </c>
      <c r="D97" s="306">
        <v>4607111036407</v>
      </c>
      <c r="E97" s="307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50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4"/>
      <c r="R97" s="314"/>
      <c r="S97" s="314"/>
      <c r="T97" s="315"/>
      <c r="U97" s="34"/>
      <c r="V97" s="34"/>
      <c r="W97" s="35" t="s">
        <v>69</v>
      </c>
      <c r="X97" s="298">
        <v>28</v>
      </c>
      <c r="Y97" s="299">
        <f t="shared" si="0"/>
        <v>28</v>
      </c>
      <c r="Z97" s="36">
        <f t="shared" si="1"/>
        <v>0.50063999999999997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126.81760000000001</v>
      </c>
      <c r="BN97" s="67">
        <f t="shared" si="3"/>
        <v>126.81760000000001</v>
      </c>
      <c r="BO97" s="67">
        <f t="shared" si="4"/>
        <v>0.4</v>
      </c>
      <c r="BP97" s="67">
        <f t="shared" si="5"/>
        <v>0.4</v>
      </c>
    </row>
    <row r="98" spans="1:68" x14ac:dyDescent="0.2">
      <c r="A98" s="321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22"/>
      <c r="P98" s="318" t="s">
        <v>72</v>
      </c>
      <c r="Q98" s="319"/>
      <c r="R98" s="319"/>
      <c r="S98" s="319"/>
      <c r="T98" s="319"/>
      <c r="U98" s="319"/>
      <c r="V98" s="320"/>
      <c r="W98" s="37" t="s">
        <v>69</v>
      </c>
      <c r="X98" s="300">
        <f>IFERROR(SUM(X92:X97),"0")</f>
        <v>238</v>
      </c>
      <c r="Y98" s="300">
        <f>IFERROR(SUM(Y92:Y97),"0")</f>
        <v>238</v>
      </c>
      <c r="Z98" s="300">
        <f>IFERROR(IF(Z92="",0,Z92),"0")+IFERROR(IF(Z93="",0,Z93),"0")+IFERROR(IF(Z94="",0,Z94),"0")+IFERROR(IF(Z95="",0,Z95),"0")+IFERROR(IF(Z96="",0,Z96),"0")+IFERROR(IF(Z97="",0,Z97),"0")</f>
        <v>4.2554400000000001</v>
      </c>
      <c r="AA98" s="301"/>
      <c r="AB98" s="301"/>
      <c r="AC98" s="301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22"/>
      <c r="P99" s="318" t="s">
        <v>72</v>
      </c>
      <c r="Q99" s="319"/>
      <c r="R99" s="319"/>
      <c r="S99" s="319"/>
      <c r="T99" s="319"/>
      <c r="U99" s="319"/>
      <c r="V99" s="320"/>
      <c r="W99" s="37" t="s">
        <v>73</v>
      </c>
      <c r="X99" s="300">
        <f>IFERROR(SUMPRODUCT(X92:X97*H92:H97),"0")</f>
        <v>776.16</v>
      </c>
      <c r="Y99" s="300">
        <f>IFERROR(SUMPRODUCT(Y92:Y97*H92:H97),"0")</f>
        <v>776.16</v>
      </c>
      <c r="Z99" s="37"/>
      <c r="AA99" s="301"/>
      <c r="AB99" s="301"/>
      <c r="AC99" s="301"/>
    </row>
    <row r="100" spans="1:68" ht="16.5" hidden="1" customHeight="1" x14ac:dyDescent="0.25">
      <c r="A100" s="304" t="s">
        <v>173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93"/>
      <c r="AB100" s="293"/>
      <c r="AC100" s="293"/>
    </row>
    <row r="101" spans="1:68" ht="14.25" hidden="1" customHeight="1" x14ac:dyDescent="0.25">
      <c r="A101" s="312" t="s">
        <v>118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94"/>
      <c r="AB101" s="294"/>
      <c r="AC101" s="294"/>
    </row>
    <row r="102" spans="1:68" ht="27" customHeight="1" x14ac:dyDescent="0.25">
      <c r="A102" s="54" t="s">
        <v>174</v>
      </c>
      <c r="B102" s="54" t="s">
        <v>175</v>
      </c>
      <c r="C102" s="31">
        <v>4301136070</v>
      </c>
      <c r="D102" s="306">
        <v>4607025784012</v>
      </c>
      <c r="E102" s="307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35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4"/>
      <c r="R102" s="314"/>
      <c r="S102" s="314"/>
      <c r="T102" s="315"/>
      <c r="U102" s="34"/>
      <c r="V102" s="34"/>
      <c r="W102" s="35" t="s">
        <v>69</v>
      </c>
      <c r="X102" s="298">
        <v>28</v>
      </c>
      <c r="Y102" s="299">
        <f>IFERROR(IF(X102="","",X102),"")</f>
        <v>28</v>
      </c>
      <c r="Z102" s="36">
        <f>IFERROR(IF(X102="","",X102*0.00936),"")</f>
        <v>0.26207999999999998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69.753600000000006</v>
      </c>
      <c r="BN102" s="67">
        <f>IFERROR(Y102*I102,"0")</f>
        <v>69.753600000000006</v>
      </c>
      <c r="BO102" s="67">
        <f>IFERROR(X102/J102,"0")</f>
        <v>0.22222222222222221</v>
      </c>
      <c r="BP102" s="67">
        <f>IFERROR(Y102/J102,"0")</f>
        <v>0.22222222222222221</v>
      </c>
    </row>
    <row r="103" spans="1:68" x14ac:dyDescent="0.2">
      <c r="A103" s="321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22"/>
      <c r="P103" s="318" t="s">
        <v>72</v>
      </c>
      <c r="Q103" s="319"/>
      <c r="R103" s="319"/>
      <c r="S103" s="319"/>
      <c r="T103" s="319"/>
      <c r="U103" s="319"/>
      <c r="V103" s="320"/>
      <c r="W103" s="37" t="s">
        <v>69</v>
      </c>
      <c r="X103" s="300">
        <f>IFERROR(SUM(X102:X102),"0")</f>
        <v>28</v>
      </c>
      <c r="Y103" s="300">
        <f>IFERROR(SUM(Y102:Y102),"0")</f>
        <v>28</v>
      </c>
      <c r="Z103" s="300">
        <f>IFERROR(IF(Z102="",0,Z102),"0")</f>
        <v>0.26207999999999998</v>
      </c>
      <c r="AA103" s="301"/>
      <c r="AB103" s="301"/>
      <c r="AC103" s="301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22"/>
      <c r="P104" s="318" t="s">
        <v>72</v>
      </c>
      <c r="Q104" s="319"/>
      <c r="R104" s="319"/>
      <c r="S104" s="319"/>
      <c r="T104" s="319"/>
      <c r="U104" s="319"/>
      <c r="V104" s="320"/>
      <c r="W104" s="37" t="s">
        <v>73</v>
      </c>
      <c r="X104" s="300">
        <f>IFERROR(SUMPRODUCT(X102:X102*H102:H102),"0")</f>
        <v>60.480000000000004</v>
      </c>
      <c r="Y104" s="300">
        <f>IFERROR(SUMPRODUCT(Y102:Y102*H102:H102),"0")</f>
        <v>60.480000000000004</v>
      </c>
      <c r="Z104" s="37"/>
      <c r="AA104" s="301"/>
      <c r="AB104" s="301"/>
      <c r="AC104" s="301"/>
    </row>
    <row r="105" spans="1:68" ht="16.5" hidden="1" customHeight="1" x14ac:dyDescent="0.25">
      <c r="A105" s="304" t="s">
        <v>177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93"/>
      <c r="AB105" s="293"/>
      <c r="AC105" s="293"/>
    </row>
    <row r="106" spans="1:68" ht="14.25" hidden="1" customHeight="1" x14ac:dyDescent="0.25">
      <c r="A106" s="312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94"/>
      <c r="AB106" s="294"/>
      <c r="AC106" s="294"/>
    </row>
    <row r="107" spans="1:68" ht="27" hidden="1" customHeight="1" x14ac:dyDescent="0.25">
      <c r="A107" s="54" t="s">
        <v>178</v>
      </c>
      <c r="B107" s="54" t="s">
        <v>179</v>
      </c>
      <c r="C107" s="31">
        <v>4301071074</v>
      </c>
      <c r="D107" s="306">
        <v>4620207491157</v>
      </c>
      <c r="E107" s="307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37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4"/>
      <c r="R107" s="314"/>
      <c r="S107" s="314"/>
      <c r="T107" s="315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6">
        <v>4607111039262</v>
      </c>
      <c r="E108" s="307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39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4"/>
      <c r="R108" s="314"/>
      <c r="S108" s="314"/>
      <c r="T108" s="315"/>
      <c r="U108" s="34"/>
      <c r="V108" s="34"/>
      <c r="W108" s="35" t="s">
        <v>69</v>
      </c>
      <c r="X108" s="298">
        <v>12</v>
      </c>
      <c r="Y108" s="29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hidden="1" customHeight="1" x14ac:dyDescent="0.25">
      <c r="A109" s="54" t="s">
        <v>183</v>
      </c>
      <c r="B109" s="54" t="s">
        <v>184</v>
      </c>
      <c r="C109" s="31">
        <v>4301071038</v>
      </c>
      <c r="D109" s="306">
        <v>4607111039248</v>
      </c>
      <c r="E109" s="307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39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4"/>
      <c r="R109" s="314"/>
      <c r="S109" s="314"/>
      <c r="T109" s="315"/>
      <c r="U109" s="34"/>
      <c r="V109" s="34"/>
      <c r="W109" s="35" t="s">
        <v>69</v>
      </c>
      <c r="X109" s="298">
        <v>0</v>
      </c>
      <c r="Y109" s="29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6">
        <v>4607111039293</v>
      </c>
      <c r="E110" s="307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328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4"/>
      <c r="R110" s="314"/>
      <c r="S110" s="314"/>
      <c r="T110" s="315"/>
      <c r="U110" s="34"/>
      <c r="V110" s="34"/>
      <c r="W110" s="35" t="s">
        <v>69</v>
      </c>
      <c r="X110" s="298">
        <v>12</v>
      </c>
      <c r="Y110" s="29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6">
        <v>4607111039279</v>
      </c>
      <c r="E111" s="307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38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4"/>
      <c r="R111" s="314"/>
      <c r="S111" s="314"/>
      <c r="T111" s="315"/>
      <c r="U111" s="34"/>
      <c r="V111" s="34"/>
      <c r="W111" s="35" t="s">
        <v>69</v>
      </c>
      <c r="X111" s="298">
        <v>12</v>
      </c>
      <c r="Y111" s="299">
        <f>IFERROR(IF(X111="","",X111),"")</f>
        <v>12</v>
      </c>
      <c r="Z111" s="36">
        <f>IFERROR(IF(X111="","",X111*0.0155),"")</f>
        <v>0.186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87.6</v>
      </c>
      <c r="BN111" s="67">
        <f>IFERROR(Y111*I111,"0")</f>
        <v>87.6</v>
      </c>
      <c r="BO111" s="67">
        <f>IFERROR(X111/J111,"0")</f>
        <v>0.14285714285714285</v>
      </c>
      <c r="BP111" s="67">
        <f>IFERROR(Y111/J111,"0")</f>
        <v>0.14285714285714285</v>
      </c>
    </row>
    <row r="112" spans="1:68" x14ac:dyDescent="0.2">
      <c r="A112" s="321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22"/>
      <c r="P112" s="318" t="s">
        <v>72</v>
      </c>
      <c r="Q112" s="319"/>
      <c r="R112" s="319"/>
      <c r="S112" s="319"/>
      <c r="T112" s="319"/>
      <c r="U112" s="319"/>
      <c r="V112" s="320"/>
      <c r="W112" s="37" t="s">
        <v>69</v>
      </c>
      <c r="X112" s="300">
        <f>IFERROR(SUM(X107:X111),"0")</f>
        <v>36</v>
      </c>
      <c r="Y112" s="300">
        <f>IFERROR(SUM(Y107:Y111),"0")</f>
        <v>36</v>
      </c>
      <c r="Z112" s="300">
        <f>IFERROR(IF(Z107="",0,Z107),"0")+IFERROR(IF(Z108="",0,Z108),"0")+IFERROR(IF(Z109="",0,Z109),"0")+IFERROR(IF(Z110="",0,Z110),"0")+IFERROR(IF(Z111="",0,Z111),"0")</f>
        <v>0.55800000000000005</v>
      </c>
      <c r="AA112" s="301"/>
      <c r="AB112" s="301"/>
      <c r="AC112" s="301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22"/>
      <c r="P113" s="318" t="s">
        <v>72</v>
      </c>
      <c r="Q113" s="319"/>
      <c r="R113" s="319"/>
      <c r="S113" s="319"/>
      <c r="T113" s="319"/>
      <c r="U113" s="319"/>
      <c r="V113" s="320"/>
      <c r="W113" s="37" t="s">
        <v>73</v>
      </c>
      <c r="X113" s="300">
        <f>IFERROR(SUMPRODUCT(X107:X111*H107:H111),"0")</f>
        <v>237.60000000000002</v>
      </c>
      <c r="Y113" s="300">
        <f>IFERROR(SUMPRODUCT(Y107:Y111*H107:H111),"0")</f>
        <v>237.60000000000002</v>
      </c>
      <c r="Z113" s="37"/>
      <c r="AA113" s="301"/>
      <c r="AB113" s="301"/>
      <c r="AC113" s="301"/>
    </row>
    <row r="114" spans="1:68" ht="14.25" hidden="1" customHeight="1" x14ac:dyDescent="0.25">
      <c r="A114" s="312" t="s">
        <v>124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94"/>
      <c r="AB114" s="294"/>
      <c r="AC114" s="294"/>
    </row>
    <row r="115" spans="1:68" ht="27" hidden="1" customHeight="1" x14ac:dyDescent="0.25">
      <c r="A115" s="54" t="s">
        <v>189</v>
      </c>
      <c r="B115" s="54" t="s">
        <v>190</v>
      </c>
      <c r="C115" s="31">
        <v>4301135670</v>
      </c>
      <c r="D115" s="306">
        <v>4620207490983</v>
      </c>
      <c r="E115" s="307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18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4"/>
      <c r="R115" s="314"/>
      <c r="S115" s="314"/>
      <c r="T115" s="315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idden="1" x14ac:dyDescent="0.2">
      <c r="A116" s="321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22"/>
      <c r="P116" s="318" t="s">
        <v>72</v>
      </c>
      <c r="Q116" s="319"/>
      <c r="R116" s="319"/>
      <c r="S116" s="319"/>
      <c r="T116" s="319"/>
      <c r="U116" s="319"/>
      <c r="V116" s="320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hidden="1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22"/>
      <c r="P117" s="318" t="s">
        <v>72</v>
      </c>
      <c r="Q117" s="319"/>
      <c r="R117" s="319"/>
      <c r="S117" s="319"/>
      <c r="T117" s="319"/>
      <c r="U117" s="319"/>
      <c r="V117" s="320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hidden="1" customHeight="1" x14ac:dyDescent="0.25">
      <c r="A118" s="304" t="s">
        <v>192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93"/>
      <c r="AB118" s="293"/>
      <c r="AC118" s="293"/>
    </row>
    <row r="119" spans="1:68" ht="14.25" hidden="1" customHeight="1" x14ac:dyDescent="0.25">
      <c r="A119" s="312" t="s">
        <v>124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6">
        <v>4607111034014</v>
      </c>
      <c r="E120" s="307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47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4"/>
      <c r="R120" s="314"/>
      <c r="S120" s="314"/>
      <c r="T120" s="315"/>
      <c r="U120" s="34"/>
      <c r="V120" s="34"/>
      <c r="W120" s="35" t="s">
        <v>69</v>
      </c>
      <c r="X120" s="298">
        <v>84</v>
      </c>
      <c r="Y120" s="299">
        <f>IFERROR(IF(X120="","",X120),"")</f>
        <v>84</v>
      </c>
      <c r="Z120" s="36">
        <f>IFERROR(IF(X120="","",X120*0.01788),"")</f>
        <v>1.5019199999999999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311.10239999999999</v>
      </c>
      <c r="BN120" s="67">
        <f>IFERROR(Y120*I120,"0")</f>
        <v>311.10239999999999</v>
      </c>
      <c r="BO120" s="67">
        <f>IFERROR(X120/J120,"0")</f>
        <v>1.2</v>
      </c>
      <c r="BP120" s="67">
        <f>IFERROR(Y120/J120,"0")</f>
        <v>1.2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6">
        <v>4607111033994</v>
      </c>
      <c r="E121" s="307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35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4"/>
      <c r="R121" s="314"/>
      <c r="S121" s="314"/>
      <c r="T121" s="315"/>
      <c r="U121" s="34"/>
      <c r="V121" s="34"/>
      <c r="W121" s="35" t="s">
        <v>69</v>
      </c>
      <c r="X121" s="298">
        <v>42</v>
      </c>
      <c r="Y121" s="299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155.55119999999999</v>
      </c>
      <c r="BN121" s="67">
        <f>IFERROR(Y121*I121,"0")</f>
        <v>155.55119999999999</v>
      </c>
      <c r="BO121" s="67">
        <f>IFERROR(X121/J121,"0")</f>
        <v>0.6</v>
      </c>
      <c r="BP121" s="67">
        <f>IFERROR(Y121/J121,"0")</f>
        <v>0.6</v>
      </c>
    </row>
    <row r="122" spans="1:68" x14ac:dyDescent="0.2">
      <c r="A122" s="321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22"/>
      <c r="P122" s="318" t="s">
        <v>72</v>
      </c>
      <c r="Q122" s="319"/>
      <c r="R122" s="319"/>
      <c r="S122" s="319"/>
      <c r="T122" s="319"/>
      <c r="U122" s="319"/>
      <c r="V122" s="320"/>
      <c r="W122" s="37" t="s">
        <v>69</v>
      </c>
      <c r="X122" s="300">
        <f>IFERROR(SUM(X120:X121),"0")</f>
        <v>126</v>
      </c>
      <c r="Y122" s="300">
        <f>IFERROR(SUM(Y120:Y121),"0")</f>
        <v>126</v>
      </c>
      <c r="Z122" s="300">
        <f>IFERROR(IF(Z120="",0,Z120),"0")+IFERROR(IF(Z121="",0,Z121),"0")</f>
        <v>2.2528799999999998</v>
      </c>
      <c r="AA122" s="301"/>
      <c r="AB122" s="301"/>
      <c r="AC122" s="301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22"/>
      <c r="P123" s="318" t="s">
        <v>72</v>
      </c>
      <c r="Q123" s="319"/>
      <c r="R123" s="319"/>
      <c r="S123" s="319"/>
      <c r="T123" s="319"/>
      <c r="U123" s="319"/>
      <c r="V123" s="320"/>
      <c r="W123" s="37" t="s">
        <v>73</v>
      </c>
      <c r="X123" s="300">
        <f>IFERROR(SUMPRODUCT(X120:X121*H120:H121),"0")</f>
        <v>378</v>
      </c>
      <c r="Y123" s="300">
        <f>IFERROR(SUMPRODUCT(Y120:Y121*H120:H121),"0")</f>
        <v>378</v>
      </c>
      <c r="Z123" s="37"/>
      <c r="AA123" s="301"/>
      <c r="AB123" s="301"/>
      <c r="AC123" s="301"/>
    </row>
    <row r="124" spans="1:68" ht="16.5" hidden="1" customHeight="1" x14ac:dyDescent="0.25">
      <c r="A124" s="304" t="s">
        <v>198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93"/>
      <c r="AB124" s="293"/>
      <c r="AC124" s="293"/>
    </row>
    <row r="125" spans="1:68" ht="14.25" hidden="1" customHeight="1" x14ac:dyDescent="0.25">
      <c r="A125" s="312" t="s">
        <v>124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6">
        <v>4607111039095</v>
      </c>
      <c r="E126" s="307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327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4"/>
      <c r="R126" s="314"/>
      <c r="S126" s="314"/>
      <c r="T126" s="315"/>
      <c r="U126" s="34"/>
      <c r="V126" s="34"/>
      <c r="W126" s="35" t="s">
        <v>69</v>
      </c>
      <c r="X126" s="298">
        <v>28</v>
      </c>
      <c r="Y126" s="299">
        <f>IFERROR(IF(X126="","",X126),"")</f>
        <v>28</v>
      </c>
      <c r="Z126" s="36">
        <f>IFERROR(IF(X126="","",X126*0.01788),"")</f>
        <v>0.50063999999999997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104.944</v>
      </c>
      <c r="BN126" s="67">
        <f>IFERROR(Y126*I126,"0")</f>
        <v>104.944</v>
      </c>
      <c r="BO126" s="67">
        <f>IFERROR(X126/J126,"0")</f>
        <v>0.4</v>
      </c>
      <c r="BP126" s="67">
        <f>IFERROR(Y126/J126,"0")</f>
        <v>0.4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6">
        <v>4607111034199</v>
      </c>
      <c r="E127" s="307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35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4"/>
      <c r="R127" s="314"/>
      <c r="S127" s="314"/>
      <c r="T127" s="315"/>
      <c r="U127" s="34"/>
      <c r="V127" s="34"/>
      <c r="W127" s="35" t="s">
        <v>69</v>
      </c>
      <c r="X127" s="298">
        <v>28</v>
      </c>
      <c r="Y127" s="29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103.70079999999999</v>
      </c>
      <c r="BN127" s="67">
        <f>IFERROR(Y127*I127,"0")</f>
        <v>103.70079999999999</v>
      </c>
      <c r="BO127" s="67">
        <f>IFERROR(X127/J127,"0")</f>
        <v>0.4</v>
      </c>
      <c r="BP127" s="67">
        <f>IFERROR(Y127/J127,"0")</f>
        <v>0.4</v>
      </c>
    </row>
    <row r="128" spans="1:68" x14ac:dyDescent="0.2">
      <c r="A128" s="321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22"/>
      <c r="P128" s="318" t="s">
        <v>72</v>
      </c>
      <c r="Q128" s="319"/>
      <c r="R128" s="319"/>
      <c r="S128" s="319"/>
      <c r="T128" s="319"/>
      <c r="U128" s="319"/>
      <c r="V128" s="320"/>
      <c r="W128" s="37" t="s">
        <v>69</v>
      </c>
      <c r="X128" s="300">
        <f>IFERROR(SUM(X126:X127),"0")</f>
        <v>56</v>
      </c>
      <c r="Y128" s="300">
        <f>IFERROR(SUM(Y126:Y127),"0")</f>
        <v>56</v>
      </c>
      <c r="Z128" s="300">
        <f>IFERROR(IF(Z126="",0,Z126),"0")+IFERROR(IF(Z127="",0,Z127),"0")</f>
        <v>1.0012799999999999</v>
      </c>
      <c r="AA128" s="301"/>
      <c r="AB128" s="301"/>
      <c r="AC128" s="301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22"/>
      <c r="P129" s="318" t="s">
        <v>72</v>
      </c>
      <c r="Q129" s="319"/>
      <c r="R129" s="319"/>
      <c r="S129" s="319"/>
      <c r="T129" s="319"/>
      <c r="U129" s="319"/>
      <c r="V129" s="320"/>
      <c r="W129" s="37" t="s">
        <v>73</v>
      </c>
      <c r="X129" s="300">
        <f>IFERROR(SUMPRODUCT(X126:X127*H126:H127),"0")</f>
        <v>168</v>
      </c>
      <c r="Y129" s="300">
        <f>IFERROR(SUMPRODUCT(Y126:Y127*H126:H127),"0")</f>
        <v>168</v>
      </c>
      <c r="Z129" s="37"/>
      <c r="AA129" s="301"/>
      <c r="AB129" s="301"/>
      <c r="AC129" s="301"/>
    </row>
    <row r="130" spans="1:68" ht="16.5" hidden="1" customHeight="1" x14ac:dyDescent="0.25">
      <c r="A130" s="304" t="s">
        <v>205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93"/>
      <c r="AB130" s="293"/>
      <c r="AC130" s="293"/>
    </row>
    <row r="131" spans="1:68" ht="14.25" hidden="1" customHeight="1" x14ac:dyDescent="0.25">
      <c r="A131" s="312" t="s">
        <v>124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94"/>
      <c r="AB131" s="294"/>
      <c r="AC131" s="294"/>
    </row>
    <row r="132" spans="1:68" ht="27" customHeight="1" x14ac:dyDescent="0.25">
      <c r="A132" s="54" t="s">
        <v>206</v>
      </c>
      <c r="B132" s="54" t="s">
        <v>207</v>
      </c>
      <c r="C132" s="31">
        <v>4301135753</v>
      </c>
      <c r="D132" s="306">
        <v>4620207490914</v>
      </c>
      <c r="E132" s="307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46" t="s">
        <v>208</v>
      </c>
      <c r="Q132" s="314"/>
      <c r="R132" s="314"/>
      <c r="S132" s="314"/>
      <c r="T132" s="315"/>
      <c r="U132" s="34"/>
      <c r="V132" s="34"/>
      <c r="W132" s="35" t="s">
        <v>69</v>
      </c>
      <c r="X132" s="298">
        <v>42</v>
      </c>
      <c r="Y132" s="299">
        <f>IFERROR(IF(X132="","",X132),"")</f>
        <v>42</v>
      </c>
      <c r="Z132" s="36">
        <f>IFERROR(IF(X132="","",X132*0.01788),"")</f>
        <v>0.75095999999999996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112.56</v>
      </c>
      <c r="BN132" s="67">
        <f>IFERROR(Y132*I132,"0")</f>
        <v>112.56</v>
      </c>
      <c r="BO132" s="67">
        <f>IFERROR(X132/J132,"0")</f>
        <v>0.6</v>
      </c>
      <c r="BP132" s="67">
        <f>IFERROR(Y132/J132,"0")</f>
        <v>0.6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6">
        <v>4620207490853</v>
      </c>
      <c r="E133" s="307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350" t="s">
        <v>211</v>
      </c>
      <c r="Q133" s="314"/>
      <c r="R133" s="314"/>
      <c r="S133" s="314"/>
      <c r="T133" s="315"/>
      <c r="U133" s="34"/>
      <c r="V133" s="34"/>
      <c r="W133" s="35" t="s">
        <v>69</v>
      </c>
      <c r="X133" s="298">
        <v>28</v>
      </c>
      <c r="Y133" s="299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75.040000000000006</v>
      </c>
      <c r="BN133" s="67">
        <f>IFERROR(Y133*I133,"0")</f>
        <v>75.040000000000006</v>
      </c>
      <c r="BO133" s="67">
        <f>IFERROR(X133/J133,"0")</f>
        <v>0.4</v>
      </c>
      <c r="BP133" s="67">
        <f>IFERROR(Y133/J133,"0")</f>
        <v>0.4</v>
      </c>
    </row>
    <row r="134" spans="1:68" x14ac:dyDescent="0.2">
      <c r="A134" s="321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22"/>
      <c r="P134" s="318" t="s">
        <v>72</v>
      </c>
      <c r="Q134" s="319"/>
      <c r="R134" s="319"/>
      <c r="S134" s="319"/>
      <c r="T134" s="319"/>
      <c r="U134" s="319"/>
      <c r="V134" s="320"/>
      <c r="W134" s="37" t="s">
        <v>69</v>
      </c>
      <c r="X134" s="300">
        <f>IFERROR(SUM(X132:X133),"0")</f>
        <v>70</v>
      </c>
      <c r="Y134" s="300">
        <f>IFERROR(SUM(Y132:Y133),"0")</f>
        <v>70</v>
      </c>
      <c r="Z134" s="300">
        <f>IFERROR(IF(Z132="",0,Z132),"0")+IFERROR(IF(Z133="",0,Z133),"0")</f>
        <v>1.2515999999999998</v>
      </c>
      <c r="AA134" s="301"/>
      <c r="AB134" s="301"/>
      <c r="AC134" s="301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22"/>
      <c r="P135" s="318" t="s">
        <v>72</v>
      </c>
      <c r="Q135" s="319"/>
      <c r="R135" s="319"/>
      <c r="S135" s="319"/>
      <c r="T135" s="319"/>
      <c r="U135" s="319"/>
      <c r="V135" s="320"/>
      <c r="W135" s="37" t="s">
        <v>73</v>
      </c>
      <c r="X135" s="300">
        <f>IFERROR(SUMPRODUCT(X132:X133*H132:H133),"0")</f>
        <v>168</v>
      </c>
      <c r="Y135" s="300">
        <f>IFERROR(SUMPRODUCT(Y132:Y133*H132:H133),"0")</f>
        <v>168</v>
      </c>
      <c r="Z135" s="37"/>
      <c r="AA135" s="301"/>
      <c r="AB135" s="301"/>
      <c r="AC135" s="301"/>
    </row>
    <row r="136" spans="1:68" ht="16.5" hidden="1" customHeight="1" x14ac:dyDescent="0.25">
      <c r="A136" s="304" t="s">
        <v>212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93"/>
      <c r="AB136" s="293"/>
      <c r="AC136" s="293"/>
    </row>
    <row r="137" spans="1:68" ht="14.25" hidden="1" customHeight="1" x14ac:dyDescent="0.25">
      <c r="A137" s="312" t="s">
        <v>124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6">
        <v>4607111035806</v>
      </c>
      <c r="E138" s="307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2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4"/>
      <c r="R138" s="314"/>
      <c r="S138" s="314"/>
      <c r="T138" s="315"/>
      <c r="U138" s="34"/>
      <c r="V138" s="34"/>
      <c r="W138" s="35" t="s">
        <v>69</v>
      </c>
      <c r="X138" s="298">
        <v>14</v>
      </c>
      <c r="Y138" s="299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21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22"/>
      <c r="P139" s="318" t="s">
        <v>72</v>
      </c>
      <c r="Q139" s="319"/>
      <c r="R139" s="319"/>
      <c r="S139" s="319"/>
      <c r="T139" s="319"/>
      <c r="U139" s="319"/>
      <c r="V139" s="320"/>
      <c r="W139" s="37" t="s">
        <v>69</v>
      </c>
      <c r="X139" s="300">
        <f>IFERROR(SUM(X138:X138),"0")</f>
        <v>14</v>
      </c>
      <c r="Y139" s="300">
        <f>IFERROR(SUM(Y138:Y138),"0")</f>
        <v>14</v>
      </c>
      <c r="Z139" s="300">
        <f>IFERROR(IF(Z138="",0,Z138),"0")</f>
        <v>0.25031999999999999</v>
      </c>
      <c r="AA139" s="301"/>
      <c r="AB139" s="301"/>
      <c r="AC139" s="301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22"/>
      <c r="P140" s="318" t="s">
        <v>72</v>
      </c>
      <c r="Q140" s="319"/>
      <c r="R140" s="319"/>
      <c r="S140" s="319"/>
      <c r="T140" s="319"/>
      <c r="U140" s="319"/>
      <c r="V140" s="320"/>
      <c r="W140" s="37" t="s">
        <v>73</v>
      </c>
      <c r="X140" s="300">
        <f>IFERROR(SUMPRODUCT(X138:X138*H138:H138),"0")</f>
        <v>42</v>
      </c>
      <c r="Y140" s="300">
        <f>IFERROR(SUMPRODUCT(Y138:Y138*H138:H138),"0")</f>
        <v>42</v>
      </c>
      <c r="Z140" s="37"/>
      <c r="AA140" s="301"/>
      <c r="AB140" s="301"/>
      <c r="AC140" s="301"/>
    </row>
    <row r="141" spans="1:68" ht="16.5" hidden="1" customHeight="1" x14ac:dyDescent="0.25">
      <c r="A141" s="304" t="s">
        <v>216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93"/>
      <c r="AB141" s="293"/>
      <c r="AC141" s="293"/>
    </row>
    <row r="142" spans="1:68" ht="14.25" hidden="1" customHeight="1" x14ac:dyDescent="0.25">
      <c r="A142" s="312" t="s">
        <v>124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94"/>
      <c r="AB142" s="294"/>
      <c r="AC142" s="294"/>
    </row>
    <row r="143" spans="1:68" ht="16.5" hidden="1" customHeight="1" x14ac:dyDescent="0.25">
      <c r="A143" s="54" t="s">
        <v>217</v>
      </c>
      <c r="B143" s="54" t="s">
        <v>218</v>
      </c>
      <c r="C143" s="31">
        <v>4301135607</v>
      </c>
      <c r="D143" s="306">
        <v>4607111039613</v>
      </c>
      <c r="E143" s="307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0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4"/>
      <c r="R143" s="314"/>
      <c r="S143" s="314"/>
      <c r="T143" s="315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21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22"/>
      <c r="P144" s="318" t="s">
        <v>72</v>
      </c>
      <c r="Q144" s="319"/>
      <c r="R144" s="319"/>
      <c r="S144" s="319"/>
      <c r="T144" s="319"/>
      <c r="U144" s="319"/>
      <c r="V144" s="320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hidden="1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22"/>
      <c r="P145" s="318" t="s">
        <v>72</v>
      </c>
      <c r="Q145" s="319"/>
      <c r="R145" s="319"/>
      <c r="S145" s="319"/>
      <c r="T145" s="319"/>
      <c r="U145" s="319"/>
      <c r="V145" s="320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hidden="1" customHeight="1" x14ac:dyDescent="0.25">
      <c r="A146" s="304" t="s">
        <v>219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93"/>
      <c r="AB146" s="293"/>
      <c r="AC146" s="293"/>
    </row>
    <row r="147" spans="1:68" ht="14.25" hidden="1" customHeight="1" x14ac:dyDescent="0.25">
      <c r="A147" s="312" t="s">
        <v>220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94"/>
      <c r="AB147" s="294"/>
      <c r="AC147" s="294"/>
    </row>
    <row r="148" spans="1:68" ht="27" customHeight="1" x14ac:dyDescent="0.25">
      <c r="A148" s="54" t="s">
        <v>221</v>
      </c>
      <c r="B148" s="54" t="s">
        <v>222</v>
      </c>
      <c r="C148" s="31">
        <v>4301135540</v>
      </c>
      <c r="D148" s="306">
        <v>4607111035646</v>
      </c>
      <c r="E148" s="307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4"/>
      <c r="R148" s="314"/>
      <c r="S148" s="314"/>
      <c r="T148" s="315"/>
      <c r="U148" s="34"/>
      <c r="V148" s="34"/>
      <c r="W148" s="35" t="s">
        <v>69</v>
      </c>
      <c r="X148" s="298">
        <v>18</v>
      </c>
      <c r="Y148" s="299">
        <f>IFERROR(IF(X148="","",X148),"")</f>
        <v>18</v>
      </c>
      <c r="Z148" s="36">
        <f>IFERROR(IF(X148="","",X148*0.01157),"")</f>
        <v>0.20826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38.160000000000004</v>
      </c>
      <c r="BN148" s="67">
        <f>IFERROR(Y148*I148,"0")</f>
        <v>38.160000000000004</v>
      </c>
      <c r="BO148" s="67">
        <f>IFERROR(X148/J148,"0")</f>
        <v>0.25</v>
      </c>
      <c r="BP148" s="67">
        <f>IFERROR(Y148/J148,"0")</f>
        <v>0.25</v>
      </c>
    </row>
    <row r="149" spans="1:68" x14ac:dyDescent="0.2">
      <c r="A149" s="321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22"/>
      <c r="P149" s="318" t="s">
        <v>72</v>
      </c>
      <c r="Q149" s="319"/>
      <c r="R149" s="319"/>
      <c r="S149" s="319"/>
      <c r="T149" s="319"/>
      <c r="U149" s="319"/>
      <c r="V149" s="320"/>
      <c r="W149" s="37" t="s">
        <v>69</v>
      </c>
      <c r="X149" s="300">
        <f>IFERROR(SUM(X148:X148),"0")</f>
        <v>18</v>
      </c>
      <c r="Y149" s="300">
        <f>IFERROR(SUM(Y148:Y148),"0")</f>
        <v>18</v>
      </c>
      <c r="Z149" s="300">
        <f>IFERROR(IF(Z148="",0,Z148),"0")</f>
        <v>0.20826</v>
      </c>
      <c r="AA149" s="301"/>
      <c r="AB149" s="301"/>
      <c r="AC149" s="301"/>
    </row>
    <row r="150" spans="1:68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22"/>
      <c r="P150" s="318" t="s">
        <v>72</v>
      </c>
      <c r="Q150" s="319"/>
      <c r="R150" s="319"/>
      <c r="S150" s="319"/>
      <c r="T150" s="319"/>
      <c r="U150" s="319"/>
      <c r="V150" s="320"/>
      <c r="W150" s="37" t="s">
        <v>73</v>
      </c>
      <c r="X150" s="300">
        <f>IFERROR(SUMPRODUCT(X148:X148*H148:H148),"0")</f>
        <v>28.8</v>
      </c>
      <c r="Y150" s="300">
        <f>IFERROR(SUMPRODUCT(Y148:Y148*H148:H148),"0")</f>
        <v>28.8</v>
      </c>
      <c r="Z150" s="37"/>
      <c r="AA150" s="301"/>
      <c r="AB150" s="301"/>
      <c r="AC150" s="301"/>
    </row>
    <row r="151" spans="1:68" ht="16.5" hidden="1" customHeight="1" x14ac:dyDescent="0.25">
      <c r="A151" s="304" t="s">
        <v>225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93"/>
      <c r="AB151" s="293"/>
      <c r="AC151" s="293"/>
    </row>
    <row r="152" spans="1:68" ht="14.25" hidden="1" customHeight="1" x14ac:dyDescent="0.25">
      <c r="A152" s="312" t="s">
        <v>124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94"/>
      <c r="AB152" s="294"/>
      <c r="AC152" s="294"/>
    </row>
    <row r="153" spans="1:68" ht="27" hidden="1" customHeight="1" x14ac:dyDescent="0.25">
      <c r="A153" s="54" t="s">
        <v>226</v>
      </c>
      <c r="B153" s="54" t="s">
        <v>227</v>
      </c>
      <c r="C153" s="31">
        <v>4301135591</v>
      </c>
      <c r="D153" s="306">
        <v>4607111036568</v>
      </c>
      <c r="E153" s="307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5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4"/>
      <c r="R153" s="314"/>
      <c r="S153" s="314"/>
      <c r="T153" s="315"/>
      <c r="U153" s="34"/>
      <c r="V153" s="34"/>
      <c r="W153" s="35" t="s">
        <v>69</v>
      </c>
      <c r="X153" s="298">
        <v>0</v>
      </c>
      <c r="Y153" s="299">
        <f>IFERROR(IF(X153="","",X153),"")</f>
        <v>0</v>
      </c>
      <c r="Z153" s="36">
        <f>IFERROR(IF(X153="","",X153*0.00941),"")</f>
        <v>0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21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22"/>
      <c r="P154" s="318" t="s">
        <v>72</v>
      </c>
      <c r="Q154" s="319"/>
      <c r="R154" s="319"/>
      <c r="S154" s="319"/>
      <c r="T154" s="319"/>
      <c r="U154" s="319"/>
      <c r="V154" s="320"/>
      <c r="W154" s="37" t="s">
        <v>69</v>
      </c>
      <c r="X154" s="300">
        <f>IFERROR(SUM(X153:X153),"0")</f>
        <v>0</v>
      </c>
      <c r="Y154" s="300">
        <f>IFERROR(SUM(Y153:Y153),"0")</f>
        <v>0</v>
      </c>
      <c r="Z154" s="300">
        <f>IFERROR(IF(Z153="",0,Z153),"0")</f>
        <v>0</v>
      </c>
      <c r="AA154" s="301"/>
      <c r="AB154" s="301"/>
      <c r="AC154" s="301"/>
    </row>
    <row r="155" spans="1:68" hidden="1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22"/>
      <c r="P155" s="318" t="s">
        <v>72</v>
      </c>
      <c r="Q155" s="319"/>
      <c r="R155" s="319"/>
      <c r="S155" s="319"/>
      <c r="T155" s="319"/>
      <c r="U155" s="319"/>
      <c r="V155" s="320"/>
      <c r="W155" s="37" t="s">
        <v>73</v>
      </c>
      <c r="X155" s="300">
        <f>IFERROR(SUMPRODUCT(X153:X153*H153:H153),"0")</f>
        <v>0</v>
      </c>
      <c r="Y155" s="300">
        <f>IFERROR(SUMPRODUCT(Y153:Y153*H153:H153),"0")</f>
        <v>0</v>
      </c>
      <c r="Z155" s="37"/>
      <c r="AA155" s="301"/>
      <c r="AB155" s="301"/>
      <c r="AC155" s="301"/>
    </row>
    <row r="156" spans="1:68" ht="27.75" hidden="1" customHeight="1" x14ac:dyDescent="0.2">
      <c r="A156" s="344" t="s">
        <v>229</v>
      </c>
      <c r="B156" s="345"/>
      <c r="C156" s="345"/>
      <c r="D156" s="345"/>
      <c r="E156" s="345"/>
      <c r="F156" s="345"/>
      <c r="G156" s="345"/>
      <c r="H156" s="345"/>
      <c r="I156" s="345"/>
      <c r="J156" s="345"/>
      <c r="K156" s="345"/>
      <c r="L156" s="345"/>
      <c r="M156" s="345"/>
      <c r="N156" s="345"/>
      <c r="O156" s="345"/>
      <c r="P156" s="345"/>
      <c r="Q156" s="345"/>
      <c r="R156" s="345"/>
      <c r="S156" s="345"/>
      <c r="T156" s="345"/>
      <c r="U156" s="345"/>
      <c r="V156" s="345"/>
      <c r="W156" s="345"/>
      <c r="X156" s="345"/>
      <c r="Y156" s="345"/>
      <c r="Z156" s="345"/>
      <c r="AA156" s="48"/>
      <c r="AB156" s="48"/>
      <c r="AC156" s="48"/>
    </row>
    <row r="157" spans="1:68" ht="16.5" hidden="1" customHeight="1" x14ac:dyDescent="0.25">
      <c r="A157" s="304" t="s">
        <v>230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93"/>
      <c r="AB157" s="293"/>
      <c r="AC157" s="293"/>
    </row>
    <row r="158" spans="1:68" ht="14.25" hidden="1" customHeight="1" x14ac:dyDescent="0.25">
      <c r="A158" s="312" t="s">
        <v>63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94"/>
      <c r="AB158" s="294"/>
      <c r="AC158" s="294"/>
    </row>
    <row r="159" spans="1:68" ht="16.5" hidden="1" customHeight="1" x14ac:dyDescent="0.25">
      <c r="A159" s="54" t="s">
        <v>231</v>
      </c>
      <c r="B159" s="54" t="s">
        <v>232</v>
      </c>
      <c r="C159" s="31">
        <v>4301071062</v>
      </c>
      <c r="D159" s="306">
        <v>4607111036384</v>
      </c>
      <c r="E159" s="307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10" t="s">
        <v>233</v>
      </c>
      <c r="Q159" s="314"/>
      <c r="R159" s="314"/>
      <c r="S159" s="314"/>
      <c r="T159" s="315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6">
        <v>4607111036216</v>
      </c>
      <c r="E160" s="307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47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4"/>
      <c r="R160" s="314"/>
      <c r="S160" s="314"/>
      <c r="T160" s="315"/>
      <c r="U160" s="34"/>
      <c r="V160" s="34"/>
      <c r="W160" s="35" t="s">
        <v>69</v>
      </c>
      <c r="X160" s="298">
        <v>24</v>
      </c>
      <c r="Y160" s="299">
        <f>IFERROR(IF(X160="","",X160),"")</f>
        <v>24</v>
      </c>
      <c r="Z160" s="36">
        <f>IFERROR(IF(X160="","",X160*0.00866),"")</f>
        <v>0.20783999999999997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125.11679999999998</v>
      </c>
      <c r="BN160" s="67">
        <f>IFERROR(Y160*I160,"0")</f>
        <v>125.11679999999998</v>
      </c>
      <c r="BO160" s="67">
        <f>IFERROR(X160/J160,"0")</f>
        <v>0.16666666666666666</v>
      </c>
      <c r="BP160" s="67">
        <f>IFERROR(Y160/J160,"0")</f>
        <v>0.16666666666666666</v>
      </c>
    </row>
    <row r="161" spans="1:68" x14ac:dyDescent="0.2">
      <c r="A161" s="321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22"/>
      <c r="P161" s="318" t="s">
        <v>72</v>
      </c>
      <c r="Q161" s="319"/>
      <c r="R161" s="319"/>
      <c r="S161" s="319"/>
      <c r="T161" s="319"/>
      <c r="U161" s="319"/>
      <c r="V161" s="320"/>
      <c r="W161" s="37" t="s">
        <v>69</v>
      </c>
      <c r="X161" s="300">
        <f>IFERROR(SUM(X159:X160),"0")</f>
        <v>24</v>
      </c>
      <c r="Y161" s="300">
        <f>IFERROR(SUM(Y159:Y160),"0")</f>
        <v>24</v>
      </c>
      <c r="Z161" s="300">
        <f>IFERROR(IF(Z159="",0,Z159),"0")+IFERROR(IF(Z160="",0,Z160),"0")</f>
        <v>0.20783999999999997</v>
      </c>
      <c r="AA161" s="301"/>
      <c r="AB161" s="301"/>
      <c r="AC161" s="301"/>
    </row>
    <row r="162" spans="1:68" x14ac:dyDescent="0.2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22"/>
      <c r="P162" s="318" t="s">
        <v>72</v>
      </c>
      <c r="Q162" s="319"/>
      <c r="R162" s="319"/>
      <c r="S162" s="319"/>
      <c r="T162" s="319"/>
      <c r="U162" s="319"/>
      <c r="V162" s="320"/>
      <c r="W162" s="37" t="s">
        <v>73</v>
      </c>
      <c r="X162" s="300">
        <f>IFERROR(SUMPRODUCT(X159:X160*H159:H160),"0")</f>
        <v>120</v>
      </c>
      <c r="Y162" s="300">
        <f>IFERROR(SUMPRODUCT(Y159:Y160*H159:H160),"0")</f>
        <v>120</v>
      </c>
      <c r="Z162" s="37"/>
      <c r="AA162" s="301"/>
      <c r="AB162" s="301"/>
      <c r="AC162" s="301"/>
    </row>
    <row r="163" spans="1:68" ht="14.25" hidden="1" customHeight="1" x14ac:dyDescent="0.25">
      <c r="A163" s="312" t="s">
        <v>238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94"/>
      <c r="AB163" s="294"/>
      <c r="AC163" s="294"/>
    </row>
    <row r="164" spans="1:68" ht="27" hidden="1" customHeight="1" x14ac:dyDescent="0.25">
      <c r="A164" s="54" t="s">
        <v>239</v>
      </c>
      <c r="B164" s="54" t="s">
        <v>240</v>
      </c>
      <c r="C164" s="31">
        <v>4301080153</v>
      </c>
      <c r="D164" s="306">
        <v>4607111036827</v>
      </c>
      <c r="E164" s="307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3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4"/>
      <c r="R164" s="314"/>
      <c r="S164" s="314"/>
      <c r="T164" s="315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242</v>
      </c>
      <c r="B165" s="54" t="s">
        <v>243</v>
      </c>
      <c r="C165" s="31">
        <v>4301080154</v>
      </c>
      <c r="D165" s="306">
        <v>4607111036834</v>
      </c>
      <c r="E165" s="307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4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4"/>
      <c r="R165" s="314"/>
      <c r="S165" s="314"/>
      <c r="T165" s="315"/>
      <c r="U165" s="34"/>
      <c r="V165" s="34"/>
      <c r="W165" s="35" t="s">
        <v>69</v>
      </c>
      <c r="X165" s="298">
        <v>12</v>
      </c>
      <c r="Y165" s="299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63.036000000000001</v>
      </c>
      <c r="BN165" s="67">
        <f>IFERROR(Y165*I165,"0")</f>
        <v>63.036000000000001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x14ac:dyDescent="0.2">
      <c r="A166" s="321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22"/>
      <c r="P166" s="318" t="s">
        <v>72</v>
      </c>
      <c r="Q166" s="319"/>
      <c r="R166" s="319"/>
      <c r="S166" s="319"/>
      <c r="T166" s="319"/>
      <c r="U166" s="319"/>
      <c r="V166" s="320"/>
      <c r="W166" s="37" t="s">
        <v>69</v>
      </c>
      <c r="X166" s="300">
        <f>IFERROR(SUM(X164:X165),"0")</f>
        <v>12</v>
      </c>
      <c r="Y166" s="300">
        <f>IFERROR(SUM(Y164:Y165),"0")</f>
        <v>12</v>
      </c>
      <c r="Z166" s="300">
        <f>IFERROR(IF(Z164="",0,Z164),"0")+IFERROR(IF(Z165="",0,Z165),"0")</f>
        <v>0.10391999999999998</v>
      </c>
      <c r="AA166" s="301"/>
      <c r="AB166" s="301"/>
      <c r="AC166" s="301"/>
    </row>
    <row r="167" spans="1:68" x14ac:dyDescent="0.2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22"/>
      <c r="P167" s="318" t="s">
        <v>72</v>
      </c>
      <c r="Q167" s="319"/>
      <c r="R167" s="319"/>
      <c r="S167" s="319"/>
      <c r="T167" s="319"/>
      <c r="U167" s="319"/>
      <c r="V167" s="320"/>
      <c r="W167" s="37" t="s">
        <v>73</v>
      </c>
      <c r="X167" s="300">
        <f>IFERROR(SUMPRODUCT(X164:X165*H164:H165),"0")</f>
        <v>60</v>
      </c>
      <c r="Y167" s="300">
        <f>IFERROR(SUMPRODUCT(Y164:Y165*H164:H165),"0")</f>
        <v>60</v>
      </c>
      <c r="Z167" s="37"/>
      <c r="AA167" s="301"/>
      <c r="AB167" s="301"/>
      <c r="AC167" s="301"/>
    </row>
    <row r="168" spans="1:68" ht="27.75" hidden="1" customHeight="1" x14ac:dyDescent="0.2">
      <c r="A168" s="344" t="s">
        <v>244</v>
      </c>
      <c r="B168" s="345"/>
      <c r="C168" s="345"/>
      <c r="D168" s="345"/>
      <c r="E168" s="345"/>
      <c r="F168" s="345"/>
      <c r="G168" s="345"/>
      <c r="H168" s="345"/>
      <c r="I168" s="345"/>
      <c r="J168" s="345"/>
      <c r="K168" s="345"/>
      <c r="L168" s="345"/>
      <c r="M168" s="345"/>
      <c r="N168" s="345"/>
      <c r="O168" s="345"/>
      <c r="P168" s="345"/>
      <c r="Q168" s="345"/>
      <c r="R168" s="345"/>
      <c r="S168" s="345"/>
      <c r="T168" s="345"/>
      <c r="U168" s="345"/>
      <c r="V168" s="345"/>
      <c r="W168" s="345"/>
      <c r="X168" s="345"/>
      <c r="Y168" s="345"/>
      <c r="Z168" s="345"/>
      <c r="AA168" s="48"/>
      <c r="AB168" s="48"/>
      <c r="AC168" s="48"/>
    </row>
    <row r="169" spans="1:68" ht="16.5" hidden="1" customHeight="1" x14ac:dyDescent="0.25">
      <c r="A169" s="304" t="s">
        <v>245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93"/>
      <c r="AB169" s="293"/>
      <c r="AC169" s="293"/>
    </row>
    <row r="170" spans="1:68" ht="14.25" hidden="1" customHeight="1" x14ac:dyDescent="0.25">
      <c r="A170" s="312" t="s">
        <v>76</v>
      </c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6">
        <v>4607111035691</v>
      </c>
      <c r="E171" s="307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46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4"/>
      <c r="R171" s="314"/>
      <c r="S171" s="314"/>
      <c r="T171" s="315"/>
      <c r="U171" s="34"/>
      <c r="V171" s="34"/>
      <c r="W171" s="35" t="s">
        <v>69</v>
      </c>
      <c r="X171" s="298">
        <v>14</v>
      </c>
      <c r="Y171" s="299">
        <f>IFERROR(IF(X171="","",X171),"")</f>
        <v>14</v>
      </c>
      <c r="Z171" s="36">
        <f>IFERROR(IF(X171="","",X171*0.01788),"")</f>
        <v>0.25031999999999999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47.432000000000002</v>
      </c>
      <c r="BN171" s="67">
        <f>IFERROR(Y171*I171,"0")</f>
        <v>47.432000000000002</v>
      </c>
      <c r="BO171" s="67">
        <f>IFERROR(X171/J171,"0")</f>
        <v>0.2</v>
      </c>
      <c r="BP171" s="67">
        <f>IFERROR(Y171/J171,"0")</f>
        <v>0.2</v>
      </c>
    </row>
    <row r="172" spans="1:68" ht="27" hidden="1" customHeight="1" x14ac:dyDescent="0.25">
      <c r="A172" s="54" t="s">
        <v>249</v>
      </c>
      <c r="B172" s="54" t="s">
        <v>250</v>
      </c>
      <c r="C172" s="31">
        <v>4301132182</v>
      </c>
      <c r="D172" s="306">
        <v>4607111035721</v>
      </c>
      <c r="E172" s="307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493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4"/>
      <c r="R172" s="314"/>
      <c r="S172" s="314"/>
      <c r="T172" s="315"/>
      <c r="U172" s="34"/>
      <c r="V172" s="34"/>
      <c r="W172" s="35" t="s">
        <v>69</v>
      </c>
      <c r="X172" s="298">
        <v>0</v>
      </c>
      <c r="Y172" s="299">
        <f>IFERROR(IF(X172="","",X172),"")</f>
        <v>0</v>
      </c>
      <c r="Z172" s="36">
        <f>IFERROR(IF(X172="","",X172*0.01788),"")</f>
        <v>0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6">
        <v>4607111038487</v>
      </c>
      <c r="E173" s="307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48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4"/>
      <c r="R173" s="314"/>
      <c r="S173" s="314"/>
      <c r="T173" s="315"/>
      <c r="U173" s="34"/>
      <c r="V173" s="34"/>
      <c r="W173" s="35" t="s">
        <v>69</v>
      </c>
      <c r="X173" s="298">
        <v>28</v>
      </c>
      <c r="Y173" s="299">
        <f>IFERROR(IF(X173="","",X173),"")</f>
        <v>28</v>
      </c>
      <c r="Z173" s="36">
        <f>IFERROR(IF(X173="","",X173*0.01788),"")</f>
        <v>0.50063999999999997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104.608</v>
      </c>
      <c r="BN173" s="67">
        <f>IFERROR(Y173*I173,"0")</f>
        <v>104.608</v>
      </c>
      <c r="BO173" s="67">
        <f>IFERROR(X173/J173,"0")</f>
        <v>0.4</v>
      </c>
      <c r="BP173" s="67">
        <f>IFERROR(Y173/J173,"0")</f>
        <v>0.4</v>
      </c>
    </row>
    <row r="174" spans="1:68" x14ac:dyDescent="0.2">
      <c r="A174" s="321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22"/>
      <c r="P174" s="318" t="s">
        <v>72</v>
      </c>
      <c r="Q174" s="319"/>
      <c r="R174" s="319"/>
      <c r="S174" s="319"/>
      <c r="T174" s="319"/>
      <c r="U174" s="319"/>
      <c r="V174" s="320"/>
      <c r="W174" s="37" t="s">
        <v>69</v>
      </c>
      <c r="X174" s="300">
        <f>IFERROR(SUM(X171:X173),"0")</f>
        <v>42</v>
      </c>
      <c r="Y174" s="300">
        <f>IFERROR(SUM(Y171:Y173),"0")</f>
        <v>42</v>
      </c>
      <c r="Z174" s="300">
        <f>IFERROR(IF(Z171="",0,Z171),"0")+IFERROR(IF(Z172="",0,Z172),"0")+IFERROR(IF(Z173="",0,Z173),"0")</f>
        <v>0.75095999999999996</v>
      </c>
      <c r="AA174" s="301"/>
      <c r="AB174" s="301"/>
      <c r="AC174" s="301"/>
    </row>
    <row r="175" spans="1:68" x14ac:dyDescent="0.2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22"/>
      <c r="P175" s="318" t="s">
        <v>72</v>
      </c>
      <c r="Q175" s="319"/>
      <c r="R175" s="319"/>
      <c r="S175" s="319"/>
      <c r="T175" s="319"/>
      <c r="U175" s="319"/>
      <c r="V175" s="320"/>
      <c r="W175" s="37" t="s">
        <v>73</v>
      </c>
      <c r="X175" s="300">
        <f>IFERROR(SUMPRODUCT(X171:X173*H171:H173),"0")</f>
        <v>126</v>
      </c>
      <c r="Y175" s="300">
        <f>IFERROR(SUMPRODUCT(Y171:Y173*H171:H173),"0")</f>
        <v>126</v>
      </c>
      <c r="Z175" s="37"/>
      <c r="AA175" s="301"/>
      <c r="AB175" s="301"/>
      <c r="AC175" s="301"/>
    </row>
    <row r="176" spans="1:68" ht="14.25" hidden="1" customHeight="1" x14ac:dyDescent="0.25">
      <c r="A176" s="312" t="s">
        <v>255</v>
      </c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294"/>
      <c r="AB176" s="294"/>
      <c r="AC176" s="294"/>
    </row>
    <row r="177" spans="1:68" ht="27" hidden="1" customHeight="1" x14ac:dyDescent="0.25">
      <c r="A177" s="54" t="s">
        <v>256</v>
      </c>
      <c r="B177" s="54" t="s">
        <v>257</v>
      </c>
      <c r="C177" s="31">
        <v>4301051855</v>
      </c>
      <c r="D177" s="306">
        <v>4680115885875</v>
      </c>
      <c r="E177" s="307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381" t="s">
        <v>260</v>
      </c>
      <c r="Q177" s="314"/>
      <c r="R177" s="314"/>
      <c r="S177" s="314"/>
      <c r="T177" s="315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21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22"/>
      <c r="P178" s="318" t="s">
        <v>72</v>
      </c>
      <c r="Q178" s="319"/>
      <c r="R178" s="319"/>
      <c r="S178" s="319"/>
      <c r="T178" s="319"/>
      <c r="U178" s="319"/>
      <c r="V178" s="320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hidden="1" x14ac:dyDescent="0.2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22"/>
      <c r="P179" s="318" t="s">
        <v>72</v>
      </c>
      <c r="Q179" s="319"/>
      <c r="R179" s="319"/>
      <c r="S179" s="319"/>
      <c r="T179" s="319"/>
      <c r="U179" s="319"/>
      <c r="V179" s="320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hidden="1" customHeight="1" x14ac:dyDescent="0.2">
      <c r="A180" s="344" t="s">
        <v>263</v>
      </c>
      <c r="B180" s="345"/>
      <c r="C180" s="345"/>
      <c r="D180" s="345"/>
      <c r="E180" s="345"/>
      <c r="F180" s="345"/>
      <c r="G180" s="345"/>
      <c r="H180" s="345"/>
      <c r="I180" s="345"/>
      <c r="J180" s="345"/>
      <c r="K180" s="345"/>
      <c r="L180" s="345"/>
      <c r="M180" s="345"/>
      <c r="N180" s="345"/>
      <c r="O180" s="345"/>
      <c r="P180" s="345"/>
      <c r="Q180" s="345"/>
      <c r="R180" s="345"/>
      <c r="S180" s="345"/>
      <c r="T180" s="345"/>
      <c r="U180" s="345"/>
      <c r="V180" s="345"/>
      <c r="W180" s="345"/>
      <c r="X180" s="345"/>
      <c r="Y180" s="345"/>
      <c r="Z180" s="345"/>
      <c r="AA180" s="48"/>
      <c r="AB180" s="48"/>
      <c r="AC180" s="48"/>
    </row>
    <row r="181" spans="1:68" ht="16.5" hidden="1" customHeight="1" x14ac:dyDescent="0.25">
      <c r="A181" s="304" t="s">
        <v>264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93"/>
      <c r="AB181" s="293"/>
      <c r="AC181" s="293"/>
    </row>
    <row r="182" spans="1:68" ht="14.25" hidden="1" customHeight="1" x14ac:dyDescent="0.25">
      <c r="A182" s="312" t="s">
        <v>76</v>
      </c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294"/>
      <c r="AB182" s="294"/>
      <c r="AC182" s="294"/>
    </row>
    <row r="183" spans="1:68" ht="27" customHeight="1" x14ac:dyDescent="0.25">
      <c r="A183" s="54" t="s">
        <v>265</v>
      </c>
      <c r="B183" s="54" t="s">
        <v>266</v>
      </c>
      <c r="C183" s="31">
        <v>4301132227</v>
      </c>
      <c r="D183" s="306">
        <v>4620207491133</v>
      </c>
      <c r="E183" s="307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361" t="s">
        <v>267</v>
      </c>
      <c r="Q183" s="314"/>
      <c r="R183" s="314"/>
      <c r="S183" s="314"/>
      <c r="T183" s="315"/>
      <c r="U183" s="34"/>
      <c r="V183" s="34"/>
      <c r="W183" s="35" t="s">
        <v>69</v>
      </c>
      <c r="X183" s="298">
        <v>28</v>
      </c>
      <c r="Y183" s="299">
        <f>IFERROR(IF(X183="","",X183),"")</f>
        <v>28</v>
      </c>
      <c r="Z183" s="36">
        <f>IFERROR(IF(X183="","",X183*0.01788),"")</f>
        <v>0.50063999999999997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83.44</v>
      </c>
      <c r="BN183" s="67">
        <f>IFERROR(Y183*I183,"0")</f>
        <v>83.44</v>
      </c>
      <c r="BO183" s="67">
        <f>IFERROR(X183/J183,"0")</f>
        <v>0.4</v>
      </c>
      <c r="BP183" s="67">
        <f>IFERROR(Y183/J183,"0")</f>
        <v>0.4</v>
      </c>
    </row>
    <row r="184" spans="1:68" x14ac:dyDescent="0.2">
      <c r="A184" s="321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22"/>
      <c r="P184" s="318" t="s">
        <v>72</v>
      </c>
      <c r="Q184" s="319"/>
      <c r="R184" s="319"/>
      <c r="S184" s="319"/>
      <c r="T184" s="319"/>
      <c r="U184" s="319"/>
      <c r="V184" s="320"/>
      <c r="W184" s="37" t="s">
        <v>69</v>
      </c>
      <c r="X184" s="300">
        <f>IFERROR(SUM(X183:X183),"0")</f>
        <v>28</v>
      </c>
      <c r="Y184" s="300">
        <f>IFERROR(SUM(Y183:Y183),"0")</f>
        <v>28</v>
      </c>
      <c r="Z184" s="300">
        <f>IFERROR(IF(Z183="",0,Z183),"0")</f>
        <v>0.50063999999999997</v>
      </c>
      <c r="AA184" s="301"/>
      <c r="AB184" s="301"/>
      <c r="AC184" s="301"/>
    </row>
    <row r="185" spans="1:68" x14ac:dyDescent="0.2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22"/>
      <c r="P185" s="318" t="s">
        <v>72</v>
      </c>
      <c r="Q185" s="319"/>
      <c r="R185" s="319"/>
      <c r="S185" s="319"/>
      <c r="T185" s="319"/>
      <c r="U185" s="319"/>
      <c r="V185" s="320"/>
      <c r="W185" s="37" t="s">
        <v>73</v>
      </c>
      <c r="X185" s="300">
        <f>IFERROR(SUMPRODUCT(X183:X183*H183:H183),"0")</f>
        <v>77.28</v>
      </c>
      <c r="Y185" s="300">
        <f>IFERROR(SUMPRODUCT(Y183:Y183*H183:H183),"0")</f>
        <v>77.28</v>
      </c>
      <c r="Z185" s="37"/>
      <c r="AA185" s="301"/>
      <c r="AB185" s="301"/>
      <c r="AC185" s="301"/>
    </row>
    <row r="186" spans="1:68" ht="14.25" hidden="1" customHeight="1" x14ac:dyDescent="0.25">
      <c r="A186" s="312" t="s">
        <v>124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94"/>
      <c r="AB186" s="294"/>
      <c r="AC186" s="294"/>
    </row>
    <row r="187" spans="1:68" ht="27" hidden="1" customHeight="1" x14ac:dyDescent="0.25">
      <c r="A187" s="54" t="s">
        <v>269</v>
      </c>
      <c r="B187" s="54" t="s">
        <v>270</v>
      </c>
      <c r="C187" s="31">
        <v>4301135707</v>
      </c>
      <c r="D187" s="306">
        <v>4620207490198</v>
      </c>
      <c r="E187" s="307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6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4"/>
      <c r="R187" s="314"/>
      <c r="S187" s="314"/>
      <c r="T187" s="315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272</v>
      </c>
      <c r="B188" s="54" t="s">
        <v>273</v>
      </c>
      <c r="C188" s="31">
        <v>4301135696</v>
      </c>
      <c r="D188" s="306">
        <v>4620207490235</v>
      </c>
      <c r="E188" s="307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38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4"/>
      <c r="R188" s="314"/>
      <c r="S188" s="314"/>
      <c r="T188" s="315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hidden="1" customHeight="1" x14ac:dyDescent="0.25">
      <c r="A189" s="54" t="s">
        <v>275</v>
      </c>
      <c r="B189" s="54" t="s">
        <v>276</v>
      </c>
      <c r="C189" s="31">
        <v>4301135697</v>
      </c>
      <c r="D189" s="306">
        <v>4620207490259</v>
      </c>
      <c r="E189" s="307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45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4"/>
      <c r="R189" s="314"/>
      <c r="S189" s="314"/>
      <c r="T189" s="315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hidden="1" customHeight="1" x14ac:dyDescent="0.25">
      <c r="A190" s="54" t="s">
        <v>277</v>
      </c>
      <c r="B190" s="54" t="s">
        <v>278</v>
      </c>
      <c r="C190" s="31">
        <v>4301135681</v>
      </c>
      <c r="D190" s="306">
        <v>4620207490143</v>
      </c>
      <c r="E190" s="307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38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4"/>
      <c r="R190" s="314"/>
      <c r="S190" s="314"/>
      <c r="T190" s="315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idden="1" x14ac:dyDescent="0.2">
      <c r="A191" s="321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22"/>
      <c r="P191" s="318" t="s">
        <v>72</v>
      </c>
      <c r="Q191" s="319"/>
      <c r="R191" s="319"/>
      <c r="S191" s="319"/>
      <c r="T191" s="319"/>
      <c r="U191" s="319"/>
      <c r="V191" s="320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hidden="1" x14ac:dyDescent="0.2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22"/>
      <c r="P192" s="318" t="s">
        <v>72</v>
      </c>
      <c r="Q192" s="319"/>
      <c r="R192" s="319"/>
      <c r="S192" s="319"/>
      <c r="T192" s="319"/>
      <c r="U192" s="319"/>
      <c r="V192" s="320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hidden="1" customHeight="1" x14ac:dyDescent="0.25">
      <c r="A193" s="304" t="s">
        <v>280</v>
      </c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293"/>
      <c r="AB193" s="293"/>
      <c r="AC193" s="293"/>
    </row>
    <row r="194" spans="1:68" ht="14.25" hidden="1" customHeight="1" x14ac:dyDescent="0.25">
      <c r="A194" s="312" t="s">
        <v>63</v>
      </c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294"/>
      <c r="AB194" s="294"/>
      <c r="AC194" s="294"/>
    </row>
    <row r="195" spans="1:68" ht="27" hidden="1" customHeight="1" x14ac:dyDescent="0.25">
      <c r="A195" s="54" t="s">
        <v>281</v>
      </c>
      <c r="B195" s="54" t="s">
        <v>282</v>
      </c>
      <c r="C195" s="31">
        <v>4301070990</v>
      </c>
      <c r="D195" s="306">
        <v>4607111038494</v>
      </c>
      <c r="E195" s="307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44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4"/>
      <c r="R195" s="314"/>
      <c r="S195" s="314"/>
      <c r="T195" s="315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284</v>
      </c>
      <c r="B196" s="54" t="s">
        <v>285</v>
      </c>
      <c r="C196" s="31">
        <v>4301070966</v>
      </c>
      <c r="D196" s="306">
        <v>4607111038135</v>
      </c>
      <c r="E196" s="307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36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4"/>
      <c r="R196" s="314"/>
      <c r="S196" s="314"/>
      <c r="T196" s="315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321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22"/>
      <c r="P197" s="318" t="s">
        <v>72</v>
      </c>
      <c r="Q197" s="319"/>
      <c r="R197" s="319"/>
      <c r="S197" s="319"/>
      <c r="T197" s="319"/>
      <c r="U197" s="319"/>
      <c r="V197" s="320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hidden="1" x14ac:dyDescent="0.2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22"/>
      <c r="P198" s="318" t="s">
        <v>72</v>
      </c>
      <c r="Q198" s="319"/>
      <c r="R198" s="319"/>
      <c r="S198" s="319"/>
      <c r="T198" s="319"/>
      <c r="U198" s="319"/>
      <c r="V198" s="320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hidden="1" customHeight="1" x14ac:dyDescent="0.25">
      <c r="A199" s="304" t="s">
        <v>287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93"/>
      <c r="AB199" s="293"/>
      <c r="AC199" s="293"/>
    </row>
    <row r="200" spans="1:68" ht="14.25" hidden="1" customHeight="1" x14ac:dyDescent="0.25">
      <c r="A200" s="312" t="s">
        <v>63</v>
      </c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294"/>
      <c r="AB200" s="294"/>
      <c r="AC200" s="294"/>
    </row>
    <row r="201" spans="1:68" ht="27" hidden="1" customHeight="1" x14ac:dyDescent="0.25">
      <c r="A201" s="54" t="s">
        <v>288</v>
      </c>
      <c r="B201" s="54" t="s">
        <v>289</v>
      </c>
      <c r="C201" s="31">
        <v>4301070996</v>
      </c>
      <c r="D201" s="306">
        <v>4607111038654</v>
      </c>
      <c r="E201" s="307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34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4"/>
      <c r="R201" s="314"/>
      <c r="S201" s="314"/>
      <c r="T201" s="315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4301070997</v>
      </c>
      <c r="D202" s="306">
        <v>4607111038586</v>
      </c>
      <c r="E202" s="307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31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4"/>
      <c r="R202" s="314"/>
      <c r="S202" s="314"/>
      <c r="T202" s="315"/>
      <c r="U202" s="34"/>
      <c r="V202" s="34"/>
      <c r="W202" s="35" t="s">
        <v>69</v>
      </c>
      <c r="X202" s="298">
        <v>12</v>
      </c>
      <c r="Y202" s="299">
        <f t="shared" si="6"/>
        <v>12</v>
      </c>
      <c r="Z202" s="36">
        <f t="shared" si="7"/>
        <v>0.186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69.960000000000008</v>
      </c>
      <c r="BN202" s="67">
        <f t="shared" si="9"/>
        <v>69.960000000000008</v>
      </c>
      <c r="BO202" s="67">
        <f t="shared" si="10"/>
        <v>0.14285714285714285</v>
      </c>
      <c r="BP202" s="67">
        <f t="shared" si="11"/>
        <v>0.14285714285714285</v>
      </c>
    </row>
    <row r="203" spans="1:68" ht="27" hidden="1" customHeight="1" x14ac:dyDescent="0.25">
      <c r="A203" s="54" t="s">
        <v>293</v>
      </c>
      <c r="B203" s="54" t="s">
        <v>294</v>
      </c>
      <c r="C203" s="31">
        <v>4301070962</v>
      </c>
      <c r="D203" s="306">
        <v>4607111038609</v>
      </c>
      <c r="E203" s="307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2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4"/>
      <c r="R203" s="314"/>
      <c r="S203" s="314"/>
      <c r="T203" s="315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customHeight="1" x14ac:dyDescent="0.25">
      <c r="A204" s="54" t="s">
        <v>296</v>
      </c>
      <c r="B204" s="54" t="s">
        <v>297</v>
      </c>
      <c r="C204" s="31">
        <v>4301070963</v>
      </c>
      <c r="D204" s="306">
        <v>4607111038630</v>
      </c>
      <c r="E204" s="307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21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4"/>
      <c r="R204" s="314"/>
      <c r="S204" s="314"/>
      <c r="T204" s="315"/>
      <c r="U204" s="34"/>
      <c r="V204" s="34"/>
      <c r="W204" s="35" t="s">
        <v>69</v>
      </c>
      <c r="X204" s="298">
        <v>12</v>
      </c>
      <c r="Y204" s="299">
        <f t="shared" si="6"/>
        <v>12</v>
      </c>
      <c r="Z204" s="36">
        <f t="shared" si="7"/>
        <v>0.186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70.44</v>
      </c>
      <c r="BN204" s="67">
        <f t="shared" si="9"/>
        <v>70.44</v>
      </c>
      <c r="BO204" s="67">
        <f t="shared" si="10"/>
        <v>0.14285714285714285</v>
      </c>
      <c r="BP204" s="67">
        <f t="shared" si="11"/>
        <v>0.14285714285714285</v>
      </c>
    </row>
    <row r="205" spans="1:68" ht="27" hidden="1" customHeight="1" x14ac:dyDescent="0.25">
      <c r="A205" s="54" t="s">
        <v>298</v>
      </c>
      <c r="B205" s="54" t="s">
        <v>299</v>
      </c>
      <c r="C205" s="31">
        <v>4301070959</v>
      </c>
      <c r="D205" s="306">
        <v>4607111038616</v>
      </c>
      <c r="E205" s="307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4"/>
      <c r="R205" s="314"/>
      <c r="S205" s="314"/>
      <c r="T205" s="315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hidden="1" customHeight="1" x14ac:dyDescent="0.25">
      <c r="A206" s="54" t="s">
        <v>300</v>
      </c>
      <c r="B206" s="54" t="s">
        <v>301</v>
      </c>
      <c r="C206" s="31">
        <v>4301070960</v>
      </c>
      <c r="D206" s="306">
        <v>4607111038623</v>
      </c>
      <c r="E206" s="307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1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4"/>
      <c r="R206" s="314"/>
      <c r="S206" s="314"/>
      <c r="T206" s="315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x14ac:dyDescent="0.2">
      <c r="A207" s="321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22"/>
      <c r="P207" s="318" t="s">
        <v>72</v>
      </c>
      <c r="Q207" s="319"/>
      <c r="R207" s="319"/>
      <c r="S207" s="319"/>
      <c r="T207" s="319"/>
      <c r="U207" s="319"/>
      <c r="V207" s="320"/>
      <c r="W207" s="37" t="s">
        <v>69</v>
      </c>
      <c r="X207" s="300">
        <f>IFERROR(SUM(X201:X206),"0")</f>
        <v>24</v>
      </c>
      <c r="Y207" s="300">
        <f>IFERROR(SUM(Y201:Y206),"0")</f>
        <v>24</v>
      </c>
      <c r="Z207" s="300">
        <f>IFERROR(IF(Z201="",0,Z201),"0")+IFERROR(IF(Z202="",0,Z202),"0")+IFERROR(IF(Z203="",0,Z203),"0")+IFERROR(IF(Z204="",0,Z204),"0")+IFERROR(IF(Z205="",0,Z205),"0")+IFERROR(IF(Z206="",0,Z206),"0")</f>
        <v>0.372</v>
      </c>
      <c r="AA207" s="301"/>
      <c r="AB207" s="301"/>
      <c r="AC207" s="301"/>
    </row>
    <row r="208" spans="1:68" x14ac:dyDescent="0.2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22"/>
      <c r="P208" s="318" t="s">
        <v>72</v>
      </c>
      <c r="Q208" s="319"/>
      <c r="R208" s="319"/>
      <c r="S208" s="319"/>
      <c r="T208" s="319"/>
      <c r="U208" s="319"/>
      <c r="V208" s="320"/>
      <c r="W208" s="37" t="s">
        <v>73</v>
      </c>
      <c r="X208" s="300">
        <f>IFERROR(SUMPRODUCT(X201:X206*H201:H206),"0")</f>
        <v>134.39999999999998</v>
      </c>
      <c r="Y208" s="300">
        <f>IFERROR(SUMPRODUCT(Y201:Y206*H201:H206),"0")</f>
        <v>134.39999999999998</v>
      </c>
      <c r="Z208" s="37"/>
      <c r="AA208" s="301"/>
      <c r="AB208" s="301"/>
      <c r="AC208" s="301"/>
    </row>
    <row r="209" spans="1:68" ht="16.5" hidden="1" customHeight="1" x14ac:dyDescent="0.25">
      <c r="A209" s="304" t="s">
        <v>302</v>
      </c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293"/>
      <c r="AB209" s="293"/>
      <c r="AC209" s="293"/>
    </row>
    <row r="210" spans="1:68" ht="14.25" hidden="1" customHeight="1" x14ac:dyDescent="0.25">
      <c r="A210" s="312" t="s">
        <v>63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94"/>
      <c r="AB210" s="294"/>
      <c r="AC210" s="294"/>
    </row>
    <row r="211" spans="1:68" ht="27" hidden="1" customHeight="1" x14ac:dyDescent="0.25">
      <c r="A211" s="54" t="s">
        <v>303</v>
      </c>
      <c r="B211" s="54" t="s">
        <v>304</v>
      </c>
      <c r="C211" s="31">
        <v>4301070917</v>
      </c>
      <c r="D211" s="306">
        <v>4607111035912</v>
      </c>
      <c r="E211" s="307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4"/>
      <c r="R211" s="314"/>
      <c r="S211" s="314"/>
      <c r="T211" s="315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hidden="1" customHeight="1" x14ac:dyDescent="0.25">
      <c r="A212" s="54" t="s">
        <v>306</v>
      </c>
      <c r="B212" s="54" t="s">
        <v>307</v>
      </c>
      <c r="C212" s="31">
        <v>4301070920</v>
      </c>
      <c r="D212" s="306">
        <v>4607111035929</v>
      </c>
      <c r="E212" s="307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1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4"/>
      <c r="R212" s="314"/>
      <c r="S212" s="314"/>
      <c r="T212" s="315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hidden="1" customHeight="1" x14ac:dyDescent="0.25">
      <c r="A213" s="54" t="s">
        <v>308</v>
      </c>
      <c r="B213" s="54" t="s">
        <v>309</v>
      </c>
      <c r="C213" s="31">
        <v>4301070915</v>
      </c>
      <c r="D213" s="306">
        <v>4607111035882</v>
      </c>
      <c r="E213" s="307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49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4"/>
      <c r="R213" s="314"/>
      <c r="S213" s="314"/>
      <c r="T213" s="315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4301070921</v>
      </c>
      <c r="D214" s="306">
        <v>4607111035905</v>
      </c>
      <c r="E214" s="307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37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4"/>
      <c r="R214" s="314"/>
      <c r="S214" s="314"/>
      <c r="T214" s="315"/>
      <c r="U214" s="34"/>
      <c r="V214" s="34"/>
      <c r="W214" s="35" t="s">
        <v>69</v>
      </c>
      <c r="X214" s="298">
        <v>12</v>
      </c>
      <c r="Y214" s="299">
        <f>IFERROR(IF(X214="","",X214),"")</f>
        <v>12</v>
      </c>
      <c r="Z214" s="36">
        <f>IFERROR(IF(X214="","",X214*0.0155),"")</f>
        <v>0.186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89.64</v>
      </c>
      <c r="BN214" s="67">
        <f>IFERROR(Y214*I214,"0")</f>
        <v>89.64</v>
      </c>
      <c r="BO214" s="67">
        <f>IFERROR(X214/J214,"0")</f>
        <v>0.14285714285714285</v>
      </c>
      <c r="BP214" s="67">
        <f>IFERROR(Y214/J214,"0")</f>
        <v>0.14285714285714285</v>
      </c>
    </row>
    <row r="215" spans="1:68" x14ac:dyDescent="0.2">
      <c r="A215" s="321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22"/>
      <c r="P215" s="318" t="s">
        <v>72</v>
      </c>
      <c r="Q215" s="319"/>
      <c r="R215" s="319"/>
      <c r="S215" s="319"/>
      <c r="T215" s="319"/>
      <c r="U215" s="319"/>
      <c r="V215" s="320"/>
      <c r="W215" s="37" t="s">
        <v>69</v>
      </c>
      <c r="X215" s="300">
        <f>IFERROR(SUM(X211:X214),"0")</f>
        <v>12</v>
      </c>
      <c r="Y215" s="300">
        <f>IFERROR(SUM(Y211:Y214),"0")</f>
        <v>12</v>
      </c>
      <c r="Z215" s="300">
        <f>IFERROR(IF(Z211="",0,Z211),"0")+IFERROR(IF(Z212="",0,Z212),"0")+IFERROR(IF(Z213="",0,Z213),"0")+IFERROR(IF(Z214="",0,Z214),"0")</f>
        <v>0.186</v>
      </c>
      <c r="AA215" s="301"/>
      <c r="AB215" s="301"/>
      <c r="AC215" s="301"/>
    </row>
    <row r="216" spans="1:68" x14ac:dyDescent="0.2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22"/>
      <c r="P216" s="318" t="s">
        <v>72</v>
      </c>
      <c r="Q216" s="319"/>
      <c r="R216" s="319"/>
      <c r="S216" s="319"/>
      <c r="T216" s="319"/>
      <c r="U216" s="319"/>
      <c r="V216" s="320"/>
      <c r="W216" s="37" t="s">
        <v>73</v>
      </c>
      <c r="X216" s="300">
        <f>IFERROR(SUMPRODUCT(X211:X214*H211:H214),"0")</f>
        <v>86.4</v>
      </c>
      <c r="Y216" s="300">
        <f>IFERROR(SUMPRODUCT(Y211:Y214*H211:H214),"0")</f>
        <v>86.4</v>
      </c>
      <c r="Z216" s="37"/>
      <c r="AA216" s="301"/>
      <c r="AB216" s="301"/>
      <c r="AC216" s="301"/>
    </row>
    <row r="217" spans="1:68" ht="16.5" hidden="1" customHeight="1" x14ac:dyDescent="0.25">
      <c r="A217" s="304" t="s">
        <v>313</v>
      </c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293"/>
      <c r="AB217" s="293"/>
      <c r="AC217" s="293"/>
    </row>
    <row r="218" spans="1:68" ht="14.25" hidden="1" customHeight="1" x14ac:dyDescent="0.25">
      <c r="A218" s="312" t="s">
        <v>63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6">
        <v>4620207491096</v>
      </c>
      <c r="E219" s="307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34" t="s">
        <v>316</v>
      </c>
      <c r="Q219" s="314"/>
      <c r="R219" s="314"/>
      <c r="S219" s="314"/>
      <c r="T219" s="315"/>
      <c r="U219" s="34"/>
      <c r="V219" s="34"/>
      <c r="W219" s="35" t="s">
        <v>69</v>
      </c>
      <c r="X219" s="298">
        <v>84</v>
      </c>
      <c r="Y219" s="299">
        <f>IFERROR(IF(X219="","",X219),"")</f>
        <v>84</v>
      </c>
      <c r="Z219" s="36">
        <f>IFERROR(IF(X219="","",X219*0.0155),"")</f>
        <v>1.302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439.32000000000005</v>
      </c>
      <c r="BN219" s="67">
        <f>IFERROR(Y219*I219,"0")</f>
        <v>439.32000000000005</v>
      </c>
      <c r="BO219" s="67">
        <f>IFERROR(X219/J219,"0")</f>
        <v>1</v>
      </c>
      <c r="BP219" s="67">
        <f>IFERROR(Y219/J219,"0")</f>
        <v>1</v>
      </c>
    </row>
    <row r="220" spans="1:68" x14ac:dyDescent="0.2">
      <c r="A220" s="321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22"/>
      <c r="P220" s="318" t="s">
        <v>72</v>
      </c>
      <c r="Q220" s="319"/>
      <c r="R220" s="319"/>
      <c r="S220" s="319"/>
      <c r="T220" s="319"/>
      <c r="U220" s="319"/>
      <c r="V220" s="320"/>
      <c r="W220" s="37" t="s">
        <v>69</v>
      </c>
      <c r="X220" s="300">
        <f>IFERROR(SUM(X219:X219),"0")</f>
        <v>84</v>
      </c>
      <c r="Y220" s="300">
        <f>IFERROR(SUM(Y219:Y219),"0")</f>
        <v>84</v>
      </c>
      <c r="Z220" s="300">
        <f>IFERROR(IF(Z219="",0,Z219),"0")</f>
        <v>1.302</v>
      </c>
      <c r="AA220" s="301"/>
      <c r="AB220" s="301"/>
      <c r="AC220" s="301"/>
    </row>
    <row r="221" spans="1:68" x14ac:dyDescent="0.2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22"/>
      <c r="P221" s="318" t="s">
        <v>72</v>
      </c>
      <c r="Q221" s="319"/>
      <c r="R221" s="319"/>
      <c r="S221" s="319"/>
      <c r="T221" s="319"/>
      <c r="U221" s="319"/>
      <c r="V221" s="320"/>
      <c r="W221" s="37" t="s">
        <v>73</v>
      </c>
      <c r="X221" s="300">
        <f>IFERROR(SUMPRODUCT(X219:X219*H219:H219),"0")</f>
        <v>420</v>
      </c>
      <c r="Y221" s="300">
        <f>IFERROR(SUMPRODUCT(Y219:Y219*H219:H219),"0")</f>
        <v>420</v>
      </c>
      <c r="Z221" s="37"/>
      <c r="AA221" s="301"/>
      <c r="AB221" s="301"/>
      <c r="AC221" s="301"/>
    </row>
    <row r="222" spans="1:68" ht="16.5" hidden="1" customHeight="1" x14ac:dyDescent="0.25">
      <c r="A222" s="304" t="s">
        <v>318</v>
      </c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293"/>
      <c r="AB222" s="293"/>
      <c r="AC222" s="293"/>
    </row>
    <row r="223" spans="1:68" ht="14.25" hidden="1" customHeight="1" x14ac:dyDescent="0.25">
      <c r="A223" s="312" t="s">
        <v>63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94"/>
      <c r="AB223" s="294"/>
      <c r="AC223" s="294"/>
    </row>
    <row r="224" spans="1:68" ht="27" hidden="1" customHeight="1" x14ac:dyDescent="0.25">
      <c r="A224" s="54" t="s">
        <v>319</v>
      </c>
      <c r="B224" s="54" t="s">
        <v>320</v>
      </c>
      <c r="C224" s="31">
        <v>4301071093</v>
      </c>
      <c r="D224" s="306">
        <v>4620207490709</v>
      </c>
      <c r="E224" s="307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5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4"/>
      <c r="R224" s="314"/>
      <c r="S224" s="314"/>
      <c r="T224" s="315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idden="1" x14ac:dyDescent="0.2">
      <c r="A225" s="321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22"/>
      <c r="P225" s="318" t="s">
        <v>72</v>
      </c>
      <c r="Q225" s="319"/>
      <c r="R225" s="319"/>
      <c r="S225" s="319"/>
      <c r="T225" s="319"/>
      <c r="U225" s="319"/>
      <c r="V225" s="320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hidden="1" x14ac:dyDescent="0.2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22"/>
      <c r="P226" s="318" t="s">
        <v>72</v>
      </c>
      <c r="Q226" s="319"/>
      <c r="R226" s="319"/>
      <c r="S226" s="319"/>
      <c r="T226" s="319"/>
      <c r="U226" s="319"/>
      <c r="V226" s="320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hidden="1" customHeight="1" x14ac:dyDescent="0.25">
      <c r="A227" s="312" t="s">
        <v>124</v>
      </c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294"/>
      <c r="AB227" s="294"/>
      <c r="AC227" s="294"/>
    </row>
    <row r="228" spans="1:68" ht="27" hidden="1" customHeight="1" x14ac:dyDescent="0.25">
      <c r="A228" s="54" t="s">
        <v>322</v>
      </c>
      <c r="B228" s="54" t="s">
        <v>323</v>
      </c>
      <c r="C228" s="31">
        <v>4301135692</v>
      </c>
      <c r="D228" s="306">
        <v>4620207490570</v>
      </c>
      <c r="E228" s="307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33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4"/>
      <c r="R228" s="314"/>
      <c r="S228" s="314"/>
      <c r="T228" s="315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hidden="1" customHeight="1" x14ac:dyDescent="0.25">
      <c r="A229" s="54" t="s">
        <v>325</v>
      </c>
      <c r="B229" s="54" t="s">
        <v>326</v>
      </c>
      <c r="C229" s="31">
        <v>4301135691</v>
      </c>
      <c r="D229" s="306">
        <v>4620207490549</v>
      </c>
      <c r="E229" s="307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2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4"/>
      <c r="R229" s="314"/>
      <c r="S229" s="314"/>
      <c r="T229" s="315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hidden="1" customHeight="1" x14ac:dyDescent="0.25">
      <c r="A230" s="54" t="s">
        <v>327</v>
      </c>
      <c r="B230" s="54" t="s">
        <v>328</v>
      </c>
      <c r="C230" s="31">
        <v>4301135694</v>
      </c>
      <c r="D230" s="306">
        <v>4620207490501</v>
      </c>
      <c r="E230" s="307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50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4"/>
      <c r="R230" s="314"/>
      <c r="S230" s="314"/>
      <c r="T230" s="315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21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22"/>
      <c r="P231" s="318" t="s">
        <v>72</v>
      </c>
      <c r="Q231" s="319"/>
      <c r="R231" s="319"/>
      <c r="S231" s="319"/>
      <c r="T231" s="319"/>
      <c r="U231" s="319"/>
      <c r="V231" s="320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hidden="1" x14ac:dyDescent="0.2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22"/>
      <c r="P232" s="318" t="s">
        <v>72</v>
      </c>
      <c r="Q232" s="319"/>
      <c r="R232" s="319"/>
      <c r="S232" s="319"/>
      <c r="T232" s="319"/>
      <c r="U232" s="319"/>
      <c r="V232" s="320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hidden="1" customHeight="1" x14ac:dyDescent="0.25">
      <c r="A233" s="304" t="s">
        <v>329</v>
      </c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293"/>
      <c r="AB233" s="293"/>
      <c r="AC233" s="293"/>
    </row>
    <row r="234" spans="1:68" ht="14.25" hidden="1" customHeight="1" x14ac:dyDescent="0.25">
      <c r="A234" s="312" t="s">
        <v>63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94"/>
      <c r="AB234" s="294"/>
      <c r="AC234" s="294"/>
    </row>
    <row r="235" spans="1:68" ht="16.5" hidden="1" customHeight="1" x14ac:dyDescent="0.25">
      <c r="A235" s="54" t="s">
        <v>330</v>
      </c>
      <c r="B235" s="54" t="s">
        <v>331</v>
      </c>
      <c r="C235" s="31">
        <v>4301071063</v>
      </c>
      <c r="D235" s="306">
        <v>4607111039019</v>
      </c>
      <c r="E235" s="307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0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4"/>
      <c r="R235" s="314"/>
      <c r="S235" s="314"/>
      <c r="T235" s="315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hidden="1" customHeight="1" x14ac:dyDescent="0.25">
      <c r="A236" s="54" t="s">
        <v>333</v>
      </c>
      <c r="B236" s="54" t="s">
        <v>334</v>
      </c>
      <c r="C236" s="31">
        <v>4301071000</v>
      </c>
      <c r="D236" s="306">
        <v>4607111038708</v>
      </c>
      <c r="E236" s="307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495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4"/>
      <c r="R236" s="314"/>
      <c r="S236" s="314"/>
      <c r="T236" s="315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21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22"/>
      <c r="P237" s="318" t="s">
        <v>72</v>
      </c>
      <c r="Q237" s="319"/>
      <c r="R237" s="319"/>
      <c r="S237" s="319"/>
      <c r="T237" s="319"/>
      <c r="U237" s="319"/>
      <c r="V237" s="320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hidden="1" x14ac:dyDescent="0.2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22"/>
      <c r="P238" s="318" t="s">
        <v>72</v>
      </c>
      <c r="Q238" s="319"/>
      <c r="R238" s="319"/>
      <c r="S238" s="319"/>
      <c r="T238" s="319"/>
      <c r="U238" s="319"/>
      <c r="V238" s="320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hidden="1" customHeight="1" x14ac:dyDescent="0.2">
      <c r="A239" s="344" t="s">
        <v>335</v>
      </c>
      <c r="B239" s="345"/>
      <c r="C239" s="345"/>
      <c r="D239" s="345"/>
      <c r="E239" s="345"/>
      <c r="F239" s="345"/>
      <c r="G239" s="345"/>
      <c r="H239" s="345"/>
      <c r="I239" s="345"/>
      <c r="J239" s="345"/>
      <c r="K239" s="345"/>
      <c r="L239" s="345"/>
      <c r="M239" s="345"/>
      <c r="N239" s="345"/>
      <c r="O239" s="345"/>
      <c r="P239" s="345"/>
      <c r="Q239" s="345"/>
      <c r="R239" s="345"/>
      <c r="S239" s="345"/>
      <c r="T239" s="345"/>
      <c r="U239" s="345"/>
      <c r="V239" s="345"/>
      <c r="W239" s="345"/>
      <c r="X239" s="345"/>
      <c r="Y239" s="345"/>
      <c r="Z239" s="345"/>
      <c r="AA239" s="48"/>
      <c r="AB239" s="48"/>
      <c r="AC239" s="48"/>
    </row>
    <row r="240" spans="1:68" ht="16.5" hidden="1" customHeight="1" x14ac:dyDescent="0.25">
      <c r="A240" s="304" t="s">
        <v>336</v>
      </c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293"/>
      <c r="AB240" s="293"/>
      <c r="AC240" s="293"/>
    </row>
    <row r="241" spans="1:68" ht="14.25" hidden="1" customHeight="1" x14ac:dyDescent="0.25">
      <c r="A241" s="312" t="s">
        <v>63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94"/>
      <c r="AB241" s="294"/>
      <c r="AC241" s="294"/>
    </row>
    <row r="242" spans="1:68" ht="27" hidden="1" customHeight="1" x14ac:dyDescent="0.25">
      <c r="A242" s="54" t="s">
        <v>337</v>
      </c>
      <c r="B242" s="54" t="s">
        <v>338</v>
      </c>
      <c r="C242" s="31">
        <v>4301071036</v>
      </c>
      <c r="D242" s="306">
        <v>4607111036162</v>
      </c>
      <c r="E242" s="307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46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4"/>
      <c r="R242" s="314"/>
      <c r="S242" s="314"/>
      <c r="T242" s="315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21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22"/>
      <c r="P243" s="318" t="s">
        <v>72</v>
      </c>
      <c r="Q243" s="319"/>
      <c r="R243" s="319"/>
      <c r="S243" s="319"/>
      <c r="T243" s="319"/>
      <c r="U243" s="319"/>
      <c r="V243" s="320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hidden="1" x14ac:dyDescent="0.2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22"/>
      <c r="P244" s="318" t="s">
        <v>72</v>
      </c>
      <c r="Q244" s="319"/>
      <c r="R244" s="319"/>
      <c r="S244" s="319"/>
      <c r="T244" s="319"/>
      <c r="U244" s="319"/>
      <c r="V244" s="320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hidden="1" customHeight="1" x14ac:dyDescent="0.2">
      <c r="A245" s="344" t="s">
        <v>340</v>
      </c>
      <c r="B245" s="345"/>
      <c r="C245" s="345"/>
      <c r="D245" s="345"/>
      <c r="E245" s="345"/>
      <c r="F245" s="345"/>
      <c r="G245" s="345"/>
      <c r="H245" s="345"/>
      <c r="I245" s="345"/>
      <c r="J245" s="345"/>
      <c r="K245" s="345"/>
      <c r="L245" s="345"/>
      <c r="M245" s="345"/>
      <c r="N245" s="345"/>
      <c r="O245" s="345"/>
      <c r="P245" s="345"/>
      <c r="Q245" s="345"/>
      <c r="R245" s="345"/>
      <c r="S245" s="345"/>
      <c r="T245" s="345"/>
      <c r="U245" s="345"/>
      <c r="V245" s="345"/>
      <c r="W245" s="345"/>
      <c r="X245" s="345"/>
      <c r="Y245" s="345"/>
      <c r="Z245" s="345"/>
      <c r="AA245" s="48"/>
      <c r="AB245" s="48"/>
      <c r="AC245" s="48"/>
    </row>
    <row r="246" spans="1:68" ht="16.5" hidden="1" customHeight="1" x14ac:dyDescent="0.25">
      <c r="A246" s="304" t="s">
        <v>341</v>
      </c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293"/>
      <c r="AB246" s="293"/>
      <c r="AC246" s="293"/>
    </row>
    <row r="247" spans="1:68" ht="14.25" hidden="1" customHeight="1" x14ac:dyDescent="0.25">
      <c r="A247" s="312" t="s">
        <v>63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94"/>
      <c r="AB247" s="294"/>
      <c r="AC247" s="294"/>
    </row>
    <row r="248" spans="1:68" ht="27" hidden="1" customHeight="1" x14ac:dyDescent="0.25">
      <c r="A248" s="54" t="s">
        <v>342</v>
      </c>
      <c r="B248" s="54" t="s">
        <v>343</v>
      </c>
      <c r="C248" s="31">
        <v>4301071029</v>
      </c>
      <c r="D248" s="306">
        <v>4607111035899</v>
      </c>
      <c r="E248" s="307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0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4"/>
      <c r="R248" s="314"/>
      <c r="S248" s="314"/>
      <c r="T248" s="315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hidden="1" customHeight="1" x14ac:dyDescent="0.25">
      <c r="A249" s="54" t="s">
        <v>344</v>
      </c>
      <c r="B249" s="54" t="s">
        <v>345</v>
      </c>
      <c r="C249" s="31">
        <v>4301070991</v>
      </c>
      <c r="D249" s="306">
        <v>4607111038180</v>
      </c>
      <c r="E249" s="307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49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4"/>
      <c r="R249" s="314"/>
      <c r="S249" s="314"/>
      <c r="T249" s="315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21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22"/>
      <c r="P250" s="318" t="s">
        <v>72</v>
      </c>
      <c r="Q250" s="319"/>
      <c r="R250" s="319"/>
      <c r="S250" s="319"/>
      <c r="T250" s="319"/>
      <c r="U250" s="319"/>
      <c r="V250" s="320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hidden="1" x14ac:dyDescent="0.2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22"/>
      <c r="P251" s="318" t="s">
        <v>72</v>
      </c>
      <c r="Q251" s="319"/>
      <c r="R251" s="319"/>
      <c r="S251" s="319"/>
      <c r="T251" s="319"/>
      <c r="U251" s="319"/>
      <c r="V251" s="320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hidden="1" customHeight="1" x14ac:dyDescent="0.2">
      <c r="A252" s="344" t="s">
        <v>347</v>
      </c>
      <c r="B252" s="345"/>
      <c r="C252" s="345"/>
      <c r="D252" s="345"/>
      <c r="E252" s="345"/>
      <c r="F252" s="345"/>
      <c r="G252" s="345"/>
      <c r="H252" s="345"/>
      <c r="I252" s="345"/>
      <c r="J252" s="345"/>
      <c r="K252" s="345"/>
      <c r="L252" s="345"/>
      <c r="M252" s="345"/>
      <c r="N252" s="345"/>
      <c r="O252" s="345"/>
      <c r="P252" s="345"/>
      <c r="Q252" s="345"/>
      <c r="R252" s="345"/>
      <c r="S252" s="345"/>
      <c r="T252" s="345"/>
      <c r="U252" s="345"/>
      <c r="V252" s="345"/>
      <c r="W252" s="345"/>
      <c r="X252" s="345"/>
      <c r="Y252" s="345"/>
      <c r="Z252" s="345"/>
      <c r="AA252" s="48"/>
      <c r="AB252" s="48"/>
      <c r="AC252" s="48"/>
    </row>
    <row r="253" spans="1:68" ht="16.5" hidden="1" customHeight="1" x14ac:dyDescent="0.25">
      <c r="A253" s="304" t="s">
        <v>348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293"/>
      <c r="AB253" s="293"/>
      <c r="AC253" s="293"/>
    </row>
    <row r="254" spans="1:68" ht="14.25" hidden="1" customHeight="1" x14ac:dyDescent="0.25">
      <c r="A254" s="312" t="s">
        <v>349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94"/>
      <c r="AB254" s="294"/>
      <c r="AC254" s="294"/>
    </row>
    <row r="255" spans="1:68" ht="27" hidden="1" customHeight="1" x14ac:dyDescent="0.25">
      <c r="A255" s="54" t="s">
        <v>350</v>
      </c>
      <c r="B255" s="54" t="s">
        <v>351</v>
      </c>
      <c r="C255" s="31">
        <v>4301133004</v>
      </c>
      <c r="D255" s="306">
        <v>4607111039774</v>
      </c>
      <c r="E255" s="307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46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4"/>
      <c r="R255" s="314"/>
      <c r="S255" s="314"/>
      <c r="T255" s="315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21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22"/>
      <c r="P256" s="318" t="s">
        <v>72</v>
      </c>
      <c r="Q256" s="319"/>
      <c r="R256" s="319"/>
      <c r="S256" s="319"/>
      <c r="T256" s="319"/>
      <c r="U256" s="319"/>
      <c r="V256" s="320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hidden="1" x14ac:dyDescent="0.2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22"/>
      <c r="P257" s="318" t="s">
        <v>72</v>
      </c>
      <c r="Q257" s="319"/>
      <c r="R257" s="319"/>
      <c r="S257" s="319"/>
      <c r="T257" s="319"/>
      <c r="U257" s="319"/>
      <c r="V257" s="320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hidden="1" customHeight="1" x14ac:dyDescent="0.25">
      <c r="A258" s="312" t="s">
        <v>124</v>
      </c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294"/>
      <c r="AB258" s="294"/>
      <c r="AC258" s="294"/>
    </row>
    <row r="259" spans="1:68" ht="37.5" hidden="1" customHeight="1" x14ac:dyDescent="0.25">
      <c r="A259" s="54" t="s">
        <v>353</v>
      </c>
      <c r="B259" s="54" t="s">
        <v>354</v>
      </c>
      <c r="C259" s="31">
        <v>4301135400</v>
      </c>
      <c r="D259" s="306">
        <v>4607111039361</v>
      </c>
      <c r="E259" s="307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50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4"/>
      <c r="R259" s="314"/>
      <c r="S259" s="314"/>
      <c r="T259" s="315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21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22"/>
      <c r="P260" s="318" t="s">
        <v>72</v>
      </c>
      <c r="Q260" s="319"/>
      <c r="R260" s="319"/>
      <c r="S260" s="319"/>
      <c r="T260" s="319"/>
      <c r="U260" s="319"/>
      <c r="V260" s="320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hidden="1" x14ac:dyDescent="0.2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22"/>
      <c r="P261" s="318" t="s">
        <v>72</v>
      </c>
      <c r="Q261" s="319"/>
      <c r="R261" s="319"/>
      <c r="S261" s="319"/>
      <c r="T261" s="319"/>
      <c r="U261" s="319"/>
      <c r="V261" s="320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hidden="1" customHeight="1" x14ac:dyDescent="0.2">
      <c r="A262" s="344" t="s">
        <v>355</v>
      </c>
      <c r="B262" s="345"/>
      <c r="C262" s="345"/>
      <c r="D262" s="345"/>
      <c r="E262" s="345"/>
      <c r="F262" s="345"/>
      <c r="G262" s="345"/>
      <c r="H262" s="345"/>
      <c r="I262" s="345"/>
      <c r="J262" s="345"/>
      <c r="K262" s="345"/>
      <c r="L262" s="345"/>
      <c r="M262" s="345"/>
      <c r="N262" s="345"/>
      <c r="O262" s="345"/>
      <c r="P262" s="345"/>
      <c r="Q262" s="345"/>
      <c r="R262" s="345"/>
      <c r="S262" s="345"/>
      <c r="T262" s="345"/>
      <c r="U262" s="345"/>
      <c r="V262" s="345"/>
      <c r="W262" s="345"/>
      <c r="X262" s="345"/>
      <c r="Y262" s="345"/>
      <c r="Z262" s="345"/>
      <c r="AA262" s="48"/>
      <c r="AB262" s="48"/>
      <c r="AC262" s="48"/>
    </row>
    <row r="263" spans="1:68" ht="16.5" hidden="1" customHeight="1" x14ac:dyDescent="0.25">
      <c r="A263" s="304" t="s">
        <v>355</v>
      </c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293"/>
      <c r="AB263" s="293"/>
      <c r="AC263" s="293"/>
    </row>
    <row r="264" spans="1:68" ht="14.25" hidden="1" customHeight="1" x14ac:dyDescent="0.25">
      <c r="A264" s="312" t="s">
        <v>63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94"/>
      <c r="AB264" s="294"/>
      <c r="AC264" s="294"/>
    </row>
    <row r="265" spans="1:68" ht="27" hidden="1" customHeight="1" x14ac:dyDescent="0.25">
      <c r="A265" s="54" t="s">
        <v>356</v>
      </c>
      <c r="B265" s="54" t="s">
        <v>357</v>
      </c>
      <c r="C265" s="31">
        <v>4301071014</v>
      </c>
      <c r="D265" s="306">
        <v>4640242181264</v>
      </c>
      <c r="E265" s="307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497" t="s">
        <v>358</v>
      </c>
      <c r="Q265" s="314"/>
      <c r="R265" s="314"/>
      <c r="S265" s="314"/>
      <c r="T265" s="315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360</v>
      </c>
      <c r="B266" s="54" t="s">
        <v>361</v>
      </c>
      <c r="C266" s="31">
        <v>4301071021</v>
      </c>
      <c r="D266" s="306">
        <v>4640242181325</v>
      </c>
      <c r="E266" s="307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498" t="s">
        <v>362</v>
      </c>
      <c r="Q266" s="314"/>
      <c r="R266" s="314"/>
      <c r="S266" s="314"/>
      <c r="T266" s="315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363</v>
      </c>
      <c r="B267" s="54" t="s">
        <v>364</v>
      </c>
      <c r="C267" s="31">
        <v>4301070993</v>
      </c>
      <c r="D267" s="306">
        <v>4640242180670</v>
      </c>
      <c r="E267" s="307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30" t="s">
        <v>365</v>
      </c>
      <c r="Q267" s="314"/>
      <c r="R267" s="314"/>
      <c r="S267" s="314"/>
      <c r="T267" s="315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321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22"/>
      <c r="P268" s="318" t="s">
        <v>72</v>
      </c>
      <c r="Q268" s="319"/>
      <c r="R268" s="319"/>
      <c r="S268" s="319"/>
      <c r="T268" s="319"/>
      <c r="U268" s="319"/>
      <c r="V268" s="320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hidden="1" x14ac:dyDescent="0.2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22"/>
      <c r="P269" s="318" t="s">
        <v>72</v>
      </c>
      <c r="Q269" s="319"/>
      <c r="R269" s="319"/>
      <c r="S269" s="319"/>
      <c r="T269" s="319"/>
      <c r="U269" s="319"/>
      <c r="V269" s="320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hidden="1" customHeight="1" x14ac:dyDescent="0.25">
      <c r="A270" s="312" t="s">
        <v>76</v>
      </c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6">
        <v>4640242180397</v>
      </c>
      <c r="E271" s="307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49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4"/>
      <c r="R271" s="314"/>
      <c r="S271" s="314"/>
      <c r="T271" s="315"/>
      <c r="U271" s="34"/>
      <c r="V271" s="34"/>
      <c r="W271" s="35" t="s">
        <v>69</v>
      </c>
      <c r="X271" s="298">
        <v>72</v>
      </c>
      <c r="Y271" s="299">
        <f>IFERROR(IF(X271="","",X271),"")</f>
        <v>72</v>
      </c>
      <c r="Z271" s="36">
        <f>IFERROR(IF(X271="","",X271*0.0155),"")</f>
        <v>1.1160000000000001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450.71999999999997</v>
      </c>
      <c r="BN271" s="67">
        <f>IFERROR(Y271*I271,"0")</f>
        <v>450.71999999999997</v>
      </c>
      <c r="BO271" s="67">
        <f>IFERROR(X271/J271,"0")</f>
        <v>0.8571428571428571</v>
      </c>
      <c r="BP271" s="67">
        <f>IFERROR(Y271/J271,"0")</f>
        <v>0.8571428571428571</v>
      </c>
    </row>
    <row r="272" spans="1:68" x14ac:dyDescent="0.2">
      <c r="A272" s="321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22"/>
      <c r="P272" s="318" t="s">
        <v>72</v>
      </c>
      <c r="Q272" s="319"/>
      <c r="R272" s="319"/>
      <c r="S272" s="319"/>
      <c r="T272" s="319"/>
      <c r="U272" s="319"/>
      <c r="V272" s="320"/>
      <c r="W272" s="37" t="s">
        <v>69</v>
      </c>
      <c r="X272" s="300">
        <f>IFERROR(SUM(X271:X271),"0")</f>
        <v>72</v>
      </c>
      <c r="Y272" s="300">
        <f>IFERROR(SUM(Y271:Y271),"0")</f>
        <v>72</v>
      </c>
      <c r="Z272" s="300">
        <f>IFERROR(IF(Z271="",0,Z271),"0")</f>
        <v>1.1160000000000001</v>
      </c>
      <c r="AA272" s="301"/>
      <c r="AB272" s="301"/>
      <c r="AC272" s="301"/>
    </row>
    <row r="273" spans="1:68" x14ac:dyDescent="0.2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22"/>
      <c r="P273" s="318" t="s">
        <v>72</v>
      </c>
      <c r="Q273" s="319"/>
      <c r="R273" s="319"/>
      <c r="S273" s="319"/>
      <c r="T273" s="319"/>
      <c r="U273" s="319"/>
      <c r="V273" s="320"/>
      <c r="W273" s="37" t="s">
        <v>73</v>
      </c>
      <c r="X273" s="300">
        <f>IFERROR(SUMPRODUCT(X271:X271*H271:H271),"0")</f>
        <v>432</v>
      </c>
      <c r="Y273" s="300">
        <f>IFERROR(SUMPRODUCT(Y271:Y271*H271:H271),"0")</f>
        <v>432</v>
      </c>
      <c r="Z273" s="37"/>
      <c r="AA273" s="301"/>
      <c r="AB273" s="301"/>
      <c r="AC273" s="301"/>
    </row>
    <row r="274" spans="1:68" ht="14.25" hidden="1" customHeight="1" x14ac:dyDescent="0.25">
      <c r="A274" s="312" t="s">
        <v>118</v>
      </c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294"/>
      <c r="AB274" s="294"/>
      <c r="AC274" s="294"/>
    </row>
    <row r="275" spans="1:68" ht="27" customHeight="1" x14ac:dyDescent="0.25">
      <c r="A275" s="54" t="s">
        <v>370</v>
      </c>
      <c r="B275" s="54" t="s">
        <v>371</v>
      </c>
      <c r="C275" s="31">
        <v>4301136051</v>
      </c>
      <c r="D275" s="306">
        <v>4640242180304</v>
      </c>
      <c r="E275" s="307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472" t="s">
        <v>372</v>
      </c>
      <c r="Q275" s="314"/>
      <c r="R275" s="314"/>
      <c r="S275" s="314"/>
      <c r="T275" s="315"/>
      <c r="U275" s="34"/>
      <c r="V275" s="34"/>
      <c r="W275" s="35" t="s">
        <v>69</v>
      </c>
      <c r="X275" s="298">
        <v>126</v>
      </c>
      <c r="Y275" s="299">
        <f>IFERROR(IF(X275="","",X275),"")</f>
        <v>126</v>
      </c>
      <c r="Z275" s="36">
        <f>IFERROR(IF(X275="","",X275*0.00936),"")</f>
        <v>1.17936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364.21559999999999</v>
      </c>
      <c r="BN275" s="67">
        <f>IFERROR(Y275*I275,"0")</f>
        <v>364.21559999999999</v>
      </c>
      <c r="BO275" s="67">
        <f>IFERROR(X275/J275,"0")</f>
        <v>1</v>
      </c>
      <c r="BP275" s="67">
        <f>IFERROR(Y275/J275,"0")</f>
        <v>1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6">
        <v>4640242180236</v>
      </c>
      <c r="E276" s="307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37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4"/>
      <c r="R276" s="314"/>
      <c r="S276" s="314"/>
      <c r="T276" s="315"/>
      <c r="U276" s="34"/>
      <c r="V276" s="34"/>
      <c r="W276" s="35" t="s">
        <v>69</v>
      </c>
      <c r="X276" s="298">
        <v>132</v>
      </c>
      <c r="Y276" s="299">
        <f>IFERROR(IF(X276="","",X276),"")</f>
        <v>132</v>
      </c>
      <c r="Z276" s="36">
        <f>IFERROR(IF(X276="","",X276*0.0155),"")</f>
        <v>2.0459999999999998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691.0200000000001</v>
      </c>
      <c r="BN276" s="67">
        <f>IFERROR(Y276*I276,"0")</f>
        <v>691.0200000000001</v>
      </c>
      <c r="BO276" s="67">
        <f>IFERROR(X276/J276,"0")</f>
        <v>1.5714285714285714</v>
      </c>
      <c r="BP276" s="67">
        <f>IFERROR(Y276/J276,"0")</f>
        <v>1.5714285714285714</v>
      </c>
    </row>
    <row r="277" spans="1:68" ht="27" hidden="1" customHeight="1" x14ac:dyDescent="0.25">
      <c r="A277" s="54" t="s">
        <v>376</v>
      </c>
      <c r="B277" s="54" t="s">
        <v>377</v>
      </c>
      <c r="C277" s="31">
        <v>4301136052</v>
      </c>
      <c r="D277" s="306">
        <v>4640242180410</v>
      </c>
      <c r="E277" s="307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36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4"/>
      <c r="R277" s="314"/>
      <c r="S277" s="314"/>
      <c r="T277" s="315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21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22"/>
      <c r="P278" s="318" t="s">
        <v>72</v>
      </c>
      <c r="Q278" s="319"/>
      <c r="R278" s="319"/>
      <c r="S278" s="319"/>
      <c r="T278" s="319"/>
      <c r="U278" s="319"/>
      <c r="V278" s="320"/>
      <c r="W278" s="37" t="s">
        <v>69</v>
      </c>
      <c r="X278" s="300">
        <f>IFERROR(SUM(X275:X277),"0")</f>
        <v>258</v>
      </c>
      <c r="Y278" s="300">
        <f>IFERROR(SUM(Y275:Y277),"0")</f>
        <v>258</v>
      </c>
      <c r="Z278" s="300">
        <f>IFERROR(IF(Z275="",0,Z275),"0")+IFERROR(IF(Z276="",0,Z276),"0")+IFERROR(IF(Z277="",0,Z277),"0")</f>
        <v>3.2253599999999998</v>
      </c>
      <c r="AA278" s="301"/>
      <c r="AB278" s="301"/>
      <c r="AC278" s="301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22"/>
      <c r="P279" s="318" t="s">
        <v>72</v>
      </c>
      <c r="Q279" s="319"/>
      <c r="R279" s="319"/>
      <c r="S279" s="319"/>
      <c r="T279" s="319"/>
      <c r="U279" s="319"/>
      <c r="V279" s="320"/>
      <c r="W279" s="37" t="s">
        <v>73</v>
      </c>
      <c r="X279" s="300">
        <f>IFERROR(SUMPRODUCT(X275:X277*H275:H277),"0")</f>
        <v>1000.2</v>
      </c>
      <c r="Y279" s="300">
        <f>IFERROR(SUMPRODUCT(Y275:Y277*H275:H277),"0")</f>
        <v>1000.2</v>
      </c>
      <c r="Z279" s="37"/>
      <c r="AA279" s="301"/>
      <c r="AB279" s="301"/>
      <c r="AC279" s="301"/>
    </row>
    <row r="280" spans="1:68" ht="14.25" hidden="1" customHeight="1" x14ac:dyDescent="0.25">
      <c r="A280" s="312" t="s">
        <v>124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94"/>
      <c r="AB280" s="294"/>
      <c r="AC280" s="294"/>
    </row>
    <row r="281" spans="1:68" ht="37.5" hidden="1" customHeight="1" x14ac:dyDescent="0.25">
      <c r="A281" s="54" t="s">
        <v>378</v>
      </c>
      <c r="B281" s="54" t="s">
        <v>379</v>
      </c>
      <c r="C281" s="31">
        <v>4301135504</v>
      </c>
      <c r="D281" s="306">
        <v>4640242181554</v>
      </c>
      <c r="E281" s="307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48" t="s">
        <v>380</v>
      </c>
      <c r="Q281" s="314"/>
      <c r="R281" s="314"/>
      <c r="S281" s="314"/>
      <c r="T281" s="315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6">
        <v>4640242181561</v>
      </c>
      <c r="E282" s="307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22" t="s">
        <v>384</v>
      </c>
      <c r="Q282" s="314"/>
      <c r="R282" s="314"/>
      <c r="S282" s="314"/>
      <c r="T282" s="315"/>
      <c r="U282" s="34"/>
      <c r="V282" s="34"/>
      <c r="W282" s="35" t="s">
        <v>69</v>
      </c>
      <c r="X282" s="298">
        <v>70</v>
      </c>
      <c r="Y282" s="299">
        <f t="shared" si="12"/>
        <v>70</v>
      </c>
      <c r="Z282" s="36">
        <f>IFERROR(IF(X282="","",X282*0.00936),"")</f>
        <v>0.6552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272.44</v>
      </c>
      <c r="BN282" s="67">
        <f t="shared" si="14"/>
        <v>272.44</v>
      </c>
      <c r="BO282" s="67">
        <f t="shared" si="15"/>
        <v>0.55555555555555558</v>
      </c>
      <c r="BP282" s="67">
        <f t="shared" si="16"/>
        <v>0.55555555555555558</v>
      </c>
    </row>
    <row r="283" spans="1:68" ht="27" customHeight="1" x14ac:dyDescent="0.25">
      <c r="A283" s="54" t="s">
        <v>386</v>
      </c>
      <c r="B283" s="54" t="s">
        <v>387</v>
      </c>
      <c r="C283" s="31">
        <v>4301135374</v>
      </c>
      <c r="D283" s="306">
        <v>4640242181424</v>
      </c>
      <c r="E283" s="307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43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4"/>
      <c r="R283" s="314"/>
      <c r="S283" s="314"/>
      <c r="T283" s="315"/>
      <c r="U283" s="34"/>
      <c r="V283" s="34"/>
      <c r="W283" s="35" t="s">
        <v>69</v>
      </c>
      <c r="X283" s="298">
        <v>24</v>
      </c>
      <c r="Y283" s="299">
        <f t="shared" si="12"/>
        <v>24</v>
      </c>
      <c r="Z283" s="36">
        <f>IFERROR(IF(X283="","",X283*0.0155),"")</f>
        <v>0.372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137.64000000000001</v>
      </c>
      <c r="BN283" s="67">
        <f t="shared" si="14"/>
        <v>137.64000000000001</v>
      </c>
      <c r="BO283" s="67">
        <f t="shared" si="15"/>
        <v>0.2857142857142857</v>
      </c>
      <c r="BP283" s="67">
        <f t="shared" si="16"/>
        <v>0.2857142857142857</v>
      </c>
    </row>
    <row r="284" spans="1:68" ht="37.5" hidden="1" customHeight="1" x14ac:dyDescent="0.25">
      <c r="A284" s="54" t="s">
        <v>388</v>
      </c>
      <c r="B284" s="54" t="s">
        <v>389</v>
      </c>
      <c r="C284" s="31">
        <v>4301135552</v>
      </c>
      <c r="D284" s="306">
        <v>4640242181431</v>
      </c>
      <c r="E284" s="307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461" t="s">
        <v>390</v>
      </c>
      <c r="Q284" s="314"/>
      <c r="R284" s="314"/>
      <c r="S284" s="314"/>
      <c r="T284" s="315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6">
        <v>4640242181523</v>
      </c>
      <c r="E285" s="307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4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4"/>
      <c r="R285" s="314"/>
      <c r="S285" s="314"/>
      <c r="T285" s="315"/>
      <c r="U285" s="34"/>
      <c r="V285" s="34"/>
      <c r="W285" s="35" t="s">
        <v>69</v>
      </c>
      <c r="X285" s="298">
        <v>112</v>
      </c>
      <c r="Y285" s="299">
        <f t="shared" si="12"/>
        <v>112</v>
      </c>
      <c r="Z285" s="36">
        <f t="shared" si="17"/>
        <v>1.0483199999999999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357.50400000000002</v>
      </c>
      <c r="BN285" s="67">
        <f t="shared" si="14"/>
        <v>357.50400000000002</v>
      </c>
      <c r="BO285" s="67">
        <f t="shared" si="15"/>
        <v>0.88888888888888884</v>
      </c>
      <c r="BP285" s="67">
        <f t="shared" si="16"/>
        <v>0.88888888888888884</v>
      </c>
    </row>
    <row r="286" spans="1:68" ht="37.5" hidden="1" customHeight="1" x14ac:dyDescent="0.25">
      <c r="A286" s="54" t="s">
        <v>394</v>
      </c>
      <c r="B286" s="54" t="s">
        <v>395</v>
      </c>
      <c r="C286" s="31">
        <v>4301135404</v>
      </c>
      <c r="D286" s="306">
        <v>4640242181516</v>
      </c>
      <c r="E286" s="307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466" t="s">
        <v>396</v>
      </c>
      <c r="Q286" s="314"/>
      <c r="R286" s="314"/>
      <c r="S286" s="314"/>
      <c r="T286" s="315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6">
        <v>4640242181486</v>
      </c>
      <c r="E287" s="307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41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4"/>
      <c r="R287" s="314"/>
      <c r="S287" s="314"/>
      <c r="T287" s="315"/>
      <c r="U287" s="34"/>
      <c r="V287" s="34"/>
      <c r="W287" s="35" t="s">
        <v>69</v>
      </c>
      <c r="X287" s="298">
        <v>84</v>
      </c>
      <c r="Y287" s="299">
        <f t="shared" si="12"/>
        <v>84</v>
      </c>
      <c r="Z287" s="36">
        <f t="shared" si="17"/>
        <v>0.78624000000000005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326.928</v>
      </c>
      <c r="BN287" s="67">
        <f t="shared" si="14"/>
        <v>326.928</v>
      </c>
      <c r="BO287" s="67">
        <f t="shared" si="15"/>
        <v>0.66666666666666663</v>
      </c>
      <c r="BP287" s="67">
        <f t="shared" si="16"/>
        <v>0.66666666666666663</v>
      </c>
    </row>
    <row r="288" spans="1:68" ht="37.5" hidden="1" customHeight="1" x14ac:dyDescent="0.25">
      <c r="A288" s="54" t="s">
        <v>399</v>
      </c>
      <c r="B288" s="54" t="s">
        <v>400</v>
      </c>
      <c r="C288" s="31">
        <v>4301135402</v>
      </c>
      <c r="D288" s="306">
        <v>4640242181493</v>
      </c>
      <c r="E288" s="307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338" t="s">
        <v>401</v>
      </c>
      <c r="Q288" s="314"/>
      <c r="R288" s="314"/>
      <c r="S288" s="314"/>
      <c r="T288" s="315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hidden="1" customHeight="1" x14ac:dyDescent="0.25">
      <c r="A289" s="54" t="s">
        <v>402</v>
      </c>
      <c r="B289" s="54" t="s">
        <v>403</v>
      </c>
      <c r="C289" s="31">
        <v>4301135403</v>
      </c>
      <c r="D289" s="306">
        <v>4640242181509</v>
      </c>
      <c r="E289" s="307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45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4"/>
      <c r="R289" s="314"/>
      <c r="S289" s="314"/>
      <c r="T289" s="315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hidden="1" customHeight="1" x14ac:dyDescent="0.25">
      <c r="A290" s="54" t="s">
        <v>404</v>
      </c>
      <c r="B290" s="54" t="s">
        <v>405</v>
      </c>
      <c r="C290" s="31">
        <v>4301135304</v>
      </c>
      <c r="D290" s="306">
        <v>4640242181240</v>
      </c>
      <c r="E290" s="307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494" t="s">
        <v>406</v>
      </c>
      <c r="Q290" s="314"/>
      <c r="R290" s="314"/>
      <c r="S290" s="314"/>
      <c r="T290" s="315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hidden="1" customHeight="1" x14ac:dyDescent="0.25">
      <c r="A291" s="54" t="s">
        <v>407</v>
      </c>
      <c r="B291" s="54" t="s">
        <v>408</v>
      </c>
      <c r="C291" s="31">
        <v>4301135610</v>
      </c>
      <c r="D291" s="306">
        <v>4640242181318</v>
      </c>
      <c r="E291" s="307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337" t="s">
        <v>409</v>
      </c>
      <c r="Q291" s="314"/>
      <c r="R291" s="314"/>
      <c r="S291" s="314"/>
      <c r="T291" s="315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hidden="1" customHeight="1" x14ac:dyDescent="0.25">
      <c r="A292" s="54" t="s">
        <v>410</v>
      </c>
      <c r="B292" s="54" t="s">
        <v>411</v>
      </c>
      <c r="C292" s="31">
        <v>4301135306</v>
      </c>
      <c r="D292" s="306">
        <v>4640242181387</v>
      </c>
      <c r="E292" s="307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342" t="s">
        <v>412</v>
      </c>
      <c r="Q292" s="314"/>
      <c r="R292" s="314"/>
      <c r="S292" s="314"/>
      <c r="T292" s="315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hidden="1" customHeight="1" x14ac:dyDescent="0.25">
      <c r="A293" s="54" t="s">
        <v>413</v>
      </c>
      <c r="B293" s="54" t="s">
        <v>414</v>
      </c>
      <c r="C293" s="31">
        <v>4301135305</v>
      </c>
      <c r="D293" s="306">
        <v>4640242181394</v>
      </c>
      <c r="E293" s="307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340" t="s">
        <v>415</v>
      </c>
      <c r="Q293" s="314"/>
      <c r="R293" s="314"/>
      <c r="S293" s="314"/>
      <c r="T293" s="315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hidden="1" customHeight="1" x14ac:dyDescent="0.25">
      <c r="A294" s="54" t="s">
        <v>416</v>
      </c>
      <c r="B294" s="54" t="s">
        <v>417</v>
      </c>
      <c r="C294" s="31">
        <v>4301135309</v>
      </c>
      <c r="D294" s="306">
        <v>4640242181332</v>
      </c>
      <c r="E294" s="307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343" t="s">
        <v>418</v>
      </c>
      <c r="Q294" s="314"/>
      <c r="R294" s="314"/>
      <c r="S294" s="314"/>
      <c r="T294" s="315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hidden="1" customHeight="1" x14ac:dyDescent="0.25">
      <c r="A295" s="54" t="s">
        <v>419</v>
      </c>
      <c r="B295" s="54" t="s">
        <v>420</v>
      </c>
      <c r="C295" s="31">
        <v>4301135308</v>
      </c>
      <c r="D295" s="306">
        <v>4640242181349</v>
      </c>
      <c r="E295" s="307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58" t="s">
        <v>421</v>
      </c>
      <c r="Q295" s="314"/>
      <c r="R295" s="314"/>
      <c r="S295" s="314"/>
      <c r="T295" s="315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hidden="1" customHeight="1" x14ac:dyDescent="0.25">
      <c r="A296" s="54" t="s">
        <v>422</v>
      </c>
      <c r="B296" s="54" t="s">
        <v>423</v>
      </c>
      <c r="C296" s="31">
        <v>4301135307</v>
      </c>
      <c r="D296" s="306">
        <v>4640242181370</v>
      </c>
      <c r="E296" s="307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455" t="s">
        <v>424</v>
      </c>
      <c r="Q296" s="314"/>
      <c r="R296" s="314"/>
      <c r="S296" s="314"/>
      <c r="T296" s="315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hidden="1" customHeight="1" x14ac:dyDescent="0.25">
      <c r="A297" s="54" t="s">
        <v>426</v>
      </c>
      <c r="B297" s="54" t="s">
        <v>427</v>
      </c>
      <c r="C297" s="31">
        <v>4301135198</v>
      </c>
      <c r="D297" s="306">
        <v>4640242180663</v>
      </c>
      <c r="E297" s="307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336" t="s">
        <v>428</v>
      </c>
      <c r="Q297" s="314"/>
      <c r="R297" s="314"/>
      <c r="S297" s="314"/>
      <c r="T297" s="315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21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22"/>
      <c r="P298" s="318" t="s">
        <v>72</v>
      </c>
      <c r="Q298" s="319"/>
      <c r="R298" s="319"/>
      <c r="S298" s="319"/>
      <c r="T298" s="319"/>
      <c r="U298" s="319"/>
      <c r="V298" s="320"/>
      <c r="W298" s="37" t="s">
        <v>69</v>
      </c>
      <c r="X298" s="300">
        <f>IFERROR(SUM(X281:X297),"0")</f>
        <v>290</v>
      </c>
      <c r="Y298" s="300">
        <f>IFERROR(SUM(Y281:Y297),"0")</f>
        <v>290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2.8617600000000003</v>
      </c>
      <c r="AA298" s="301"/>
      <c r="AB298" s="301"/>
      <c r="AC298" s="301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22"/>
      <c r="P299" s="318" t="s">
        <v>72</v>
      </c>
      <c r="Q299" s="319"/>
      <c r="R299" s="319"/>
      <c r="S299" s="319"/>
      <c r="T299" s="319"/>
      <c r="U299" s="319"/>
      <c r="V299" s="320"/>
      <c r="W299" s="37" t="s">
        <v>73</v>
      </c>
      <c r="X299" s="300">
        <f>IFERROR(SUMPRODUCT(X281:X297*H281:H297),"0")</f>
        <v>1037.8</v>
      </c>
      <c r="Y299" s="300">
        <f>IFERROR(SUMPRODUCT(Y281:Y297*H281:H297),"0")</f>
        <v>1037.8</v>
      </c>
      <c r="Z299" s="37"/>
      <c r="AA299" s="301"/>
      <c r="AB299" s="301"/>
      <c r="AC299" s="301"/>
    </row>
    <row r="300" spans="1:68" ht="15" customHeight="1" x14ac:dyDescent="0.2">
      <c r="A300" s="411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412"/>
      <c r="P300" s="323" t="s">
        <v>430</v>
      </c>
      <c r="Q300" s="324"/>
      <c r="R300" s="324"/>
      <c r="S300" s="324"/>
      <c r="T300" s="324"/>
      <c r="U300" s="324"/>
      <c r="V300" s="325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6841.1200000000008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6841.1200000000008</v>
      </c>
      <c r="Z300" s="37"/>
      <c r="AA300" s="301"/>
      <c r="AB300" s="301"/>
      <c r="AC300" s="301"/>
    </row>
    <row r="301" spans="1:68" x14ac:dyDescent="0.2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412"/>
      <c r="P301" s="323" t="s">
        <v>431</v>
      </c>
      <c r="Q301" s="324"/>
      <c r="R301" s="324"/>
      <c r="S301" s="324"/>
      <c r="T301" s="324"/>
      <c r="U301" s="324"/>
      <c r="V301" s="325"/>
      <c r="W301" s="37" t="s">
        <v>73</v>
      </c>
      <c r="X301" s="300">
        <f>IFERROR(SUM(BM22:BM297),"0")</f>
        <v>7552.7027999999982</v>
      </c>
      <c r="Y301" s="300">
        <f>IFERROR(SUM(BN22:BN297),"0")</f>
        <v>7552.7027999999982</v>
      </c>
      <c r="Z301" s="37"/>
      <c r="AA301" s="301"/>
      <c r="AB301" s="301"/>
      <c r="AC301" s="301"/>
    </row>
    <row r="302" spans="1:68" x14ac:dyDescent="0.2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412"/>
      <c r="P302" s="323" t="s">
        <v>432</v>
      </c>
      <c r="Q302" s="324"/>
      <c r="R302" s="324"/>
      <c r="S302" s="324"/>
      <c r="T302" s="324"/>
      <c r="U302" s="324"/>
      <c r="V302" s="325"/>
      <c r="W302" s="37" t="s">
        <v>433</v>
      </c>
      <c r="X302" s="38">
        <f>ROUNDUP(SUM(BO22:BO297),0)</f>
        <v>21</v>
      </c>
      <c r="Y302" s="38">
        <f>ROUNDUP(SUM(BP22:BP297),0)</f>
        <v>21</v>
      </c>
      <c r="Z302" s="37"/>
      <c r="AA302" s="301"/>
      <c r="AB302" s="301"/>
      <c r="AC302" s="301"/>
    </row>
    <row r="303" spans="1:68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412"/>
      <c r="P303" s="323" t="s">
        <v>434</v>
      </c>
      <c r="Q303" s="324"/>
      <c r="R303" s="324"/>
      <c r="S303" s="324"/>
      <c r="T303" s="324"/>
      <c r="U303" s="324"/>
      <c r="V303" s="325"/>
      <c r="W303" s="37" t="s">
        <v>73</v>
      </c>
      <c r="X303" s="300">
        <f>GrossWeightTotal+PalletQtyTotal*25</f>
        <v>8077.7027999999982</v>
      </c>
      <c r="Y303" s="300">
        <f>GrossWeightTotalR+PalletQtyTotalR*25</f>
        <v>8077.7027999999982</v>
      </c>
      <c r="Z303" s="37"/>
      <c r="AA303" s="301"/>
      <c r="AB303" s="301"/>
      <c r="AC303" s="301"/>
    </row>
    <row r="304" spans="1:68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412"/>
      <c r="P304" s="323" t="s">
        <v>435</v>
      </c>
      <c r="Q304" s="324"/>
      <c r="R304" s="324"/>
      <c r="S304" s="324"/>
      <c r="T304" s="324"/>
      <c r="U304" s="324"/>
      <c r="V304" s="325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1772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1772</v>
      </c>
      <c r="Z304" s="37"/>
      <c r="AA304" s="301"/>
      <c r="AB304" s="301"/>
      <c r="AC304" s="301"/>
    </row>
    <row r="305" spans="1:33" ht="14.25" hidden="1" customHeight="1" x14ac:dyDescent="0.2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12"/>
      <c r="P305" s="323" t="s">
        <v>436</v>
      </c>
      <c r="Q305" s="324"/>
      <c r="R305" s="324"/>
      <c r="S305" s="324"/>
      <c r="T305" s="324"/>
      <c r="U305" s="324"/>
      <c r="V305" s="325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25.746179999999995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02" t="s">
        <v>74</v>
      </c>
      <c r="D307" s="437"/>
      <c r="E307" s="437"/>
      <c r="F307" s="437"/>
      <c r="G307" s="437"/>
      <c r="H307" s="437"/>
      <c r="I307" s="437"/>
      <c r="J307" s="437"/>
      <c r="K307" s="437"/>
      <c r="L307" s="437"/>
      <c r="M307" s="437"/>
      <c r="N307" s="437"/>
      <c r="O307" s="437"/>
      <c r="P307" s="437"/>
      <c r="Q307" s="437"/>
      <c r="R307" s="437"/>
      <c r="S307" s="437"/>
      <c r="T307" s="438"/>
      <c r="U307" s="295" t="s">
        <v>229</v>
      </c>
      <c r="V307" s="295" t="s">
        <v>244</v>
      </c>
      <c r="W307" s="302" t="s">
        <v>263</v>
      </c>
      <c r="X307" s="437"/>
      <c r="Y307" s="437"/>
      <c r="Z307" s="437"/>
      <c r="AA307" s="437"/>
      <c r="AB307" s="437"/>
      <c r="AC307" s="438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369" t="s">
        <v>439</v>
      </c>
      <c r="B308" s="302" t="s">
        <v>62</v>
      </c>
      <c r="C308" s="302" t="s">
        <v>75</v>
      </c>
      <c r="D308" s="302" t="s">
        <v>84</v>
      </c>
      <c r="E308" s="302" t="s">
        <v>94</v>
      </c>
      <c r="F308" s="302" t="s">
        <v>107</v>
      </c>
      <c r="G308" s="302" t="s">
        <v>132</v>
      </c>
      <c r="H308" s="302" t="s">
        <v>139</v>
      </c>
      <c r="I308" s="302" t="s">
        <v>145</v>
      </c>
      <c r="J308" s="302" t="s">
        <v>153</v>
      </c>
      <c r="K308" s="302" t="s">
        <v>173</v>
      </c>
      <c r="L308" s="302" t="s">
        <v>177</v>
      </c>
      <c r="M308" s="302" t="s">
        <v>192</v>
      </c>
      <c r="N308" s="296"/>
      <c r="O308" s="302" t="s">
        <v>198</v>
      </c>
      <c r="P308" s="302" t="s">
        <v>205</v>
      </c>
      <c r="Q308" s="302" t="s">
        <v>212</v>
      </c>
      <c r="R308" s="302" t="s">
        <v>216</v>
      </c>
      <c r="S308" s="302" t="s">
        <v>219</v>
      </c>
      <c r="T308" s="302" t="s">
        <v>225</v>
      </c>
      <c r="U308" s="302" t="s">
        <v>230</v>
      </c>
      <c r="V308" s="302" t="s">
        <v>245</v>
      </c>
      <c r="W308" s="302" t="s">
        <v>264</v>
      </c>
      <c r="X308" s="302" t="s">
        <v>280</v>
      </c>
      <c r="Y308" s="302" t="s">
        <v>287</v>
      </c>
      <c r="Z308" s="302" t="s">
        <v>302</v>
      </c>
      <c r="AA308" s="302" t="s">
        <v>313</v>
      </c>
      <c r="AB308" s="302" t="s">
        <v>318</v>
      </c>
      <c r="AC308" s="302" t="s">
        <v>329</v>
      </c>
      <c r="AD308" s="302" t="s">
        <v>336</v>
      </c>
      <c r="AE308" s="302" t="s">
        <v>341</v>
      </c>
      <c r="AF308" s="302" t="s">
        <v>348</v>
      </c>
      <c r="AG308" s="302" t="s">
        <v>355</v>
      </c>
    </row>
    <row r="309" spans="1:33" ht="13.5" customHeight="1" thickBot="1" x14ac:dyDescent="0.25">
      <c r="A309" s="370"/>
      <c r="B309" s="303"/>
      <c r="C309" s="303"/>
      <c r="D309" s="303"/>
      <c r="E309" s="303"/>
      <c r="F309" s="303"/>
      <c r="G309" s="303"/>
      <c r="H309" s="303"/>
      <c r="I309" s="303"/>
      <c r="J309" s="303"/>
      <c r="K309" s="303"/>
      <c r="L309" s="303"/>
      <c r="M309" s="303"/>
      <c r="N309" s="296"/>
      <c r="O309" s="303"/>
      <c r="P309" s="303"/>
      <c r="Q309" s="303"/>
      <c r="R309" s="303"/>
      <c r="S309" s="303"/>
      <c r="T309" s="303"/>
      <c r="U309" s="303"/>
      <c r="V309" s="303"/>
      <c r="W309" s="303"/>
      <c r="X309" s="303"/>
      <c r="Y309" s="303"/>
      <c r="Z309" s="303"/>
      <c r="AA309" s="303"/>
      <c r="AB309" s="303"/>
      <c r="AC309" s="303"/>
      <c r="AD309" s="303"/>
      <c r="AE309" s="303"/>
      <c r="AF309" s="303"/>
      <c r="AG309" s="303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0</v>
      </c>
      <c r="D310" s="46">
        <f>IFERROR(X34*H34,"0")+IFERROR(X35*H35,"0")+IFERROR(X36*H36,"0")</f>
        <v>134.39999999999998</v>
      </c>
      <c r="E310" s="46">
        <f>IFERROR(X41*H41,"0")+IFERROR(X42*H42,"0")+IFERROR(X43*H43,"0")+IFERROR(X44*H44,"0")+IFERROR(X45*H45,"0")</f>
        <v>168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480</v>
      </c>
      <c r="H310" s="46">
        <f>IFERROR(X80*H80,"0")+IFERROR(X81*H81,"0")</f>
        <v>151.20000000000002</v>
      </c>
      <c r="I310" s="46">
        <f>IFERROR(X86*H86,"0")+IFERROR(X87*H87,"0")</f>
        <v>554.40000000000009</v>
      </c>
      <c r="J310" s="46">
        <f>IFERROR(X92*H92,"0")+IFERROR(X93*H93,"0")+IFERROR(X94*H94,"0")+IFERROR(X95*H95,"0")+IFERROR(X96*H96,"0")+IFERROR(X97*H97,"0")</f>
        <v>776.16</v>
      </c>
      <c r="K310" s="46">
        <f>IFERROR(X102*H102,"0")</f>
        <v>60.480000000000004</v>
      </c>
      <c r="L310" s="46">
        <f>IFERROR(X107*H107,"0")+IFERROR(X108*H108,"0")+IFERROR(X109*H109,"0")+IFERROR(X110*H110,"0")+IFERROR(X111*H111,"0")+IFERROR(X115*H115,"0")</f>
        <v>237.60000000000002</v>
      </c>
      <c r="M310" s="46">
        <f>IFERROR(X120*H120,"0")+IFERROR(X121*H121,"0")</f>
        <v>378</v>
      </c>
      <c r="N310" s="296"/>
      <c r="O310" s="46">
        <f>IFERROR(X126*H126,"0")+IFERROR(X127*H127,"0")</f>
        <v>168</v>
      </c>
      <c r="P310" s="46">
        <f>IFERROR(X132*H132,"0")+IFERROR(X133*H133,"0")</f>
        <v>168</v>
      </c>
      <c r="Q310" s="46">
        <f>IFERROR(X138*H138,"0")</f>
        <v>42</v>
      </c>
      <c r="R310" s="46">
        <f>IFERROR(X143*H143,"0")</f>
        <v>0</v>
      </c>
      <c r="S310" s="46">
        <f>IFERROR(X148*H148,"0")</f>
        <v>28.8</v>
      </c>
      <c r="T310" s="46">
        <f>IFERROR(X153*H153,"0")</f>
        <v>0</v>
      </c>
      <c r="U310" s="46">
        <f>IFERROR(X159*H159,"0")+IFERROR(X160*H160,"0")+IFERROR(X164*H164,"0")+IFERROR(X165*H165,"0")</f>
        <v>180</v>
      </c>
      <c r="V310" s="46">
        <f>IFERROR(X171*H171,"0")+IFERROR(X172*H172,"0")+IFERROR(X173*H173,"0")+IFERROR(X177*H177,"0")</f>
        <v>126</v>
      </c>
      <c r="W310" s="46">
        <f>IFERROR(X183*H183,"0")+IFERROR(X187*H187,"0")+IFERROR(X188*H188,"0")+IFERROR(X189*H189,"0")+IFERROR(X190*H190,"0")</f>
        <v>77.28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134.39999999999998</v>
      </c>
      <c r="Z310" s="46">
        <f>IFERROR(X211*H211,"0")+IFERROR(X212*H212,"0")+IFERROR(X213*H213,"0")+IFERROR(X214*H214,"0")</f>
        <v>86.4</v>
      </c>
      <c r="AA310" s="46">
        <f>IFERROR(X219*H219,"0")</f>
        <v>420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2470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1840.8000000000002</v>
      </c>
      <c r="B313" s="60">
        <f>SUMPRODUCT(--(BB:BB="ПГП"),--(W:W="кор"),H:H,Y:Y)+SUMPRODUCT(--(BB:BB="ПГП"),--(W:W="кг"),Y:Y)</f>
        <v>5000.3200000000006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20"/>
        <filter val="1 037,80"/>
        <filter val="1 772,00"/>
        <filter val="112,00"/>
        <filter val="12,00"/>
        <filter val="120,00"/>
        <filter val="126,00"/>
        <filter val="132,00"/>
        <filter val="134,40"/>
        <filter val="14,00"/>
        <filter val="151,20"/>
        <filter val="154,00"/>
        <filter val="168,00"/>
        <filter val="18,00"/>
        <filter val="21"/>
        <filter val="237,60"/>
        <filter val="238,00"/>
        <filter val="24,00"/>
        <filter val="258,00"/>
        <filter val="28,00"/>
        <filter val="28,80"/>
        <filter val="290,00"/>
        <filter val="36,00"/>
        <filter val="378,00"/>
        <filter val="42,00"/>
        <filter val="420,00"/>
        <filter val="432,00"/>
        <filter val="480,00"/>
        <filter val="554,40"/>
        <filter val="56,00"/>
        <filter val="6 841,12"/>
        <filter val="60,00"/>
        <filter val="60,48"/>
        <filter val="7 552,70"/>
        <filter val="70,00"/>
        <filter val="72,00"/>
        <filter val="77,28"/>
        <filter val="776,16"/>
        <filter val="8 077,70"/>
        <filter val="84,00"/>
        <filter val="86,40"/>
        <filter val="96,00"/>
      </filters>
    </filterColumn>
    <filterColumn colId="29" showButton="0"/>
    <filterColumn colId="30" showButton="0"/>
  </autoFilter>
  <mergeCells count="541"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  <mergeCell ref="W17:W18"/>
    <mergeCell ref="P261:V261"/>
    <mergeCell ref="P161:V161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5:E5"/>
    <mergeCell ref="P42:T42"/>
    <mergeCell ref="B17:B18"/>
    <mergeCell ref="J308:J309"/>
    <mergeCell ref="L308:L309"/>
    <mergeCell ref="A258:Z258"/>
    <mergeCell ref="P37:V37"/>
    <mergeCell ref="W307:AC307"/>
    <mergeCell ref="P275:T275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Z308:Z309"/>
    <mergeCell ref="P120:T120"/>
    <mergeCell ref="D259:E259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289:E289"/>
    <mergeCell ref="P160:T160"/>
    <mergeCell ref="A278:O279"/>
    <mergeCell ref="P148:T148"/>
    <mergeCell ref="P175:V175"/>
    <mergeCell ref="D187:E187"/>
    <mergeCell ref="A270:Z270"/>
    <mergeCell ref="D45:E45"/>
    <mergeCell ref="P301:V301"/>
    <mergeCell ref="P178:V178"/>
    <mergeCell ref="D235:E235"/>
    <mergeCell ref="D290:E290"/>
    <mergeCell ref="D94:E94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292:E292"/>
    <mergeCell ref="A243:O244"/>
    <mergeCell ref="D202:E202"/>
    <mergeCell ref="D294:E294"/>
    <mergeCell ref="D214:E214"/>
    <mergeCell ref="D284:E284"/>
    <mergeCell ref="P295:T295"/>
    <mergeCell ref="D293:E293"/>
    <mergeCell ref="P185:V185"/>
    <mergeCell ref="D271:E271"/>
    <mergeCell ref="A237:O238"/>
    <mergeCell ref="A163:Z163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D36:E36"/>
    <mergeCell ref="P71:V71"/>
    <mergeCell ref="P59:V59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96:T96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D255:E255"/>
    <mergeCell ref="P278:V278"/>
    <mergeCell ref="D277:E277"/>
    <mergeCell ref="P287:T287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J9:M9"/>
    <mergeCell ref="P30:V30"/>
    <mergeCell ref="H17:H18"/>
    <mergeCell ref="Q9:R9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97:E97"/>
    <mergeCell ref="P76:V76"/>
    <mergeCell ref="P273:V273"/>
    <mergeCell ref="A91:Z91"/>
    <mergeCell ref="P70:V70"/>
    <mergeCell ref="A156:Z156"/>
    <mergeCell ref="P116:V116"/>
    <mergeCell ref="A262:Z262"/>
    <mergeCell ref="D54:E54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P122:V122"/>
    <mergeCell ref="A245:Z245"/>
    <mergeCell ref="A39:Z39"/>
    <mergeCell ref="A215:O216"/>
    <mergeCell ref="D291:E291"/>
    <mergeCell ref="D266:E266"/>
    <mergeCell ref="D95:E95"/>
    <mergeCell ref="P103:V103"/>
    <mergeCell ref="P134:V134"/>
    <mergeCell ref="P268:V268"/>
    <mergeCell ref="P201:T201"/>
    <mergeCell ref="P47:V47"/>
    <mergeCell ref="P41:T41"/>
    <mergeCell ref="A157:Z157"/>
    <mergeCell ref="A222:Z222"/>
    <mergeCell ref="D283:E283"/>
    <mergeCell ref="P281:T281"/>
    <mergeCell ref="A239:Z239"/>
    <mergeCell ref="P98:V98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A125:Z125"/>
    <mergeCell ref="A20:Z20"/>
    <mergeCell ref="P110:T110"/>
    <mergeCell ref="P197:V197"/>
    <mergeCell ref="A176:Z176"/>
    <mergeCell ref="A114:Z114"/>
    <mergeCell ref="D133:E133"/>
    <mergeCell ref="Q13:R13"/>
    <mergeCell ref="D22:E22"/>
    <mergeCell ref="D29:E29"/>
    <mergeCell ref="N17:N18"/>
    <mergeCell ref="U17:V17"/>
    <mergeCell ref="Y17:Y18"/>
    <mergeCell ref="A32:Z32"/>
    <mergeCell ref="A37:O38"/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P300:V300"/>
    <mergeCell ref="V308:V309"/>
    <mergeCell ref="D249:E249"/>
    <mergeCell ref="D276:E276"/>
    <mergeCell ref="X308:X309"/>
    <mergeCell ref="P303:V30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2025-07-18T13:26:04Z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