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97B654-F4DA-4AC0-A3E1-7743D653EB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Y123" i="1" s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X89" i="1"/>
  <c r="X88" i="1"/>
  <c r="BO87" i="1"/>
  <c r="BM87" i="1"/>
  <c r="Z87" i="1"/>
  <c r="Y87" i="1"/>
  <c r="BP87" i="1" s="1"/>
  <c r="P87" i="1"/>
  <c r="BO86" i="1"/>
  <c r="BM86" i="1"/>
  <c r="Z86" i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Y80" i="1"/>
  <c r="Y83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P67" i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J9" i="1"/>
  <c r="X301" i="1"/>
  <c r="X303" i="1" s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Y302" i="1" l="1"/>
  <c r="Y301" i="1"/>
  <c r="Y303" i="1" s="1"/>
  <c r="Y304" i="1"/>
  <c r="Y300" i="1"/>
  <c r="Z305" i="1"/>
  <c r="A313" i="1" l="1"/>
  <c r="B313" i="1"/>
  <c r="C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<sst xmlns="http://schemas.openxmlformats.org/spreadsheetml/2006/main" count="1434" uniqueCount="480">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</sst>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14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4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0.54166666666666663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350</v>
      </c>
      <c r="Y28" s="299">
        <f>IFERROR(IF(X28="","",X28),"")</f>
        <v>350</v>
      </c>
      <c r="Z28" s="36">
        <f>IFERROR(IF(X28="","",X28*0.00941),"")</f>
        <v>3.2934999999999999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672.63</v>
      </c>
      <c r="BN28" s="67">
        <f>IFERROR(Y28*I28,"0")</f>
        <v>672.63</v>
      </c>
      <c r="BO28" s="67">
        <f>IFERROR(X28/J28,"0")</f>
        <v>2.5</v>
      </c>
      <c r="BP28" s="67">
        <f>IFERROR(Y28/J28,"0")</f>
        <v>2.5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350</v>
      </c>
      <c r="Y30" s="300">
        <f>IFERROR(SUM(Y28:Y29),"0")</f>
        <v>350</v>
      </c>
      <c r="Z30" s="300">
        <f>IFERROR(IF(Z28="",0,Z28),"0")+IFERROR(IF(Z29="",0,Z29),"0")</f>
        <v>3.2934999999999999</v>
      </c>
      <c r="AA30" s="301"/>
      <c r="AB30" s="301"/>
      <c r="AC30" s="301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525</v>
      </c>
      <c r="Y31" s="300">
        <f>IFERROR(SUMPRODUCT(Y28:Y29*H28:H29),"0")</f>
        <v>525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126</v>
      </c>
      <c r="Y41" s="299">
        <f>IFERROR(IF(X41="","",X41),"")</f>
        <v>126</v>
      </c>
      <c r="Z41" s="36">
        <f>IFERROR(IF(X41="","",X41*0.0155),"")</f>
        <v>1.9530000000000001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943.23599999999999</v>
      </c>
      <c r="BN41" s="67">
        <f>IFERROR(Y41*I41,"0")</f>
        <v>943.23599999999999</v>
      </c>
      <c r="BO41" s="67">
        <f>IFERROR(X41/J41,"0")</f>
        <v>1.5</v>
      </c>
      <c r="BP41" s="67">
        <f>IFERROR(Y41/J41,"0")</f>
        <v>1.5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126</v>
      </c>
      <c r="Y43" s="299">
        <f>IFERROR(IF(X43="","",X43),"")</f>
        <v>126</v>
      </c>
      <c r="Z43" s="36">
        <f>IFERROR(IF(X43="","",X43*0.0155),"")</f>
        <v>1.9530000000000001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918.03599999999994</v>
      </c>
      <c r="BN43" s="67">
        <f>IFERROR(Y43*I43,"0")</f>
        <v>918.03599999999994</v>
      </c>
      <c r="BO43" s="67">
        <f>IFERROR(X43/J43,"0")</f>
        <v>1.5</v>
      </c>
      <c r="BP43" s="67">
        <f>IFERROR(Y43/J43,"0")</f>
        <v>1.5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252</v>
      </c>
      <c r="Y46" s="300">
        <f>IFERROR(SUM(Y41:Y45),"0")</f>
        <v>252</v>
      </c>
      <c r="Z46" s="300">
        <f>IFERROR(IF(Z41="",0,Z41),"0")+IFERROR(IF(Z42="",0,Z42),"0")+IFERROR(IF(Z43="",0,Z43),"0")+IFERROR(IF(Z44="",0,Z44),"0")+IFERROR(IF(Z45="",0,Z45),"0")</f>
        <v>3.9060000000000001</v>
      </c>
      <c r="AA46" s="301"/>
      <c r="AB46" s="301"/>
      <c r="AC46" s="301"/>
    </row>
    <row r="47" spans="1:6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1789.2</v>
      </c>
      <c r="Y47" s="300">
        <f>IFERROR(SUMPRODUCT(Y41:Y45*H41:H45),"0")</f>
        <v>1789.2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hidden="1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hidden="1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hidden="1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245</v>
      </c>
      <c r="Y86" s="299">
        <f>IFERROR(IF(X86="","",X86),"")</f>
        <v>245</v>
      </c>
      <c r="Z86" s="36">
        <f>IFERROR(IF(X86="","",X86*0.01788),"")</f>
        <v>4.3806000000000003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1054.3820000000001</v>
      </c>
      <c r="BN86" s="67">
        <f>IFERROR(Y86*I86,"0")</f>
        <v>1054.3820000000001</v>
      </c>
      <c r="BO86" s="67">
        <f>IFERROR(X86/J86,"0")</f>
        <v>3.5</v>
      </c>
      <c r="BP86" s="67">
        <f>IFERROR(Y86/J86,"0")</f>
        <v>3.5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245</v>
      </c>
      <c r="Y87" s="299">
        <f>IFERROR(IF(X87="","",X87),"")</f>
        <v>245</v>
      </c>
      <c r="Z87" s="36">
        <f>IFERROR(IF(X87="","",X87*0.01788),"")</f>
        <v>4.3806000000000003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1054.3820000000001</v>
      </c>
      <c r="BN87" s="67">
        <f>IFERROR(Y87*I87,"0")</f>
        <v>1054.3820000000001</v>
      </c>
      <c r="BO87" s="67">
        <f>IFERROR(X87/J87,"0")</f>
        <v>3.5</v>
      </c>
      <c r="BP87" s="67">
        <f>IFERROR(Y87/J87,"0")</f>
        <v>3.5</v>
      </c>
    </row>
    <row r="88" spans="1:68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490</v>
      </c>
      <c r="Y88" s="300">
        <f>IFERROR(SUM(Y86:Y87),"0")</f>
        <v>490</v>
      </c>
      <c r="Z88" s="300">
        <f>IFERROR(IF(Z86="",0,Z86),"0")+IFERROR(IF(Z87="",0,Z87),"0")</f>
        <v>8.7612000000000005</v>
      </c>
      <c r="AA88" s="301"/>
      <c r="AB88" s="301"/>
      <c r="AC88" s="301"/>
    </row>
    <row r="89" spans="1:68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1764</v>
      </c>
      <c r="Y89" s="300">
        <f>IFERROR(SUMPRODUCT(Y86:Y87*H86:H87),"0")</f>
        <v>1764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hidden="1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105</v>
      </c>
      <c r="Y93" s="299">
        <f t="shared" si="0"/>
        <v>105</v>
      </c>
      <c r="Z93" s="36">
        <f t="shared" si="1"/>
        <v>1.8774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376.27800000000002</v>
      </c>
      <c r="BN93" s="67">
        <f t="shared" si="3"/>
        <v>376.27800000000002</v>
      </c>
      <c r="BO93" s="67">
        <f t="shared" si="4"/>
        <v>1.5</v>
      </c>
      <c r="BP93" s="67">
        <f t="shared" si="5"/>
        <v>1.5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140</v>
      </c>
      <c r="Y95" s="299">
        <f t="shared" si="0"/>
        <v>140</v>
      </c>
      <c r="Z95" s="36">
        <f t="shared" si="1"/>
        <v>2.5032000000000001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501.70400000000001</v>
      </c>
      <c r="BN95" s="67">
        <f t="shared" si="3"/>
        <v>501.70400000000001</v>
      </c>
      <c r="BO95" s="67">
        <f t="shared" si="4"/>
        <v>2</v>
      </c>
      <c r="BP95" s="67">
        <f t="shared" si="5"/>
        <v>2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245</v>
      </c>
      <c r="Y98" s="300">
        <f>IFERROR(SUM(Y92:Y97),"0")</f>
        <v>245</v>
      </c>
      <c r="Z98" s="300">
        <f>IFERROR(IF(Z92="",0,Z92),"0")+IFERROR(IF(Z93="",0,Z93),"0")+IFERROR(IF(Z94="",0,Z94),"0")+IFERROR(IF(Z95="",0,Z95),"0")+IFERROR(IF(Z96="",0,Z96),"0")+IFERROR(IF(Z97="",0,Z97),"0")</f>
        <v>4.3806000000000003</v>
      </c>
      <c r="AA98" s="301"/>
      <c r="AB98" s="301"/>
      <c r="AC98" s="301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705.59999999999991</v>
      </c>
      <c r="Y99" s="300">
        <f>IFERROR(SUMPRODUCT(Y92:Y97*H92:H97),"0")</f>
        <v>705.59999999999991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0</v>
      </c>
      <c r="Y112" s="300">
        <f>IFERROR(SUM(Y107:Y111),"0")</f>
        <v>0</v>
      </c>
      <c r="Z112" s="300">
        <f>IFERROR(IF(Z107="",0,Z107),"0")+IFERROR(IF(Z108="",0,Z108),"0")+IFERROR(IF(Z109="",0,Z109),"0")+IFERROR(IF(Z110="",0,Z110),"0")+IFERROR(IF(Z111="",0,Z111),"0")</f>
        <v>0</v>
      </c>
      <c r="AA112" s="301"/>
      <c r="AB112" s="301"/>
      <c r="AC112" s="301"/>
    </row>
    <row r="113" spans="1:68" hidden="1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0</v>
      </c>
      <c r="Y113" s="300">
        <f>IFERROR(SUMPRODUCT(Y107:Y111*H107:H111),"0")</f>
        <v>0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245</v>
      </c>
      <c r="Y120" s="299">
        <f>IFERROR(IF(X120="","",X120),"")</f>
        <v>245</v>
      </c>
      <c r="Z120" s="36">
        <f>IFERROR(IF(X120="","",X120*0.01788),"")</f>
        <v>4.3806000000000003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907.38199999999995</v>
      </c>
      <c r="BN120" s="67">
        <f>IFERROR(Y120*I120,"0")</f>
        <v>907.38199999999995</v>
      </c>
      <c r="BO120" s="67">
        <f>IFERROR(X120/J120,"0")</f>
        <v>3.5</v>
      </c>
      <c r="BP120" s="67">
        <f>IFERROR(Y120/J120,"0")</f>
        <v>3.5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245</v>
      </c>
      <c r="Y121" s="299">
        <f>IFERROR(IF(X121="","",X121),"")</f>
        <v>245</v>
      </c>
      <c r="Z121" s="36">
        <f>IFERROR(IF(X121="","",X121*0.01788),"")</f>
        <v>4.3806000000000003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907.38199999999995</v>
      </c>
      <c r="BN121" s="67">
        <f>IFERROR(Y121*I121,"0")</f>
        <v>907.38199999999995</v>
      </c>
      <c r="BO121" s="67">
        <f>IFERROR(X121/J121,"0")</f>
        <v>3.5</v>
      </c>
      <c r="BP121" s="67">
        <f>IFERROR(Y121/J121,"0")</f>
        <v>3.5</v>
      </c>
    </row>
    <row r="122" spans="1:68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490</v>
      </c>
      <c r="Y122" s="300">
        <f>IFERROR(SUM(Y120:Y121),"0")</f>
        <v>490</v>
      </c>
      <c r="Z122" s="300">
        <f>IFERROR(IF(Z120="",0,Z120),"0")+IFERROR(IF(Z121="",0,Z121),"0")</f>
        <v>8.7612000000000005</v>
      </c>
      <c r="AA122" s="301"/>
      <c r="AB122" s="301"/>
      <c r="AC122" s="301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1470</v>
      </c>
      <c r="Y123" s="300">
        <f>IFERROR(SUMPRODUCT(Y120:Y121*H120:H121),"0")</f>
        <v>1470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105</v>
      </c>
      <c r="Y126" s="299">
        <f>IFERROR(IF(X126="","",X126),"")</f>
        <v>105</v>
      </c>
      <c r="Z126" s="36">
        <f>IFERROR(IF(X126="","",X126*0.01788),"")</f>
        <v>1.8774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393.54</v>
      </c>
      <c r="BN126" s="67">
        <f>IFERROR(Y126*I126,"0")</f>
        <v>393.54</v>
      </c>
      <c r="BO126" s="67">
        <f>IFERROR(X126/J126,"0")</f>
        <v>1.5</v>
      </c>
      <c r="BP126" s="67">
        <f>IFERROR(Y126/J126,"0")</f>
        <v>1.5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105</v>
      </c>
      <c r="Y127" s="299">
        <f>IFERROR(IF(X127="","",X127),"")</f>
        <v>105</v>
      </c>
      <c r="Z127" s="36">
        <f>IFERROR(IF(X127="","",X127*0.01788),"")</f>
        <v>1.8774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388.87799999999999</v>
      </c>
      <c r="BN127" s="67">
        <f>IFERROR(Y127*I127,"0")</f>
        <v>388.87799999999999</v>
      </c>
      <c r="BO127" s="67">
        <f>IFERROR(X127/J127,"0")</f>
        <v>1.5</v>
      </c>
      <c r="BP127" s="67">
        <f>IFERROR(Y127/J127,"0")</f>
        <v>1.5</v>
      </c>
    </row>
    <row r="128" spans="1:68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210</v>
      </c>
      <c r="Y128" s="300">
        <f>IFERROR(SUM(Y126:Y127),"0")</f>
        <v>210</v>
      </c>
      <c r="Z128" s="300">
        <f>IFERROR(IF(Z126="",0,Z126),"0")+IFERROR(IF(Z127="",0,Z127),"0")</f>
        <v>3.7547999999999999</v>
      </c>
      <c r="AA128" s="301"/>
      <c r="AB128" s="301"/>
      <c r="AC128" s="301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630</v>
      </c>
      <c r="Y129" s="300">
        <f>IFERROR(SUMPRODUCT(Y126:Y127*H126:H127),"0")</f>
        <v>630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hidden="1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140</v>
      </c>
      <c r="Y133" s="299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375.20000000000005</v>
      </c>
      <c r="BN133" s="67">
        <f>IFERROR(Y133*I133,"0")</f>
        <v>375.20000000000005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140</v>
      </c>
      <c r="Y134" s="300">
        <f>IFERROR(SUM(Y132:Y133),"0")</f>
        <v>140</v>
      </c>
      <c r="Z134" s="300">
        <f>IFERROR(IF(Z132="",0,Z132),"0")+IFERROR(IF(Z133="",0,Z133),"0")</f>
        <v>2.5032000000000001</v>
      </c>
      <c r="AA134" s="301"/>
      <c r="AB134" s="301"/>
      <c r="AC134" s="301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336</v>
      </c>
      <c r="Y135" s="300">
        <f>IFERROR(SUMPRODUCT(Y132:Y133*H132:H133),"0")</f>
        <v>336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hidden="1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hidden="1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210</v>
      </c>
      <c r="Y153" s="299">
        <f>IFERROR(IF(X153="","",X153),"")</f>
        <v>210</v>
      </c>
      <c r="Z153" s="36">
        <f>IFERROR(IF(X153="","",X153*0.00941),"")</f>
        <v>1.9761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441.37799999999999</v>
      </c>
      <c r="BN153" s="67">
        <f>IFERROR(Y153*I153,"0")</f>
        <v>441.37799999999999</v>
      </c>
      <c r="BO153" s="67">
        <f>IFERROR(X153/J153,"0")</f>
        <v>1.5</v>
      </c>
      <c r="BP153" s="67">
        <f>IFERROR(Y153/J153,"0")</f>
        <v>1.5</v>
      </c>
    </row>
    <row r="154" spans="1:68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210</v>
      </c>
      <c r="Y154" s="300">
        <f>IFERROR(SUM(Y153:Y153),"0")</f>
        <v>210</v>
      </c>
      <c r="Z154" s="300">
        <f>IFERROR(IF(Z153="",0,Z153),"0")</f>
        <v>1.9761</v>
      </c>
      <c r="AA154" s="301"/>
      <c r="AB154" s="301"/>
      <c r="AC154" s="301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352.8</v>
      </c>
      <c r="Y155" s="300">
        <f>IFERROR(SUMPRODUCT(Y153:Y153*H153:H153),"0")</f>
        <v>352.8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0</v>
      </c>
      <c r="Y160" s="29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0</v>
      </c>
      <c r="Y161" s="300">
        <f>IFERROR(SUM(Y159:Y160),"0")</f>
        <v>0</v>
      </c>
      <c r="Z161" s="300">
        <f>IFERROR(IF(Z159="",0,Z159),"0")+IFERROR(IF(Z160="",0,Z160),"0")</f>
        <v>0</v>
      </c>
      <c r="AA161" s="301"/>
      <c r="AB161" s="301"/>
      <c r="AC161" s="301"/>
    </row>
    <row r="162" spans="1:68" hidden="1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0</v>
      </c>
      <c r="Y162" s="300">
        <f>IFERROR(SUMPRODUCT(Y159:Y160*H159:H160),"0")</f>
        <v>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hidden="1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hidden="1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0</v>
      </c>
      <c r="Y174" s="300">
        <f>IFERROR(SUM(Y171:Y173),"0")</f>
        <v>0</v>
      </c>
      <c r="Z174" s="300">
        <f>IFERROR(IF(Z171="",0,Z171),"0")+IFERROR(IF(Z172="",0,Z172),"0")+IFERROR(IF(Z173="",0,Z173),"0")</f>
        <v>0</v>
      </c>
      <c r="AA174" s="301"/>
      <c r="AB174" s="301"/>
      <c r="AC174" s="301"/>
    </row>
    <row r="175" spans="1:68" hidden="1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0</v>
      </c>
      <c r="Y175" s="300">
        <f>IFERROR(SUMPRODUCT(Y171:Y173*H171:H173),"0")</f>
        <v>0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hidden="1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hidden="1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hidden="1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hidden="1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hidden="1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hidden="1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hidden="1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hidden="1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hidden="1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hidden="1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0</v>
      </c>
      <c r="Y271" s="299">
        <f>IFERROR(IF(X271="","",X271),"")</f>
        <v>0</v>
      </c>
      <c r="Z271" s="36">
        <f>IFERROR(IF(X271="","",X271*0.0155),"")</f>
        <v>0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0</v>
      </c>
      <c r="Y272" s="300">
        <f>IFERROR(SUM(Y271:Y271),"0")</f>
        <v>0</v>
      </c>
      <c r="Z272" s="300">
        <f>IFERROR(IF(Z271="",0,Z271),"0")</f>
        <v>0</v>
      </c>
      <c r="AA272" s="301"/>
      <c r="AB272" s="301"/>
      <c r="AC272" s="301"/>
    </row>
    <row r="273" spans="1:68" hidden="1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0</v>
      </c>
      <c r="Y273" s="300">
        <f>IFERROR(SUMPRODUCT(Y271:Y271*H271:H271),"0")</f>
        <v>0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hidden="1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hidden="1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0</v>
      </c>
      <c r="Y282" s="299">
        <f t="shared" si="12"/>
        <v>0</v>
      </c>
      <c r="Z282" s="36">
        <f>IFERROR(IF(X282="","",X282*0.00936),"")</f>
        <v>0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idden="1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0</v>
      </c>
      <c r="Y298" s="300">
        <f>IFERROR(SUM(Y281:Y297),"0")</f>
        <v>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301"/>
      <c r="AB298" s="301"/>
      <c r="AC298" s="301"/>
    </row>
    <row r="299" spans="1:68" hidden="1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0</v>
      </c>
      <c r="Y299" s="300">
        <f>IFERROR(SUMPRODUCT(Y281:Y297*H281:H297),"0")</f>
        <v>0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7572.5999999999995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7572.5999999999995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8934.4079999999994</v>
      </c>
      <c r="Y301" s="300">
        <f>IFERROR(SUM(BN22:BN297),"0")</f>
        <v>8934.4079999999994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30</v>
      </c>
      <c r="Y302" s="38">
        <f>ROUNDUP(SUM(BP22:BP297),0)</f>
        <v>30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9684.4079999999994</v>
      </c>
      <c r="Y303" s="300">
        <f>GrossWeightTotalR+PalletQtyTotalR*25</f>
        <v>9684.4079999999994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2387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2387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37.336600000000004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525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1789.2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0</v>
      </c>
      <c r="I310" s="46">
        <f>IFERROR(X86*H86,"0")+IFERROR(X87*H87,"0")</f>
        <v>1764</v>
      </c>
      <c r="J310" s="46">
        <f>IFERROR(X92*H92,"0")+IFERROR(X93*H93,"0")+IFERROR(X94*H94,"0")+IFERROR(X95*H95,"0")+IFERROR(X96*H96,"0")+IFERROR(X97*H97,"0")</f>
        <v>705.59999999999991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0</v>
      </c>
      <c r="M310" s="46">
        <f>IFERROR(X120*H120,"0")+IFERROR(X121*H121,"0")</f>
        <v>1470</v>
      </c>
      <c r="N310" s="296"/>
      <c r="O310" s="46">
        <f>IFERROR(X126*H126,"0")+IFERROR(X127*H127,"0")</f>
        <v>630</v>
      </c>
      <c r="P310" s="46">
        <f>IFERROR(X132*H132,"0")+IFERROR(X133*H133,"0")</f>
        <v>336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352.8</v>
      </c>
      <c r="U310" s="46">
        <f>IFERROR(X159*H159,"0")+IFERROR(X160*H160,"0")+IFERROR(X164*H164,"0")+IFERROR(X165*H165,"0")</f>
        <v>0</v>
      </c>
      <c r="V310" s="46">
        <f>IFERROR(X171*H171,"0")+IFERROR(X172*H172,"0")+IFERROR(X173*H173,"0")+IFERROR(X177*H177,"0")</f>
        <v>0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1789.2</v>
      </c>
      <c r="B313" s="60">
        <f>SUMPRODUCT(--(BB:BB="ПГП"),--(W:W="кор"),H:H,Y:Y)+SUMPRODUCT(--(BB:BB="ПГП"),--(W:W="кг"),Y:Y)</f>
        <v>5783.4000000000005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0,00"/>
        <filter val="1 764,00"/>
        <filter val="1 789,20"/>
        <filter val="105,00"/>
        <filter val="126,00"/>
        <filter val="140,00"/>
        <filter val="2 387,00"/>
        <filter val="210,00"/>
        <filter val="245,00"/>
        <filter val="252,00"/>
        <filter val="30"/>
        <filter val="336,00"/>
        <filter val="350,00"/>
        <filter val="352,80"/>
        <filter val="490,00"/>
        <filter val="525,00"/>
        <filter val="630,00"/>
        <filter val="7 572,60"/>
        <filter val="705,60"/>
        <filter val="8 934,41"/>
        <filter val="9 684,41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