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E74E32-4A56-49FD-BC61-41FDE761EF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O297" i="1"/>
  <c r="BM297" i="1"/>
  <c r="Z297" i="1"/>
  <c r="Y297" i="1"/>
  <c r="BP297" i="1" s="1"/>
  <c r="BO296" i="1"/>
  <c r="BM296" i="1"/>
  <c r="Z296" i="1"/>
  <c r="Y296" i="1"/>
  <c r="BP296" i="1" s="1"/>
  <c r="BO295" i="1"/>
  <c r="BM295" i="1"/>
  <c r="Z295" i="1"/>
  <c r="Y295" i="1"/>
  <c r="BP295" i="1" s="1"/>
  <c r="BO294" i="1"/>
  <c r="BM294" i="1"/>
  <c r="Z294" i="1"/>
  <c r="Y294" i="1"/>
  <c r="BP294" i="1" s="1"/>
  <c r="BO293" i="1"/>
  <c r="BM293" i="1"/>
  <c r="Z293" i="1"/>
  <c r="Y293" i="1"/>
  <c r="BP293" i="1" s="1"/>
  <c r="BO292" i="1"/>
  <c r="BM292" i="1"/>
  <c r="Z292" i="1"/>
  <c r="Y292" i="1"/>
  <c r="BP292" i="1" s="1"/>
  <c r="BO291" i="1"/>
  <c r="BM291" i="1"/>
  <c r="Z291" i="1"/>
  <c r="Y291" i="1"/>
  <c r="BP291" i="1" s="1"/>
  <c r="BO290" i="1"/>
  <c r="BM290" i="1"/>
  <c r="Z290" i="1"/>
  <c r="Y290" i="1"/>
  <c r="BP290" i="1" s="1"/>
  <c r="BO289" i="1"/>
  <c r="BM289" i="1"/>
  <c r="Z289" i="1"/>
  <c r="Y289" i="1"/>
  <c r="BP289" i="1" s="1"/>
  <c r="P289" i="1"/>
  <c r="BO288" i="1"/>
  <c r="BM288" i="1"/>
  <c r="Z288" i="1"/>
  <c r="Y288" i="1"/>
  <c r="BO287" i="1"/>
  <c r="BM287" i="1"/>
  <c r="Z287" i="1"/>
  <c r="Y287" i="1"/>
  <c r="P287" i="1"/>
  <c r="BO286" i="1"/>
  <c r="BM286" i="1"/>
  <c r="Z286" i="1"/>
  <c r="Y286" i="1"/>
  <c r="BP286" i="1" s="1"/>
  <c r="BO285" i="1"/>
  <c r="BM285" i="1"/>
  <c r="Z285" i="1"/>
  <c r="Y285" i="1"/>
  <c r="BP285" i="1" s="1"/>
  <c r="P285" i="1"/>
  <c r="BO284" i="1"/>
  <c r="BM284" i="1"/>
  <c r="Z284" i="1"/>
  <c r="Y284" i="1"/>
  <c r="BO283" i="1"/>
  <c r="BM283" i="1"/>
  <c r="Z283" i="1"/>
  <c r="Y283" i="1"/>
  <c r="P283" i="1"/>
  <c r="BO282" i="1"/>
  <c r="BM282" i="1"/>
  <c r="Z282" i="1"/>
  <c r="Y282" i="1"/>
  <c r="BP282" i="1" s="1"/>
  <c r="BO281" i="1"/>
  <c r="BM281" i="1"/>
  <c r="Z281" i="1"/>
  <c r="Y281" i="1"/>
  <c r="BP281" i="1" s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O236" i="1"/>
  <c r="BM236" i="1"/>
  <c r="Z236" i="1"/>
  <c r="Y236" i="1"/>
  <c r="BP236" i="1" s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Z215" i="1" s="1"/>
  <c r="Y211" i="1"/>
  <c r="P211" i="1"/>
  <c r="X208" i="1"/>
  <c r="X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Z207" i="1" s="1"/>
  <c r="Y201" i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Z191" i="1" s="1"/>
  <c r="Y187" i="1"/>
  <c r="P187" i="1"/>
  <c r="X185" i="1"/>
  <c r="Y184" i="1"/>
  <c r="X184" i="1"/>
  <c r="BP183" i="1"/>
  <c r="BO183" i="1"/>
  <c r="BN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Z166" i="1" s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Z46" i="1" s="1"/>
  <c r="Y42" i="1"/>
  <c r="P42" i="1"/>
  <c r="BO41" i="1"/>
  <c r="BM41" i="1"/>
  <c r="Z41" i="1"/>
  <c r="Y41" i="1"/>
  <c r="Y46" i="1" s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X304" i="1" s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A9" i="1"/>
  <c r="A10" i="1" s="1"/>
  <c r="D7" i="1"/>
  <c r="Q6" i="1"/>
  <c r="P2" i="1"/>
  <c r="Z64" i="1" l="1"/>
  <c r="Z70" i="1"/>
  <c r="BN67" i="1"/>
  <c r="BN69" i="1"/>
  <c r="Y76" i="1"/>
  <c r="Y83" i="1"/>
  <c r="BN81" i="1"/>
  <c r="Y88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Z231" i="1"/>
  <c r="BN236" i="1"/>
  <c r="Z278" i="1"/>
  <c r="Z298" i="1"/>
  <c r="BN281" i="1"/>
  <c r="BN282" i="1"/>
  <c r="BN285" i="1"/>
  <c r="BN286" i="1"/>
  <c r="BN289" i="1"/>
  <c r="BN290" i="1"/>
  <c r="BN291" i="1"/>
  <c r="BN292" i="1"/>
  <c r="BN293" i="1"/>
  <c r="BN294" i="1"/>
  <c r="BN295" i="1"/>
  <c r="BN296" i="1"/>
  <c r="BN297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F9" i="1"/>
  <c r="J9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Z305" i="1"/>
  <c r="Y304" i="1"/>
  <c r="Y302" i="1"/>
  <c r="Y300" i="1"/>
  <c r="Y301" i="1"/>
  <c r="Y303" i="1" s="1"/>
  <c r="B313" i="1" l="1"/>
  <c r="A313" i="1"/>
  <c r="C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<sst xmlns="http://schemas.openxmlformats.org/spreadsheetml/2006/main" count="1434" uniqueCount="480">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</sst>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75" sqref="AA75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62" t="s">
        <v>0</v>
      </c>
      <c r="E1" s="336"/>
      <c r="F1" s="336"/>
      <c r="G1" s="12" t="s">
        <v>1</v>
      </c>
      <c r="H1" s="362" t="s">
        <v>2</v>
      </c>
      <c r="I1" s="336"/>
      <c r="J1" s="336"/>
      <c r="K1" s="336"/>
      <c r="L1" s="336"/>
      <c r="M1" s="336"/>
      <c r="N1" s="336"/>
      <c r="O1" s="336"/>
      <c r="P1" s="336"/>
      <c r="Q1" s="336"/>
      <c r="R1" s="335" t="s">
        <v>3</v>
      </c>
      <c r="S1" s="336"/>
      <c r="T1" s="3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8"/>
      <c r="R2" s="308"/>
      <c r="S2" s="308"/>
      <c r="T2" s="308"/>
      <c r="U2" s="308"/>
      <c r="V2" s="308"/>
      <c r="W2" s="308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8"/>
      <c r="Q3" s="308"/>
      <c r="R3" s="308"/>
      <c r="S3" s="308"/>
      <c r="T3" s="308"/>
      <c r="U3" s="308"/>
      <c r="V3" s="308"/>
      <c r="W3" s="308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6" t="s">
        <v>8</v>
      </c>
      <c r="B5" s="377"/>
      <c r="C5" s="378"/>
      <c r="D5" s="348"/>
      <c r="E5" s="349"/>
      <c r="F5" s="479" t="s">
        <v>9</v>
      </c>
      <c r="G5" s="378"/>
      <c r="H5" s="348" t="s">
        <v>479</v>
      </c>
      <c r="I5" s="448"/>
      <c r="J5" s="448"/>
      <c r="K5" s="448"/>
      <c r="L5" s="448"/>
      <c r="M5" s="349"/>
      <c r="N5" s="61"/>
      <c r="P5" s="24" t="s">
        <v>10</v>
      </c>
      <c r="Q5" s="487">
        <v>45859</v>
      </c>
      <c r="R5" s="384"/>
      <c r="T5" s="409" t="s">
        <v>11</v>
      </c>
      <c r="U5" s="410"/>
      <c r="V5" s="412" t="s">
        <v>12</v>
      </c>
      <c r="W5" s="384"/>
      <c r="AB5" s="51"/>
      <c r="AC5" s="51"/>
      <c r="AD5" s="51"/>
      <c r="AE5" s="51"/>
    </row>
    <row r="6" spans="1:32" s="292" customFormat="1" ht="24" customHeight="1" x14ac:dyDescent="0.2">
      <c r="A6" s="386" t="s">
        <v>13</v>
      </c>
      <c r="B6" s="377"/>
      <c r="C6" s="378"/>
      <c r="D6" s="449" t="s">
        <v>446</v>
      </c>
      <c r="E6" s="450"/>
      <c r="F6" s="450"/>
      <c r="G6" s="450"/>
      <c r="H6" s="450"/>
      <c r="I6" s="450"/>
      <c r="J6" s="450"/>
      <c r="K6" s="450"/>
      <c r="L6" s="450"/>
      <c r="M6" s="384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10"/>
      <c r="T6" s="415" t="s">
        <v>16</v>
      </c>
      <c r="U6" s="410"/>
      <c r="V6" s="435" t="s">
        <v>17</v>
      </c>
      <c r="W6" s="340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41" t="str">
        <f>IFERROR(VLOOKUP(DeliveryAddress,Table,3,0),1)</f>
        <v>1</v>
      </c>
      <c r="E7" s="342"/>
      <c r="F7" s="342"/>
      <c r="G7" s="342"/>
      <c r="H7" s="342"/>
      <c r="I7" s="342"/>
      <c r="J7" s="342"/>
      <c r="K7" s="342"/>
      <c r="L7" s="342"/>
      <c r="M7" s="343"/>
      <c r="N7" s="63"/>
      <c r="P7" s="24"/>
      <c r="Q7" s="42"/>
      <c r="R7" s="42"/>
      <c r="T7" s="308"/>
      <c r="U7" s="410"/>
      <c r="V7" s="436"/>
      <c r="W7" s="437"/>
      <c r="AB7" s="51"/>
      <c r="AC7" s="51"/>
      <c r="AD7" s="51"/>
      <c r="AE7" s="51"/>
    </row>
    <row r="8" spans="1:32" s="292" customFormat="1" ht="25.5" customHeight="1" x14ac:dyDescent="0.2">
      <c r="A8" s="445" t="s">
        <v>18</v>
      </c>
      <c r="B8" s="305"/>
      <c r="C8" s="306"/>
      <c r="D8" s="318"/>
      <c r="E8" s="319"/>
      <c r="F8" s="319"/>
      <c r="G8" s="319"/>
      <c r="H8" s="319"/>
      <c r="I8" s="319"/>
      <c r="J8" s="319"/>
      <c r="K8" s="319"/>
      <c r="L8" s="319"/>
      <c r="M8" s="320"/>
      <c r="N8" s="64"/>
      <c r="P8" s="24" t="s">
        <v>19</v>
      </c>
      <c r="Q8" s="387">
        <v>0.54166666666666663</v>
      </c>
      <c r="R8" s="343"/>
      <c r="T8" s="308"/>
      <c r="U8" s="410"/>
      <c r="V8" s="436"/>
      <c r="W8" s="437"/>
      <c r="AB8" s="51"/>
      <c r="AC8" s="51"/>
      <c r="AD8" s="51"/>
      <c r="AE8" s="51"/>
    </row>
    <row r="9" spans="1:32" s="292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93"/>
      <c r="E9" s="303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02" t="str">
        <f>IF(AND($A$9="Тип доверенности/получателя при получении в адресе перегруза:",$D$9="Разовая доверенность"),"Введите ФИО","")</f>
        <v/>
      </c>
      <c r="I9" s="303"/>
      <c r="J9" s="3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3"/>
      <c r="L9" s="303"/>
      <c r="M9" s="303"/>
      <c r="N9" s="290"/>
      <c r="P9" s="26" t="s">
        <v>20</v>
      </c>
      <c r="Q9" s="446"/>
      <c r="R9" s="447"/>
      <c r="T9" s="308"/>
      <c r="U9" s="410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93"/>
      <c r="E10" s="303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432" t="str">
        <f>IFERROR(VLOOKUP($D$10,Proxy,2,FALSE),"")</f>
        <v/>
      </c>
      <c r="I10" s="308"/>
      <c r="J10" s="308"/>
      <c r="K10" s="308"/>
      <c r="L10" s="308"/>
      <c r="M10" s="308"/>
      <c r="N10" s="291"/>
      <c r="P10" s="26" t="s">
        <v>21</v>
      </c>
      <c r="Q10" s="398"/>
      <c r="R10" s="399"/>
      <c r="U10" s="24" t="s">
        <v>22</v>
      </c>
      <c r="V10" s="339" t="s">
        <v>23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3"/>
      <c r="R11" s="384"/>
      <c r="U11" s="24" t="s">
        <v>26</v>
      </c>
      <c r="V11" s="481" t="s">
        <v>27</v>
      </c>
      <c r="W11" s="447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397" t="s">
        <v>28</v>
      </c>
      <c r="B12" s="377"/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8"/>
      <c r="N12" s="65"/>
      <c r="P12" s="24" t="s">
        <v>29</v>
      </c>
      <c r="Q12" s="387"/>
      <c r="R12" s="343"/>
      <c r="S12" s="23"/>
      <c r="U12" s="24"/>
      <c r="V12" s="336"/>
      <c r="W12" s="308"/>
      <c r="AB12" s="51"/>
      <c r="AC12" s="51"/>
      <c r="AD12" s="51"/>
      <c r="AE12" s="51"/>
    </row>
    <row r="13" spans="1:32" s="292" customFormat="1" ht="23.25" customHeight="1" x14ac:dyDescent="0.2">
      <c r="A13" s="397" t="s">
        <v>30</v>
      </c>
      <c r="B13" s="377"/>
      <c r="C13" s="377"/>
      <c r="D13" s="377"/>
      <c r="E13" s="377"/>
      <c r="F13" s="377"/>
      <c r="G13" s="377"/>
      <c r="H13" s="377"/>
      <c r="I13" s="377"/>
      <c r="J13" s="377"/>
      <c r="K13" s="377"/>
      <c r="L13" s="377"/>
      <c r="M13" s="378"/>
      <c r="N13" s="65"/>
      <c r="O13" s="26"/>
      <c r="P13" s="26" t="s">
        <v>31</v>
      </c>
      <c r="Q13" s="481"/>
      <c r="R13" s="4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397" t="s">
        <v>32</v>
      </c>
      <c r="B14" s="377"/>
      <c r="C14" s="377"/>
      <c r="D14" s="377"/>
      <c r="E14" s="377"/>
      <c r="F14" s="377"/>
      <c r="G14" s="377"/>
      <c r="H14" s="377"/>
      <c r="I14" s="377"/>
      <c r="J14" s="377"/>
      <c r="K14" s="377"/>
      <c r="L14" s="377"/>
      <c r="M14" s="37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7" t="s">
        <v>33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8"/>
      <c r="N15" s="66"/>
      <c r="P15" s="400" t="s">
        <v>34</v>
      </c>
      <c r="Q15" s="336"/>
      <c r="R15" s="336"/>
      <c r="S15" s="336"/>
      <c r="T15" s="3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1"/>
      <c r="Q16" s="401"/>
      <c r="R16" s="401"/>
      <c r="S16" s="401"/>
      <c r="T16" s="4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3" t="s">
        <v>35</v>
      </c>
      <c r="B17" s="333" t="s">
        <v>36</v>
      </c>
      <c r="C17" s="392" t="s">
        <v>37</v>
      </c>
      <c r="D17" s="333" t="s">
        <v>38</v>
      </c>
      <c r="E17" s="366"/>
      <c r="F17" s="333" t="s">
        <v>39</v>
      </c>
      <c r="G17" s="333" t="s">
        <v>40</v>
      </c>
      <c r="H17" s="333" t="s">
        <v>41</v>
      </c>
      <c r="I17" s="333" t="s">
        <v>42</v>
      </c>
      <c r="J17" s="333" t="s">
        <v>43</v>
      </c>
      <c r="K17" s="333" t="s">
        <v>44</v>
      </c>
      <c r="L17" s="333" t="s">
        <v>45</v>
      </c>
      <c r="M17" s="333" t="s">
        <v>46</v>
      </c>
      <c r="N17" s="333" t="s">
        <v>47</v>
      </c>
      <c r="O17" s="333" t="s">
        <v>48</v>
      </c>
      <c r="P17" s="333" t="s">
        <v>49</v>
      </c>
      <c r="Q17" s="365"/>
      <c r="R17" s="365"/>
      <c r="S17" s="365"/>
      <c r="T17" s="366"/>
      <c r="U17" s="498" t="s">
        <v>50</v>
      </c>
      <c r="V17" s="378"/>
      <c r="W17" s="333" t="s">
        <v>51</v>
      </c>
      <c r="X17" s="333" t="s">
        <v>52</v>
      </c>
      <c r="Y17" s="499" t="s">
        <v>53</v>
      </c>
      <c r="Z17" s="443" t="s">
        <v>54</v>
      </c>
      <c r="AA17" s="430" t="s">
        <v>55</v>
      </c>
      <c r="AB17" s="430" t="s">
        <v>56</v>
      </c>
      <c r="AC17" s="430" t="s">
        <v>57</v>
      </c>
      <c r="AD17" s="430" t="s">
        <v>58</v>
      </c>
      <c r="AE17" s="468"/>
      <c r="AF17" s="469"/>
      <c r="AG17" s="69"/>
      <c r="BD17" s="68" t="s">
        <v>59</v>
      </c>
    </row>
    <row r="18" spans="1:68" ht="14.25" customHeight="1" x14ac:dyDescent="0.2">
      <c r="A18" s="334"/>
      <c r="B18" s="334"/>
      <c r="C18" s="334"/>
      <c r="D18" s="367"/>
      <c r="E18" s="369"/>
      <c r="F18" s="334"/>
      <c r="G18" s="334"/>
      <c r="H18" s="334"/>
      <c r="I18" s="334"/>
      <c r="J18" s="334"/>
      <c r="K18" s="334"/>
      <c r="L18" s="334"/>
      <c r="M18" s="334"/>
      <c r="N18" s="334"/>
      <c r="O18" s="334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4"/>
      <c r="X18" s="334"/>
      <c r="Y18" s="500"/>
      <c r="Z18" s="444"/>
      <c r="AA18" s="431"/>
      <c r="AB18" s="431"/>
      <c r="AC18" s="431"/>
      <c r="AD18" s="470"/>
      <c r="AE18" s="471"/>
      <c r="AF18" s="472"/>
      <c r="AG18" s="69"/>
      <c r="BD18" s="68"/>
    </row>
    <row r="19" spans="1:68" ht="27.75" hidden="1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hidden="1" customHeight="1" x14ac:dyDescent="0.25">
      <c r="A20" s="313" t="s">
        <v>62</v>
      </c>
      <c r="B20" s="308"/>
      <c r="C20" s="308"/>
      <c r="D20" s="308"/>
      <c r="E20" s="308"/>
      <c r="F20" s="308"/>
      <c r="G20" s="308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308"/>
      <c r="T20" s="308"/>
      <c r="U20" s="308"/>
      <c r="V20" s="308"/>
      <c r="W20" s="308"/>
      <c r="X20" s="308"/>
      <c r="Y20" s="308"/>
      <c r="Z20" s="308"/>
      <c r="AA20" s="293"/>
      <c r="AB20" s="293"/>
      <c r="AC20" s="293"/>
    </row>
    <row r="21" spans="1:68" ht="14.25" hidden="1" customHeight="1" x14ac:dyDescent="0.25">
      <c r="A21" s="307" t="s">
        <v>63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9">
        <v>4607111035752</v>
      </c>
      <c r="E22" s="310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1"/>
      <c r="B23" s="308"/>
      <c r="C23" s="308"/>
      <c r="D23" s="308"/>
      <c r="E23" s="308"/>
      <c r="F23" s="308"/>
      <c r="G23" s="308"/>
      <c r="H23" s="308"/>
      <c r="I23" s="308"/>
      <c r="J23" s="308"/>
      <c r="K23" s="308"/>
      <c r="L23" s="308"/>
      <c r="M23" s="308"/>
      <c r="N23" s="308"/>
      <c r="O23" s="312"/>
      <c r="P23" s="304" t="s">
        <v>72</v>
      </c>
      <c r="Q23" s="305"/>
      <c r="R23" s="305"/>
      <c r="S23" s="305"/>
      <c r="T23" s="305"/>
      <c r="U23" s="305"/>
      <c r="V23" s="306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8"/>
      <c r="B24" s="308"/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12"/>
      <c r="P24" s="304" t="s">
        <v>72</v>
      </c>
      <c r="Q24" s="305"/>
      <c r="R24" s="305"/>
      <c r="S24" s="305"/>
      <c r="T24" s="305"/>
      <c r="U24" s="305"/>
      <c r="V24" s="306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hidden="1" customHeight="1" x14ac:dyDescent="0.25">
      <c r="A26" s="313" t="s">
        <v>75</v>
      </c>
      <c r="B26" s="308"/>
      <c r="C26" s="308"/>
      <c r="D26" s="308"/>
      <c r="E26" s="308"/>
      <c r="F26" s="308"/>
      <c r="G26" s="308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308"/>
      <c r="T26" s="308"/>
      <c r="U26" s="308"/>
      <c r="V26" s="308"/>
      <c r="W26" s="308"/>
      <c r="X26" s="308"/>
      <c r="Y26" s="308"/>
      <c r="Z26" s="308"/>
      <c r="AA26" s="293"/>
      <c r="AB26" s="293"/>
      <c r="AC26" s="293"/>
    </row>
    <row r="27" spans="1:68" ht="14.25" hidden="1" customHeight="1" x14ac:dyDescent="0.25">
      <c r="A27" s="307" t="s">
        <v>76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294"/>
      <c r="AB27" s="294"/>
      <c r="AC27" s="29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09">
        <v>4607111036537</v>
      </c>
      <c r="E28" s="310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0</v>
      </c>
      <c r="Y28" s="29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9">
        <v>4607111036605</v>
      </c>
      <c r="E29" s="310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11"/>
      <c r="B30" s="308"/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12"/>
      <c r="P30" s="304" t="s">
        <v>72</v>
      </c>
      <c r="Q30" s="305"/>
      <c r="R30" s="305"/>
      <c r="S30" s="305"/>
      <c r="T30" s="305"/>
      <c r="U30" s="305"/>
      <c r="V30" s="306"/>
      <c r="W30" s="37" t="s">
        <v>69</v>
      </c>
      <c r="X30" s="300">
        <f>IFERROR(SUM(X28:X29),"0")</f>
        <v>0</v>
      </c>
      <c r="Y30" s="300">
        <f>IFERROR(SUM(Y28:Y29),"0")</f>
        <v>0</v>
      </c>
      <c r="Z30" s="300">
        <f>IFERROR(IF(Z28="",0,Z28),"0")+IFERROR(IF(Z29="",0,Z29),"0")</f>
        <v>0</v>
      </c>
      <c r="AA30" s="301"/>
      <c r="AB30" s="301"/>
      <c r="AC30" s="301"/>
    </row>
    <row r="31" spans="1:68" hidden="1" x14ac:dyDescent="0.2">
      <c r="A31" s="308"/>
      <c r="B31" s="308"/>
      <c r="C31" s="308"/>
      <c r="D31" s="308"/>
      <c r="E31" s="308"/>
      <c r="F31" s="308"/>
      <c r="G31" s="308"/>
      <c r="H31" s="308"/>
      <c r="I31" s="308"/>
      <c r="J31" s="308"/>
      <c r="K31" s="308"/>
      <c r="L31" s="308"/>
      <c r="M31" s="308"/>
      <c r="N31" s="308"/>
      <c r="O31" s="312"/>
      <c r="P31" s="304" t="s">
        <v>72</v>
      </c>
      <c r="Q31" s="305"/>
      <c r="R31" s="305"/>
      <c r="S31" s="305"/>
      <c r="T31" s="305"/>
      <c r="U31" s="305"/>
      <c r="V31" s="306"/>
      <c r="W31" s="37" t="s">
        <v>73</v>
      </c>
      <c r="X31" s="300">
        <f>IFERROR(SUMPRODUCT(X28:X29*H28:H29),"0")</f>
        <v>0</v>
      </c>
      <c r="Y31" s="300">
        <f>IFERROR(SUMPRODUCT(Y28:Y29*H28:H29),"0")</f>
        <v>0</v>
      </c>
      <c r="Z31" s="37"/>
      <c r="AA31" s="301"/>
      <c r="AB31" s="301"/>
      <c r="AC31" s="301"/>
    </row>
    <row r="32" spans="1:68" ht="16.5" hidden="1" customHeight="1" x14ac:dyDescent="0.25">
      <c r="A32" s="313" t="s">
        <v>84</v>
      </c>
      <c r="B32" s="308"/>
      <c r="C32" s="308"/>
      <c r="D32" s="308"/>
      <c r="E32" s="308"/>
      <c r="F32" s="308"/>
      <c r="G32" s="308"/>
      <c r="H32" s="308"/>
      <c r="I32" s="308"/>
      <c r="J32" s="308"/>
      <c r="K32" s="308"/>
      <c r="L32" s="308"/>
      <c r="M32" s="308"/>
      <c r="N32" s="308"/>
      <c r="O32" s="308"/>
      <c r="P32" s="308"/>
      <c r="Q32" s="308"/>
      <c r="R32" s="308"/>
      <c r="S32" s="308"/>
      <c r="T32" s="308"/>
      <c r="U32" s="308"/>
      <c r="V32" s="308"/>
      <c r="W32" s="308"/>
      <c r="X32" s="308"/>
      <c r="Y32" s="308"/>
      <c r="Z32" s="308"/>
      <c r="AA32" s="293"/>
      <c r="AB32" s="293"/>
      <c r="AC32" s="293"/>
    </row>
    <row r="33" spans="1:68" ht="14.25" hidden="1" customHeight="1" x14ac:dyDescent="0.25">
      <c r="A33" s="307" t="s">
        <v>63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294"/>
      <c r="AB33" s="294"/>
      <c r="AC33" s="294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309">
        <v>4620207490075</v>
      </c>
      <c r="E34" s="310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0</v>
      </c>
      <c r="Y34" s="29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9">
        <v>4620207490174</v>
      </c>
      <c r="E35" s="310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309">
        <v>4620207490044</v>
      </c>
      <c r="E36" s="310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0</v>
      </c>
      <c r="Y36" s="29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1"/>
      <c r="B37" s="308"/>
      <c r="C37" s="308"/>
      <c r="D37" s="308"/>
      <c r="E37" s="308"/>
      <c r="F37" s="308"/>
      <c r="G37" s="308"/>
      <c r="H37" s="308"/>
      <c r="I37" s="308"/>
      <c r="J37" s="308"/>
      <c r="K37" s="308"/>
      <c r="L37" s="308"/>
      <c r="M37" s="308"/>
      <c r="N37" s="308"/>
      <c r="O37" s="312"/>
      <c r="P37" s="304" t="s">
        <v>72</v>
      </c>
      <c r="Q37" s="305"/>
      <c r="R37" s="305"/>
      <c r="S37" s="305"/>
      <c r="T37" s="305"/>
      <c r="U37" s="305"/>
      <c r="V37" s="306"/>
      <c r="W37" s="37" t="s">
        <v>69</v>
      </c>
      <c r="X37" s="300">
        <f>IFERROR(SUM(X34:X36),"0")</f>
        <v>0</v>
      </c>
      <c r="Y37" s="300">
        <f>IFERROR(SUM(Y34:Y36),"0")</f>
        <v>0</v>
      </c>
      <c r="Z37" s="300">
        <f>IFERROR(IF(Z34="",0,Z34),"0")+IFERROR(IF(Z35="",0,Z35),"0")+IFERROR(IF(Z36="",0,Z36),"0")</f>
        <v>0</v>
      </c>
      <c r="AA37" s="301"/>
      <c r="AB37" s="301"/>
      <c r="AC37" s="301"/>
    </row>
    <row r="38" spans="1:68" hidden="1" x14ac:dyDescent="0.2">
      <c r="A38" s="308"/>
      <c r="B38" s="308"/>
      <c r="C38" s="308"/>
      <c r="D38" s="308"/>
      <c r="E38" s="308"/>
      <c r="F38" s="308"/>
      <c r="G38" s="308"/>
      <c r="H38" s="308"/>
      <c r="I38" s="308"/>
      <c r="J38" s="308"/>
      <c r="K38" s="308"/>
      <c r="L38" s="308"/>
      <c r="M38" s="308"/>
      <c r="N38" s="308"/>
      <c r="O38" s="312"/>
      <c r="P38" s="304" t="s">
        <v>72</v>
      </c>
      <c r="Q38" s="305"/>
      <c r="R38" s="305"/>
      <c r="S38" s="305"/>
      <c r="T38" s="305"/>
      <c r="U38" s="305"/>
      <c r="V38" s="306"/>
      <c r="W38" s="37" t="s">
        <v>73</v>
      </c>
      <c r="X38" s="300">
        <f>IFERROR(SUMPRODUCT(X34:X36*H34:H36),"0")</f>
        <v>0</v>
      </c>
      <c r="Y38" s="300">
        <f>IFERROR(SUMPRODUCT(Y34:Y36*H34:H36),"0")</f>
        <v>0</v>
      </c>
      <c r="Z38" s="37"/>
      <c r="AA38" s="301"/>
      <c r="AB38" s="301"/>
      <c r="AC38" s="301"/>
    </row>
    <row r="39" spans="1:68" ht="16.5" hidden="1" customHeight="1" x14ac:dyDescent="0.25">
      <c r="A39" s="313" t="s">
        <v>94</v>
      </c>
      <c r="B39" s="308"/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8"/>
      <c r="R39" s="308"/>
      <c r="S39" s="308"/>
      <c r="T39" s="308"/>
      <c r="U39" s="308"/>
      <c r="V39" s="308"/>
      <c r="W39" s="308"/>
      <c r="X39" s="308"/>
      <c r="Y39" s="308"/>
      <c r="Z39" s="308"/>
      <c r="AA39" s="293"/>
      <c r="AB39" s="293"/>
      <c r="AC39" s="293"/>
    </row>
    <row r="40" spans="1:68" ht="14.25" hidden="1" customHeight="1" x14ac:dyDescent="0.25">
      <c r="A40" s="307" t="s">
        <v>63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9">
        <v>4607111037183</v>
      </c>
      <c r="E41" s="310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8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4301071044</v>
      </c>
      <c r="D42" s="309">
        <v>4607111039385</v>
      </c>
      <c r="E42" s="310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4301071031</v>
      </c>
      <c r="D43" s="309">
        <v>4607111038982</v>
      </c>
      <c r="E43" s="310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0</v>
      </c>
      <c r="Y43" s="29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9">
        <v>4607111039354</v>
      </c>
      <c r="E44" s="310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4301071047</v>
      </c>
      <c r="D45" s="309">
        <v>4607111039330</v>
      </c>
      <c r="E45" s="310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idden="1" x14ac:dyDescent="0.2">
      <c r="A46" s="311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12"/>
      <c r="P46" s="304" t="s">
        <v>72</v>
      </c>
      <c r="Q46" s="305"/>
      <c r="R46" s="305"/>
      <c r="S46" s="305"/>
      <c r="T46" s="305"/>
      <c r="U46" s="305"/>
      <c r="V46" s="306"/>
      <c r="W46" s="37" t="s">
        <v>69</v>
      </c>
      <c r="X46" s="300">
        <f>IFERROR(SUM(X41:X45),"0")</f>
        <v>0</v>
      </c>
      <c r="Y46" s="300">
        <f>IFERROR(SUM(Y41:Y45),"0")</f>
        <v>0</v>
      </c>
      <c r="Z46" s="300">
        <f>IFERROR(IF(Z41="",0,Z41),"0")+IFERROR(IF(Z42="",0,Z42),"0")+IFERROR(IF(Z43="",0,Z43),"0")+IFERROR(IF(Z44="",0,Z44),"0")+IFERROR(IF(Z45="",0,Z45),"0")</f>
        <v>0</v>
      </c>
      <c r="AA46" s="301"/>
      <c r="AB46" s="301"/>
      <c r="AC46" s="301"/>
    </row>
    <row r="47" spans="1:68" hidden="1" x14ac:dyDescent="0.2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12"/>
      <c r="P47" s="304" t="s">
        <v>72</v>
      </c>
      <c r="Q47" s="305"/>
      <c r="R47" s="305"/>
      <c r="S47" s="305"/>
      <c r="T47" s="305"/>
      <c r="U47" s="305"/>
      <c r="V47" s="306"/>
      <c r="W47" s="37" t="s">
        <v>73</v>
      </c>
      <c r="X47" s="300">
        <f>IFERROR(SUMPRODUCT(X41:X45*H41:H45),"0")</f>
        <v>0</v>
      </c>
      <c r="Y47" s="300">
        <f>IFERROR(SUMPRODUCT(Y41:Y45*H41:H45),"0")</f>
        <v>0</v>
      </c>
      <c r="Z47" s="37"/>
      <c r="AA47" s="301"/>
      <c r="AB47" s="301"/>
      <c r="AC47" s="301"/>
    </row>
    <row r="48" spans="1:68" ht="16.5" hidden="1" customHeight="1" x14ac:dyDescent="0.25">
      <c r="A48" s="313" t="s">
        <v>107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293"/>
      <c r="AB48" s="293"/>
      <c r="AC48" s="293"/>
    </row>
    <row r="49" spans="1:68" ht="14.25" hidden="1" customHeight="1" x14ac:dyDescent="0.25">
      <c r="A49" s="307" t="s">
        <v>63</v>
      </c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  <c r="R49" s="308"/>
      <c r="S49" s="308"/>
      <c r="T49" s="308"/>
      <c r="U49" s="308"/>
      <c r="V49" s="308"/>
      <c r="W49" s="308"/>
      <c r="X49" s="308"/>
      <c r="Y49" s="308"/>
      <c r="Z49" s="308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9">
        <v>4620207490822</v>
      </c>
      <c r="E50" s="310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11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12"/>
      <c r="P51" s="304" t="s">
        <v>72</v>
      </c>
      <c r="Q51" s="305"/>
      <c r="R51" s="305"/>
      <c r="S51" s="305"/>
      <c r="T51" s="305"/>
      <c r="U51" s="305"/>
      <c r="V51" s="306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12"/>
      <c r="P52" s="304" t="s">
        <v>72</v>
      </c>
      <c r="Q52" s="305"/>
      <c r="R52" s="305"/>
      <c r="S52" s="305"/>
      <c r="T52" s="305"/>
      <c r="U52" s="305"/>
      <c r="V52" s="306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07" t="s">
        <v>111</v>
      </c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  <c r="R53" s="308"/>
      <c r="S53" s="308"/>
      <c r="T53" s="308"/>
      <c r="U53" s="308"/>
      <c r="V53" s="308"/>
      <c r="W53" s="308"/>
      <c r="X53" s="308"/>
      <c r="Y53" s="308"/>
      <c r="Z53" s="308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9">
        <v>4607111039743</v>
      </c>
      <c r="E54" s="310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11"/>
      <c r="B55" s="308"/>
      <c r="C55" s="308"/>
      <c r="D55" s="308"/>
      <c r="E55" s="308"/>
      <c r="F55" s="308"/>
      <c r="G55" s="308"/>
      <c r="H55" s="308"/>
      <c r="I55" s="308"/>
      <c r="J55" s="308"/>
      <c r="K55" s="308"/>
      <c r="L55" s="308"/>
      <c r="M55" s="308"/>
      <c r="N55" s="308"/>
      <c r="O55" s="312"/>
      <c r="P55" s="304" t="s">
        <v>72</v>
      </c>
      <c r="Q55" s="305"/>
      <c r="R55" s="305"/>
      <c r="S55" s="305"/>
      <c r="T55" s="305"/>
      <c r="U55" s="305"/>
      <c r="V55" s="306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8"/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12"/>
      <c r="P56" s="304" t="s">
        <v>72</v>
      </c>
      <c r="Q56" s="305"/>
      <c r="R56" s="305"/>
      <c r="S56" s="305"/>
      <c r="T56" s="305"/>
      <c r="U56" s="305"/>
      <c r="V56" s="306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07" t="s">
        <v>76</v>
      </c>
      <c r="B57" s="308"/>
      <c r="C57" s="308"/>
      <c r="D57" s="308"/>
      <c r="E57" s="308"/>
      <c r="F57" s="308"/>
      <c r="G57" s="308"/>
      <c r="H57" s="308"/>
      <c r="I57" s="308"/>
      <c r="J57" s="308"/>
      <c r="K57" s="308"/>
      <c r="L57" s="308"/>
      <c r="M57" s="308"/>
      <c r="N57" s="308"/>
      <c r="O57" s="308"/>
      <c r="P57" s="308"/>
      <c r="Q57" s="308"/>
      <c r="R57" s="308"/>
      <c r="S57" s="308"/>
      <c r="T57" s="308"/>
      <c r="U57" s="308"/>
      <c r="V57" s="308"/>
      <c r="W57" s="308"/>
      <c r="X57" s="308"/>
      <c r="Y57" s="308"/>
      <c r="Z57" s="308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9">
        <v>4607111039712</v>
      </c>
      <c r="E58" s="310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11"/>
      <c r="B59" s="308"/>
      <c r="C59" s="308"/>
      <c r="D59" s="308"/>
      <c r="E59" s="308"/>
      <c r="F59" s="308"/>
      <c r="G59" s="308"/>
      <c r="H59" s="308"/>
      <c r="I59" s="308"/>
      <c r="J59" s="308"/>
      <c r="K59" s="308"/>
      <c r="L59" s="308"/>
      <c r="M59" s="308"/>
      <c r="N59" s="308"/>
      <c r="O59" s="312"/>
      <c r="P59" s="304" t="s">
        <v>72</v>
      </c>
      <c r="Q59" s="305"/>
      <c r="R59" s="305"/>
      <c r="S59" s="305"/>
      <c r="T59" s="305"/>
      <c r="U59" s="305"/>
      <c r="V59" s="306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8"/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12"/>
      <c r="P60" s="304" t="s">
        <v>72</v>
      </c>
      <c r="Q60" s="305"/>
      <c r="R60" s="305"/>
      <c r="S60" s="305"/>
      <c r="T60" s="305"/>
      <c r="U60" s="305"/>
      <c r="V60" s="306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07" t="s">
        <v>118</v>
      </c>
      <c r="B61" s="308"/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  <c r="P61" s="308"/>
      <c r="Q61" s="308"/>
      <c r="R61" s="308"/>
      <c r="S61" s="308"/>
      <c r="T61" s="308"/>
      <c r="U61" s="308"/>
      <c r="V61" s="308"/>
      <c r="W61" s="308"/>
      <c r="X61" s="308"/>
      <c r="Y61" s="308"/>
      <c r="Z61" s="308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9">
        <v>4607111037008</v>
      </c>
      <c r="E62" s="310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6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9">
        <v>4607111037398</v>
      </c>
      <c r="E63" s="310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11"/>
      <c r="B64" s="308"/>
      <c r="C64" s="308"/>
      <c r="D64" s="308"/>
      <c r="E64" s="308"/>
      <c r="F64" s="308"/>
      <c r="G64" s="308"/>
      <c r="H64" s="308"/>
      <c r="I64" s="308"/>
      <c r="J64" s="308"/>
      <c r="K64" s="308"/>
      <c r="L64" s="308"/>
      <c r="M64" s="308"/>
      <c r="N64" s="308"/>
      <c r="O64" s="312"/>
      <c r="P64" s="304" t="s">
        <v>72</v>
      </c>
      <c r="Q64" s="305"/>
      <c r="R64" s="305"/>
      <c r="S64" s="305"/>
      <c r="T64" s="305"/>
      <c r="U64" s="305"/>
      <c r="V64" s="306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8"/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12"/>
      <c r="P65" s="304" t="s">
        <v>72</v>
      </c>
      <c r="Q65" s="305"/>
      <c r="R65" s="305"/>
      <c r="S65" s="305"/>
      <c r="T65" s="305"/>
      <c r="U65" s="305"/>
      <c r="V65" s="306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07" t="s">
        <v>124</v>
      </c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8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9">
        <v>4607111039705</v>
      </c>
      <c r="E67" s="310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9">
        <v>4607111039729</v>
      </c>
      <c r="E68" s="310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9">
        <v>4620207490228</v>
      </c>
      <c r="E69" s="310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11"/>
      <c r="B70" s="308"/>
      <c r="C70" s="308"/>
      <c r="D70" s="308"/>
      <c r="E70" s="308"/>
      <c r="F70" s="308"/>
      <c r="G70" s="308"/>
      <c r="H70" s="308"/>
      <c r="I70" s="308"/>
      <c r="J70" s="308"/>
      <c r="K70" s="308"/>
      <c r="L70" s="308"/>
      <c r="M70" s="308"/>
      <c r="N70" s="308"/>
      <c r="O70" s="312"/>
      <c r="P70" s="304" t="s">
        <v>72</v>
      </c>
      <c r="Q70" s="305"/>
      <c r="R70" s="305"/>
      <c r="S70" s="305"/>
      <c r="T70" s="305"/>
      <c r="U70" s="305"/>
      <c r="V70" s="306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8"/>
      <c r="B71" s="308"/>
      <c r="C71" s="308"/>
      <c r="D71" s="308"/>
      <c r="E71" s="308"/>
      <c r="F71" s="308"/>
      <c r="G71" s="308"/>
      <c r="H71" s="308"/>
      <c r="I71" s="308"/>
      <c r="J71" s="308"/>
      <c r="K71" s="308"/>
      <c r="L71" s="308"/>
      <c r="M71" s="308"/>
      <c r="N71" s="308"/>
      <c r="O71" s="312"/>
      <c r="P71" s="304" t="s">
        <v>72</v>
      </c>
      <c r="Q71" s="305"/>
      <c r="R71" s="305"/>
      <c r="S71" s="305"/>
      <c r="T71" s="305"/>
      <c r="U71" s="305"/>
      <c r="V71" s="306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13" t="s">
        <v>132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293"/>
      <c r="AB72" s="293"/>
      <c r="AC72" s="293"/>
    </row>
    <row r="73" spans="1:68" ht="14.25" hidden="1" customHeight="1" x14ac:dyDescent="0.25">
      <c r="A73" s="307" t="s">
        <v>63</v>
      </c>
      <c r="B73" s="308"/>
      <c r="C73" s="308"/>
      <c r="D73" s="308"/>
      <c r="E73" s="308"/>
      <c r="F73" s="308"/>
      <c r="G73" s="308"/>
      <c r="H73" s="308"/>
      <c r="I73" s="308"/>
      <c r="J73" s="308"/>
      <c r="K73" s="308"/>
      <c r="L73" s="308"/>
      <c r="M73" s="308"/>
      <c r="N73" s="308"/>
      <c r="O73" s="308"/>
      <c r="P73" s="308"/>
      <c r="Q73" s="308"/>
      <c r="R73" s="308"/>
      <c r="S73" s="308"/>
      <c r="T73" s="308"/>
      <c r="U73" s="308"/>
      <c r="V73" s="308"/>
      <c r="W73" s="308"/>
      <c r="X73" s="308"/>
      <c r="Y73" s="308"/>
      <c r="Z73" s="308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9">
        <v>4607111037411</v>
      </c>
      <c r="E74" s="310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9">
        <v>4607111036728</v>
      </c>
      <c r="E75" s="310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132</v>
      </c>
      <c r="Y75" s="299">
        <f>IFERROR(IF(X75="","",X75),"")</f>
        <v>132</v>
      </c>
      <c r="Z75" s="36">
        <f>IFERROR(IF(X75="","",X75*0.00866),"")</f>
        <v>1.1431199999999999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688.14239999999995</v>
      </c>
      <c r="BN75" s="67">
        <f>IFERROR(Y75*I75,"0")</f>
        <v>688.14239999999995</v>
      </c>
      <c r="BO75" s="67">
        <f>IFERROR(X75/J75,"0")</f>
        <v>0.91666666666666663</v>
      </c>
      <c r="BP75" s="67">
        <f>IFERROR(Y75/J75,"0")</f>
        <v>0.91666666666666663</v>
      </c>
    </row>
    <row r="76" spans="1:68" x14ac:dyDescent="0.2">
      <c r="A76" s="311"/>
      <c r="B76" s="308"/>
      <c r="C76" s="308"/>
      <c r="D76" s="308"/>
      <c r="E76" s="308"/>
      <c r="F76" s="308"/>
      <c r="G76" s="308"/>
      <c r="H76" s="308"/>
      <c r="I76" s="308"/>
      <c r="J76" s="308"/>
      <c r="K76" s="308"/>
      <c r="L76" s="308"/>
      <c r="M76" s="308"/>
      <c r="N76" s="308"/>
      <c r="O76" s="312"/>
      <c r="P76" s="304" t="s">
        <v>72</v>
      </c>
      <c r="Q76" s="305"/>
      <c r="R76" s="305"/>
      <c r="S76" s="305"/>
      <c r="T76" s="305"/>
      <c r="U76" s="305"/>
      <c r="V76" s="306"/>
      <c r="W76" s="37" t="s">
        <v>69</v>
      </c>
      <c r="X76" s="300">
        <f>IFERROR(SUM(X74:X75),"0")</f>
        <v>132</v>
      </c>
      <c r="Y76" s="300">
        <f>IFERROR(SUM(Y74:Y75),"0")</f>
        <v>132</v>
      </c>
      <c r="Z76" s="300">
        <f>IFERROR(IF(Z74="",0,Z74),"0")+IFERROR(IF(Z75="",0,Z75),"0")</f>
        <v>1.1431199999999999</v>
      </c>
      <c r="AA76" s="301"/>
      <c r="AB76" s="301"/>
      <c r="AC76" s="301"/>
    </row>
    <row r="77" spans="1:68" x14ac:dyDescent="0.2">
      <c r="A77" s="308"/>
      <c r="B77" s="308"/>
      <c r="C77" s="308"/>
      <c r="D77" s="308"/>
      <c r="E77" s="308"/>
      <c r="F77" s="308"/>
      <c r="G77" s="308"/>
      <c r="H77" s="308"/>
      <c r="I77" s="308"/>
      <c r="J77" s="308"/>
      <c r="K77" s="308"/>
      <c r="L77" s="308"/>
      <c r="M77" s="308"/>
      <c r="N77" s="308"/>
      <c r="O77" s="312"/>
      <c r="P77" s="304" t="s">
        <v>72</v>
      </c>
      <c r="Q77" s="305"/>
      <c r="R77" s="305"/>
      <c r="S77" s="305"/>
      <c r="T77" s="305"/>
      <c r="U77" s="305"/>
      <c r="V77" s="306"/>
      <c r="W77" s="37" t="s">
        <v>73</v>
      </c>
      <c r="X77" s="300">
        <f>IFERROR(SUMPRODUCT(X74:X75*H74:H75),"0")</f>
        <v>660</v>
      </c>
      <c r="Y77" s="300">
        <f>IFERROR(SUMPRODUCT(Y74:Y75*H74:H75),"0")</f>
        <v>660</v>
      </c>
      <c r="Z77" s="37"/>
      <c r="AA77" s="301"/>
      <c r="AB77" s="301"/>
      <c r="AC77" s="301"/>
    </row>
    <row r="78" spans="1:68" ht="16.5" hidden="1" customHeight="1" x14ac:dyDescent="0.25">
      <c r="A78" s="313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293"/>
      <c r="AB78" s="293"/>
      <c r="AC78" s="293"/>
    </row>
    <row r="79" spans="1:68" ht="14.25" hidden="1" customHeight="1" x14ac:dyDescent="0.25">
      <c r="A79" s="307" t="s">
        <v>124</v>
      </c>
      <c r="B79" s="308"/>
      <c r="C79" s="308"/>
      <c r="D79" s="308"/>
      <c r="E79" s="308"/>
      <c r="F79" s="308"/>
      <c r="G79" s="308"/>
      <c r="H79" s="308"/>
      <c r="I79" s="308"/>
      <c r="J79" s="308"/>
      <c r="K79" s="308"/>
      <c r="L79" s="308"/>
      <c r="M79" s="308"/>
      <c r="N79" s="308"/>
      <c r="O79" s="308"/>
      <c r="P79" s="308"/>
      <c r="Q79" s="308"/>
      <c r="R79" s="308"/>
      <c r="S79" s="308"/>
      <c r="T79" s="308"/>
      <c r="U79" s="308"/>
      <c r="V79" s="308"/>
      <c r="W79" s="308"/>
      <c r="X79" s="308"/>
      <c r="Y79" s="308"/>
      <c r="Z79" s="308"/>
      <c r="AA79" s="294"/>
      <c r="AB79" s="294"/>
      <c r="AC79" s="294"/>
    </row>
    <row r="80" spans="1:68" ht="27" hidden="1" customHeight="1" x14ac:dyDescent="0.25">
      <c r="A80" s="54" t="s">
        <v>140</v>
      </c>
      <c r="B80" s="54" t="s">
        <v>141</v>
      </c>
      <c r="C80" s="31">
        <v>4301135574</v>
      </c>
      <c r="D80" s="309">
        <v>4607111033659</v>
      </c>
      <c r="E80" s="310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9">
        <v>4607111033659</v>
      </c>
      <c r="E81" s="310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5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311"/>
      <c r="B82" s="308"/>
      <c r="C82" s="308"/>
      <c r="D82" s="308"/>
      <c r="E82" s="308"/>
      <c r="F82" s="308"/>
      <c r="G82" s="308"/>
      <c r="H82" s="308"/>
      <c r="I82" s="308"/>
      <c r="J82" s="308"/>
      <c r="K82" s="308"/>
      <c r="L82" s="308"/>
      <c r="M82" s="308"/>
      <c r="N82" s="308"/>
      <c r="O82" s="312"/>
      <c r="P82" s="304" t="s">
        <v>72</v>
      </c>
      <c r="Q82" s="305"/>
      <c r="R82" s="305"/>
      <c r="S82" s="305"/>
      <c r="T82" s="305"/>
      <c r="U82" s="305"/>
      <c r="V82" s="306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hidden="1" x14ac:dyDescent="0.2">
      <c r="A83" s="308"/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12"/>
      <c r="P83" s="304" t="s">
        <v>72</v>
      </c>
      <c r="Q83" s="305"/>
      <c r="R83" s="305"/>
      <c r="S83" s="305"/>
      <c r="T83" s="305"/>
      <c r="U83" s="305"/>
      <c r="V83" s="306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hidden="1" customHeight="1" x14ac:dyDescent="0.25">
      <c r="A84" s="313" t="s">
        <v>145</v>
      </c>
      <c r="B84" s="308"/>
      <c r="C84" s="308"/>
      <c r="D84" s="308"/>
      <c r="E84" s="308"/>
      <c r="F84" s="308"/>
      <c r="G84" s="308"/>
      <c r="H84" s="308"/>
      <c r="I84" s="308"/>
      <c r="J84" s="308"/>
      <c r="K84" s="308"/>
      <c r="L84" s="308"/>
      <c r="M84" s="308"/>
      <c r="N84" s="308"/>
      <c r="O84" s="308"/>
      <c r="P84" s="308"/>
      <c r="Q84" s="308"/>
      <c r="R84" s="308"/>
      <c r="S84" s="308"/>
      <c r="T84" s="308"/>
      <c r="U84" s="308"/>
      <c r="V84" s="308"/>
      <c r="W84" s="308"/>
      <c r="X84" s="308"/>
      <c r="Y84" s="308"/>
      <c r="Z84" s="308"/>
      <c r="AA84" s="293"/>
      <c r="AB84" s="293"/>
      <c r="AC84" s="293"/>
    </row>
    <row r="85" spans="1:68" ht="14.25" hidden="1" customHeight="1" x14ac:dyDescent="0.25">
      <c r="A85" s="307" t="s">
        <v>146</v>
      </c>
      <c r="B85" s="308"/>
      <c r="C85" s="308"/>
      <c r="D85" s="308"/>
      <c r="E85" s="308"/>
      <c r="F85" s="308"/>
      <c r="G85" s="308"/>
      <c r="H85" s="308"/>
      <c r="I85" s="308"/>
      <c r="J85" s="308"/>
      <c r="K85" s="308"/>
      <c r="L85" s="308"/>
      <c r="M85" s="308"/>
      <c r="N85" s="308"/>
      <c r="O85" s="308"/>
      <c r="P85" s="308"/>
      <c r="Q85" s="308"/>
      <c r="R85" s="308"/>
      <c r="S85" s="308"/>
      <c r="T85" s="308"/>
      <c r="U85" s="308"/>
      <c r="V85" s="308"/>
      <c r="W85" s="308"/>
      <c r="X85" s="308"/>
      <c r="Y85" s="308"/>
      <c r="Z85" s="308"/>
      <c r="AA85" s="294"/>
      <c r="AB85" s="294"/>
      <c r="AC85" s="294"/>
    </row>
    <row r="86" spans="1:68" ht="27" hidden="1" customHeight="1" x14ac:dyDescent="0.25">
      <c r="A86" s="54" t="s">
        <v>147</v>
      </c>
      <c r="B86" s="54" t="s">
        <v>148</v>
      </c>
      <c r="C86" s="31">
        <v>4301131047</v>
      </c>
      <c r="D86" s="309">
        <v>4607111034120</v>
      </c>
      <c r="E86" s="310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0</v>
      </c>
      <c r="Y86" s="29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t="27" hidden="1" customHeight="1" x14ac:dyDescent="0.25">
      <c r="A87" s="54" t="s">
        <v>150</v>
      </c>
      <c r="B87" s="54" t="s">
        <v>151</v>
      </c>
      <c r="C87" s="31">
        <v>4301131046</v>
      </c>
      <c r="D87" s="309">
        <v>4607111034137</v>
      </c>
      <c r="E87" s="310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38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0</v>
      </c>
      <c r="Y87" s="299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idden="1" x14ac:dyDescent="0.2">
      <c r="A88" s="311"/>
      <c r="B88" s="308"/>
      <c r="C88" s="308"/>
      <c r="D88" s="308"/>
      <c r="E88" s="308"/>
      <c r="F88" s="308"/>
      <c r="G88" s="308"/>
      <c r="H88" s="308"/>
      <c r="I88" s="308"/>
      <c r="J88" s="308"/>
      <c r="K88" s="308"/>
      <c r="L88" s="308"/>
      <c r="M88" s="308"/>
      <c r="N88" s="308"/>
      <c r="O88" s="312"/>
      <c r="P88" s="304" t="s">
        <v>72</v>
      </c>
      <c r="Q88" s="305"/>
      <c r="R88" s="305"/>
      <c r="S88" s="305"/>
      <c r="T88" s="305"/>
      <c r="U88" s="305"/>
      <c r="V88" s="306"/>
      <c r="W88" s="37" t="s">
        <v>69</v>
      </c>
      <c r="X88" s="300">
        <f>IFERROR(SUM(X86:X87),"0")</f>
        <v>0</v>
      </c>
      <c r="Y88" s="300">
        <f>IFERROR(SUM(Y86:Y87),"0")</f>
        <v>0</v>
      </c>
      <c r="Z88" s="300">
        <f>IFERROR(IF(Z86="",0,Z86),"0")+IFERROR(IF(Z87="",0,Z87),"0")</f>
        <v>0</v>
      </c>
      <c r="AA88" s="301"/>
      <c r="AB88" s="301"/>
      <c r="AC88" s="301"/>
    </row>
    <row r="89" spans="1:68" hidden="1" x14ac:dyDescent="0.2">
      <c r="A89" s="308"/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12"/>
      <c r="P89" s="304" t="s">
        <v>72</v>
      </c>
      <c r="Q89" s="305"/>
      <c r="R89" s="305"/>
      <c r="S89" s="305"/>
      <c r="T89" s="305"/>
      <c r="U89" s="305"/>
      <c r="V89" s="306"/>
      <c r="W89" s="37" t="s">
        <v>73</v>
      </c>
      <c r="X89" s="300">
        <f>IFERROR(SUMPRODUCT(X86:X87*H86:H87),"0")</f>
        <v>0</v>
      </c>
      <c r="Y89" s="300">
        <f>IFERROR(SUMPRODUCT(Y86:Y87*H86:H87),"0")</f>
        <v>0</v>
      </c>
      <c r="Z89" s="37"/>
      <c r="AA89" s="301"/>
      <c r="AB89" s="301"/>
      <c r="AC89" s="301"/>
    </row>
    <row r="90" spans="1:68" ht="16.5" hidden="1" customHeight="1" x14ac:dyDescent="0.25">
      <c r="A90" s="313" t="s">
        <v>153</v>
      </c>
      <c r="B90" s="308"/>
      <c r="C90" s="308"/>
      <c r="D90" s="308"/>
      <c r="E90" s="308"/>
      <c r="F90" s="308"/>
      <c r="G90" s="308"/>
      <c r="H90" s="308"/>
      <c r="I90" s="308"/>
      <c r="J90" s="308"/>
      <c r="K90" s="308"/>
      <c r="L90" s="308"/>
      <c r="M90" s="308"/>
      <c r="N90" s="308"/>
      <c r="O90" s="308"/>
      <c r="P90" s="308"/>
      <c r="Q90" s="308"/>
      <c r="R90" s="308"/>
      <c r="S90" s="308"/>
      <c r="T90" s="308"/>
      <c r="U90" s="308"/>
      <c r="V90" s="308"/>
      <c r="W90" s="308"/>
      <c r="X90" s="308"/>
      <c r="Y90" s="308"/>
      <c r="Z90" s="308"/>
      <c r="AA90" s="293"/>
      <c r="AB90" s="293"/>
      <c r="AC90" s="293"/>
    </row>
    <row r="91" spans="1:68" ht="14.25" hidden="1" customHeight="1" x14ac:dyDescent="0.25">
      <c r="A91" s="307" t="s">
        <v>124</v>
      </c>
      <c r="B91" s="308"/>
      <c r="C91" s="308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308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294"/>
      <c r="AB91" s="294"/>
      <c r="AC91" s="294"/>
    </row>
    <row r="92" spans="1:68" ht="27" hidden="1" customHeight="1" x14ac:dyDescent="0.25">
      <c r="A92" s="54" t="s">
        <v>154</v>
      </c>
      <c r="B92" s="54" t="s">
        <v>155</v>
      </c>
      <c r="C92" s="31">
        <v>4301135763</v>
      </c>
      <c r="D92" s="309">
        <v>4620207491027</v>
      </c>
      <c r="E92" s="310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4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4301135793</v>
      </c>
      <c r="D93" s="309">
        <v>4620207491003</v>
      </c>
      <c r="E93" s="310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2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0</v>
      </c>
      <c r="Y93" s="299">
        <f t="shared" si="0"/>
        <v>0</v>
      </c>
      <c r="Z93" s="36">
        <f t="shared" si="1"/>
        <v>0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4301135768</v>
      </c>
      <c r="D94" s="309">
        <v>4620207491034</v>
      </c>
      <c r="E94" s="310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7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4301135760</v>
      </c>
      <c r="D95" s="309">
        <v>4620207491010</v>
      </c>
      <c r="E95" s="310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0</v>
      </c>
      <c r="Y95" s="299">
        <f t="shared" si="0"/>
        <v>0</v>
      </c>
      <c r="Z95" s="36">
        <f t="shared" si="1"/>
        <v>0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4301135571</v>
      </c>
      <c r="D96" s="309">
        <v>4607111035028</v>
      </c>
      <c r="E96" s="310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23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0</v>
      </c>
      <c r="Y96" s="299">
        <f t="shared" si="0"/>
        <v>0</v>
      </c>
      <c r="Z96" s="36">
        <f t="shared" si="1"/>
        <v>0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4301135285</v>
      </c>
      <c r="D97" s="309">
        <v>4607111036407</v>
      </c>
      <c r="E97" s="310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hidden="1" x14ac:dyDescent="0.2">
      <c r="A98" s="311"/>
      <c r="B98" s="308"/>
      <c r="C98" s="308"/>
      <c r="D98" s="308"/>
      <c r="E98" s="308"/>
      <c r="F98" s="308"/>
      <c r="G98" s="308"/>
      <c r="H98" s="308"/>
      <c r="I98" s="308"/>
      <c r="J98" s="308"/>
      <c r="K98" s="308"/>
      <c r="L98" s="308"/>
      <c r="M98" s="308"/>
      <c r="N98" s="308"/>
      <c r="O98" s="312"/>
      <c r="P98" s="304" t="s">
        <v>72</v>
      </c>
      <c r="Q98" s="305"/>
      <c r="R98" s="305"/>
      <c r="S98" s="305"/>
      <c r="T98" s="305"/>
      <c r="U98" s="305"/>
      <c r="V98" s="306"/>
      <c r="W98" s="37" t="s">
        <v>69</v>
      </c>
      <c r="X98" s="300">
        <f>IFERROR(SUM(X92:X97),"0")</f>
        <v>0</v>
      </c>
      <c r="Y98" s="300">
        <f>IFERROR(SUM(Y92:Y97),"0")</f>
        <v>0</v>
      </c>
      <c r="Z98" s="300">
        <f>IFERROR(IF(Z92="",0,Z92),"0")+IFERROR(IF(Z93="",0,Z93),"0")+IFERROR(IF(Z94="",0,Z94),"0")+IFERROR(IF(Z95="",0,Z95),"0")+IFERROR(IF(Z96="",0,Z96),"0")+IFERROR(IF(Z97="",0,Z97),"0")</f>
        <v>0</v>
      </c>
      <c r="AA98" s="301"/>
      <c r="AB98" s="301"/>
      <c r="AC98" s="301"/>
    </row>
    <row r="99" spans="1:68" hidden="1" x14ac:dyDescent="0.2">
      <c r="A99" s="308"/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12"/>
      <c r="P99" s="304" t="s">
        <v>72</v>
      </c>
      <c r="Q99" s="305"/>
      <c r="R99" s="305"/>
      <c r="S99" s="305"/>
      <c r="T99" s="305"/>
      <c r="U99" s="305"/>
      <c r="V99" s="306"/>
      <c r="W99" s="37" t="s">
        <v>73</v>
      </c>
      <c r="X99" s="300">
        <f>IFERROR(SUMPRODUCT(X92:X97*H92:H97),"0")</f>
        <v>0</v>
      </c>
      <c r="Y99" s="300">
        <f>IFERROR(SUMPRODUCT(Y92:Y97*H92:H97),"0")</f>
        <v>0</v>
      </c>
      <c r="Z99" s="37"/>
      <c r="AA99" s="301"/>
      <c r="AB99" s="301"/>
      <c r="AC99" s="301"/>
    </row>
    <row r="100" spans="1:68" ht="16.5" hidden="1" customHeight="1" x14ac:dyDescent="0.25">
      <c r="A100" s="313" t="s">
        <v>173</v>
      </c>
      <c r="B100" s="308"/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/>
      <c r="Q100" s="308"/>
      <c r="R100" s="308"/>
      <c r="S100" s="308"/>
      <c r="T100" s="308"/>
      <c r="U100" s="308"/>
      <c r="V100" s="308"/>
      <c r="W100" s="308"/>
      <c r="X100" s="308"/>
      <c r="Y100" s="308"/>
      <c r="Z100" s="308"/>
      <c r="AA100" s="293"/>
      <c r="AB100" s="293"/>
      <c r="AC100" s="293"/>
    </row>
    <row r="101" spans="1:68" ht="14.25" hidden="1" customHeight="1" x14ac:dyDescent="0.25">
      <c r="A101" s="307" t="s">
        <v>118</v>
      </c>
      <c r="B101" s="308"/>
      <c r="C101" s="308"/>
      <c r="D101" s="308"/>
      <c r="E101" s="308"/>
      <c r="F101" s="308"/>
      <c r="G101" s="308"/>
      <c r="H101" s="308"/>
      <c r="I101" s="308"/>
      <c r="J101" s="308"/>
      <c r="K101" s="308"/>
      <c r="L101" s="308"/>
      <c r="M101" s="308"/>
      <c r="N101" s="308"/>
      <c r="O101" s="308"/>
      <c r="P101" s="308"/>
      <c r="Q101" s="308"/>
      <c r="R101" s="308"/>
      <c r="S101" s="308"/>
      <c r="T101" s="308"/>
      <c r="U101" s="308"/>
      <c r="V101" s="308"/>
      <c r="W101" s="308"/>
      <c r="X101" s="308"/>
      <c r="Y101" s="308"/>
      <c r="Z101" s="308"/>
      <c r="AA101" s="294"/>
      <c r="AB101" s="294"/>
      <c r="AC101" s="294"/>
    </row>
    <row r="102" spans="1:68" ht="27" hidden="1" customHeight="1" x14ac:dyDescent="0.25">
      <c r="A102" s="54" t="s">
        <v>174</v>
      </c>
      <c r="B102" s="54" t="s">
        <v>175</v>
      </c>
      <c r="C102" s="31">
        <v>4301136070</v>
      </c>
      <c r="D102" s="309">
        <v>4607025784012</v>
      </c>
      <c r="E102" s="310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11"/>
      <c r="B103" s="308"/>
      <c r="C103" s="308"/>
      <c r="D103" s="308"/>
      <c r="E103" s="308"/>
      <c r="F103" s="308"/>
      <c r="G103" s="308"/>
      <c r="H103" s="308"/>
      <c r="I103" s="308"/>
      <c r="J103" s="308"/>
      <c r="K103" s="308"/>
      <c r="L103" s="308"/>
      <c r="M103" s="308"/>
      <c r="N103" s="308"/>
      <c r="O103" s="312"/>
      <c r="P103" s="304" t="s">
        <v>72</v>
      </c>
      <c r="Q103" s="305"/>
      <c r="R103" s="305"/>
      <c r="S103" s="305"/>
      <c r="T103" s="305"/>
      <c r="U103" s="305"/>
      <c r="V103" s="306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hidden="1" x14ac:dyDescent="0.2">
      <c r="A104" s="308"/>
      <c r="B104" s="308"/>
      <c r="C104" s="308"/>
      <c r="D104" s="308"/>
      <c r="E104" s="308"/>
      <c r="F104" s="308"/>
      <c r="G104" s="308"/>
      <c r="H104" s="308"/>
      <c r="I104" s="308"/>
      <c r="J104" s="308"/>
      <c r="K104" s="308"/>
      <c r="L104" s="308"/>
      <c r="M104" s="308"/>
      <c r="N104" s="308"/>
      <c r="O104" s="312"/>
      <c r="P104" s="304" t="s">
        <v>72</v>
      </c>
      <c r="Q104" s="305"/>
      <c r="R104" s="305"/>
      <c r="S104" s="305"/>
      <c r="T104" s="305"/>
      <c r="U104" s="305"/>
      <c r="V104" s="306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hidden="1" customHeight="1" x14ac:dyDescent="0.25">
      <c r="A105" s="313" t="s">
        <v>177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293"/>
      <c r="AB105" s="293"/>
      <c r="AC105" s="293"/>
    </row>
    <row r="106" spans="1:68" ht="14.25" hidden="1" customHeight="1" x14ac:dyDescent="0.25">
      <c r="A106" s="307" t="s">
        <v>63</v>
      </c>
      <c r="B106" s="308"/>
      <c r="C106" s="308"/>
      <c r="D106" s="308"/>
      <c r="E106" s="308"/>
      <c r="F106" s="308"/>
      <c r="G106" s="308"/>
      <c r="H106" s="308"/>
      <c r="I106" s="308"/>
      <c r="J106" s="308"/>
      <c r="K106" s="308"/>
      <c r="L106" s="308"/>
      <c r="M106" s="308"/>
      <c r="N106" s="308"/>
      <c r="O106" s="308"/>
      <c r="P106" s="308"/>
      <c r="Q106" s="308"/>
      <c r="R106" s="308"/>
      <c r="S106" s="308"/>
      <c r="T106" s="308"/>
      <c r="U106" s="308"/>
      <c r="V106" s="308"/>
      <c r="W106" s="308"/>
      <c r="X106" s="308"/>
      <c r="Y106" s="308"/>
      <c r="Z106" s="308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9">
        <v>4620207491157</v>
      </c>
      <c r="E107" s="310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4301071051</v>
      </c>
      <c r="D108" s="309">
        <v>4607111039262</v>
      </c>
      <c r="E108" s="310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0</v>
      </c>
      <c r="Y108" s="29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4301071038</v>
      </c>
      <c r="D109" s="309">
        <v>4607111039248</v>
      </c>
      <c r="E109" s="310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4301071049</v>
      </c>
      <c r="D110" s="309">
        <v>4607111039293</v>
      </c>
      <c r="E110" s="310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0</v>
      </c>
      <c r="Y110" s="29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187</v>
      </c>
      <c r="B111" s="54" t="s">
        <v>188</v>
      </c>
      <c r="C111" s="31">
        <v>4301071039</v>
      </c>
      <c r="D111" s="309">
        <v>4607111039279</v>
      </c>
      <c r="E111" s="310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0</v>
      </c>
      <c r="Y111" s="29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11"/>
      <c r="B112" s="308"/>
      <c r="C112" s="308"/>
      <c r="D112" s="308"/>
      <c r="E112" s="308"/>
      <c r="F112" s="308"/>
      <c r="G112" s="308"/>
      <c r="H112" s="308"/>
      <c r="I112" s="308"/>
      <c r="J112" s="308"/>
      <c r="K112" s="308"/>
      <c r="L112" s="308"/>
      <c r="M112" s="308"/>
      <c r="N112" s="308"/>
      <c r="O112" s="312"/>
      <c r="P112" s="304" t="s">
        <v>72</v>
      </c>
      <c r="Q112" s="305"/>
      <c r="R112" s="305"/>
      <c r="S112" s="305"/>
      <c r="T112" s="305"/>
      <c r="U112" s="305"/>
      <c r="V112" s="306"/>
      <c r="W112" s="37" t="s">
        <v>69</v>
      </c>
      <c r="X112" s="300">
        <f>IFERROR(SUM(X107:X111),"0")</f>
        <v>0</v>
      </c>
      <c r="Y112" s="300">
        <f>IFERROR(SUM(Y107:Y111),"0")</f>
        <v>0</v>
      </c>
      <c r="Z112" s="300">
        <f>IFERROR(IF(Z107="",0,Z107),"0")+IFERROR(IF(Z108="",0,Z108),"0")+IFERROR(IF(Z109="",0,Z109),"0")+IFERROR(IF(Z110="",0,Z110),"0")+IFERROR(IF(Z111="",0,Z111),"0")</f>
        <v>0</v>
      </c>
      <c r="AA112" s="301"/>
      <c r="AB112" s="301"/>
      <c r="AC112" s="301"/>
    </row>
    <row r="113" spans="1:68" hidden="1" x14ac:dyDescent="0.2">
      <c r="A113" s="308"/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12"/>
      <c r="P113" s="304" t="s">
        <v>72</v>
      </c>
      <c r="Q113" s="305"/>
      <c r="R113" s="305"/>
      <c r="S113" s="305"/>
      <c r="T113" s="305"/>
      <c r="U113" s="305"/>
      <c r="V113" s="306"/>
      <c r="W113" s="37" t="s">
        <v>73</v>
      </c>
      <c r="X113" s="300">
        <f>IFERROR(SUMPRODUCT(X107:X111*H107:H111),"0")</f>
        <v>0</v>
      </c>
      <c r="Y113" s="300">
        <f>IFERROR(SUMPRODUCT(Y107:Y111*H107:H111),"0")</f>
        <v>0</v>
      </c>
      <c r="Z113" s="37"/>
      <c r="AA113" s="301"/>
      <c r="AB113" s="301"/>
      <c r="AC113" s="301"/>
    </row>
    <row r="114" spans="1:68" ht="14.25" hidden="1" customHeight="1" x14ac:dyDescent="0.25">
      <c r="A114" s="307" t="s">
        <v>124</v>
      </c>
      <c r="B114" s="308"/>
      <c r="C114" s="308"/>
      <c r="D114" s="308"/>
      <c r="E114" s="308"/>
      <c r="F114" s="308"/>
      <c r="G114" s="308"/>
      <c r="H114" s="308"/>
      <c r="I114" s="308"/>
      <c r="J114" s="308"/>
      <c r="K114" s="308"/>
      <c r="L114" s="308"/>
      <c r="M114" s="308"/>
      <c r="N114" s="308"/>
      <c r="O114" s="308"/>
      <c r="P114" s="308"/>
      <c r="Q114" s="308"/>
      <c r="R114" s="308"/>
      <c r="S114" s="308"/>
      <c r="T114" s="308"/>
      <c r="U114" s="308"/>
      <c r="V114" s="308"/>
      <c r="W114" s="308"/>
      <c r="X114" s="308"/>
      <c r="Y114" s="308"/>
      <c r="Z114" s="308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9">
        <v>4620207490983</v>
      </c>
      <c r="E115" s="310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11"/>
      <c r="B116" s="308"/>
      <c r="C116" s="308"/>
      <c r="D116" s="308"/>
      <c r="E116" s="308"/>
      <c r="F116" s="308"/>
      <c r="G116" s="308"/>
      <c r="H116" s="308"/>
      <c r="I116" s="308"/>
      <c r="J116" s="308"/>
      <c r="K116" s="308"/>
      <c r="L116" s="308"/>
      <c r="M116" s="308"/>
      <c r="N116" s="308"/>
      <c r="O116" s="312"/>
      <c r="P116" s="304" t="s">
        <v>72</v>
      </c>
      <c r="Q116" s="305"/>
      <c r="R116" s="305"/>
      <c r="S116" s="305"/>
      <c r="T116" s="305"/>
      <c r="U116" s="305"/>
      <c r="V116" s="306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8"/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12"/>
      <c r="P117" s="304" t="s">
        <v>72</v>
      </c>
      <c r="Q117" s="305"/>
      <c r="R117" s="305"/>
      <c r="S117" s="305"/>
      <c r="T117" s="305"/>
      <c r="U117" s="305"/>
      <c r="V117" s="306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13" t="s">
        <v>192</v>
      </c>
      <c r="B118" s="308"/>
      <c r="C118" s="308"/>
      <c r="D118" s="308"/>
      <c r="E118" s="308"/>
      <c r="F118" s="308"/>
      <c r="G118" s="308"/>
      <c r="H118" s="308"/>
      <c r="I118" s="308"/>
      <c r="J118" s="308"/>
      <c r="K118" s="308"/>
      <c r="L118" s="308"/>
      <c r="M118" s="308"/>
      <c r="N118" s="308"/>
      <c r="O118" s="308"/>
      <c r="P118" s="308"/>
      <c r="Q118" s="308"/>
      <c r="R118" s="308"/>
      <c r="S118" s="308"/>
      <c r="T118" s="308"/>
      <c r="U118" s="308"/>
      <c r="V118" s="308"/>
      <c r="W118" s="308"/>
      <c r="X118" s="308"/>
      <c r="Y118" s="308"/>
      <c r="Z118" s="308"/>
      <c r="AA118" s="293"/>
      <c r="AB118" s="293"/>
      <c r="AC118" s="293"/>
    </row>
    <row r="119" spans="1:68" ht="14.25" hidden="1" customHeight="1" x14ac:dyDescent="0.25">
      <c r="A119" s="307" t="s">
        <v>124</v>
      </c>
      <c r="B119" s="308"/>
      <c r="C119" s="308"/>
      <c r="D119" s="308"/>
      <c r="E119" s="308"/>
      <c r="F119" s="308"/>
      <c r="G119" s="308"/>
      <c r="H119" s="308"/>
      <c r="I119" s="308"/>
      <c r="J119" s="308"/>
      <c r="K119" s="308"/>
      <c r="L119" s="308"/>
      <c r="M119" s="308"/>
      <c r="N119" s="308"/>
      <c r="O119" s="308"/>
      <c r="P119" s="308"/>
      <c r="Q119" s="308"/>
      <c r="R119" s="308"/>
      <c r="S119" s="308"/>
      <c r="T119" s="308"/>
      <c r="U119" s="308"/>
      <c r="V119" s="308"/>
      <c r="W119" s="308"/>
      <c r="X119" s="308"/>
      <c r="Y119" s="308"/>
      <c r="Z119" s="308"/>
      <c r="AA119" s="294"/>
      <c r="AB119" s="294"/>
      <c r="AC119" s="294"/>
    </row>
    <row r="120" spans="1:68" ht="27" hidden="1" customHeight="1" x14ac:dyDescent="0.25">
      <c r="A120" s="54" t="s">
        <v>193</v>
      </c>
      <c r="B120" s="54" t="s">
        <v>194</v>
      </c>
      <c r="C120" s="31">
        <v>4301135555</v>
      </c>
      <c r="D120" s="309">
        <v>4607111034014</v>
      </c>
      <c r="E120" s="310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0</v>
      </c>
      <c r="Y120" s="299">
        <f>IFERROR(IF(X120="","",X120),"")</f>
        <v>0</v>
      </c>
      <c r="Z120" s="36">
        <f>IFERROR(IF(X120="","",X120*0.01788),"")</f>
        <v>0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196</v>
      </c>
      <c r="B121" s="54" t="s">
        <v>197</v>
      </c>
      <c r="C121" s="31">
        <v>4301135532</v>
      </c>
      <c r="D121" s="309">
        <v>4607111033994</v>
      </c>
      <c r="E121" s="310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0</v>
      </c>
      <c r="Y121" s="299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11"/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12"/>
      <c r="P122" s="304" t="s">
        <v>72</v>
      </c>
      <c r="Q122" s="305"/>
      <c r="R122" s="305"/>
      <c r="S122" s="305"/>
      <c r="T122" s="305"/>
      <c r="U122" s="305"/>
      <c r="V122" s="306"/>
      <c r="W122" s="37" t="s">
        <v>69</v>
      </c>
      <c r="X122" s="300">
        <f>IFERROR(SUM(X120:X121),"0")</f>
        <v>0</v>
      </c>
      <c r="Y122" s="300">
        <f>IFERROR(SUM(Y120:Y121),"0")</f>
        <v>0</v>
      </c>
      <c r="Z122" s="300">
        <f>IFERROR(IF(Z120="",0,Z120),"0")+IFERROR(IF(Z121="",0,Z121),"0")</f>
        <v>0</v>
      </c>
      <c r="AA122" s="301"/>
      <c r="AB122" s="301"/>
      <c r="AC122" s="301"/>
    </row>
    <row r="123" spans="1:68" hidden="1" x14ac:dyDescent="0.2">
      <c r="A123" s="308"/>
      <c r="B123" s="308"/>
      <c r="C123" s="308"/>
      <c r="D123" s="308"/>
      <c r="E123" s="308"/>
      <c r="F123" s="308"/>
      <c r="G123" s="308"/>
      <c r="H123" s="308"/>
      <c r="I123" s="308"/>
      <c r="J123" s="308"/>
      <c r="K123" s="308"/>
      <c r="L123" s="308"/>
      <c r="M123" s="308"/>
      <c r="N123" s="308"/>
      <c r="O123" s="312"/>
      <c r="P123" s="304" t="s">
        <v>72</v>
      </c>
      <c r="Q123" s="305"/>
      <c r="R123" s="305"/>
      <c r="S123" s="305"/>
      <c r="T123" s="305"/>
      <c r="U123" s="305"/>
      <c r="V123" s="306"/>
      <c r="W123" s="37" t="s">
        <v>73</v>
      </c>
      <c r="X123" s="300">
        <f>IFERROR(SUMPRODUCT(X120:X121*H120:H121),"0")</f>
        <v>0</v>
      </c>
      <c r="Y123" s="300">
        <f>IFERROR(SUMPRODUCT(Y120:Y121*H120:H121),"0")</f>
        <v>0</v>
      </c>
      <c r="Z123" s="37"/>
      <c r="AA123" s="301"/>
      <c r="AB123" s="301"/>
      <c r="AC123" s="301"/>
    </row>
    <row r="124" spans="1:68" ht="16.5" hidden="1" customHeight="1" x14ac:dyDescent="0.25">
      <c r="A124" s="313" t="s">
        <v>198</v>
      </c>
      <c r="B124" s="308"/>
      <c r="C124" s="308"/>
      <c r="D124" s="308"/>
      <c r="E124" s="308"/>
      <c r="F124" s="308"/>
      <c r="G124" s="308"/>
      <c r="H124" s="308"/>
      <c r="I124" s="308"/>
      <c r="J124" s="308"/>
      <c r="K124" s="308"/>
      <c r="L124" s="308"/>
      <c r="M124" s="308"/>
      <c r="N124" s="308"/>
      <c r="O124" s="308"/>
      <c r="P124" s="308"/>
      <c r="Q124" s="308"/>
      <c r="R124" s="308"/>
      <c r="S124" s="308"/>
      <c r="T124" s="308"/>
      <c r="U124" s="308"/>
      <c r="V124" s="308"/>
      <c r="W124" s="308"/>
      <c r="X124" s="308"/>
      <c r="Y124" s="308"/>
      <c r="Z124" s="308"/>
      <c r="AA124" s="293"/>
      <c r="AB124" s="293"/>
      <c r="AC124" s="293"/>
    </row>
    <row r="125" spans="1:68" ht="14.25" hidden="1" customHeight="1" x14ac:dyDescent="0.25">
      <c r="A125" s="307" t="s">
        <v>124</v>
      </c>
      <c r="B125" s="308"/>
      <c r="C125" s="308"/>
      <c r="D125" s="308"/>
      <c r="E125" s="308"/>
      <c r="F125" s="308"/>
      <c r="G125" s="308"/>
      <c r="H125" s="308"/>
      <c r="I125" s="308"/>
      <c r="J125" s="308"/>
      <c r="K125" s="308"/>
      <c r="L125" s="308"/>
      <c r="M125" s="308"/>
      <c r="N125" s="308"/>
      <c r="O125" s="308"/>
      <c r="P125" s="308"/>
      <c r="Q125" s="308"/>
      <c r="R125" s="308"/>
      <c r="S125" s="308"/>
      <c r="T125" s="308"/>
      <c r="U125" s="308"/>
      <c r="V125" s="308"/>
      <c r="W125" s="308"/>
      <c r="X125" s="308"/>
      <c r="Y125" s="308"/>
      <c r="Z125" s="308"/>
      <c r="AA125" s="294"/>
      <c r="AB125" s="294"/>
      <c r="AC125" s="294"/>
    </row>
    <row r="126" spans="1:68" ht="27" hidden="1" customHeight="1" x14ac:dyDescent="0.25">
      <c r="A126" s="54" t="s">
        <v>199</v>
      </c>
      <c r="B126" s="54" t="s">
        <v>200</v>
      </c>
      <c r="C126" s="31">
        <v>4301135549</v>
      </c>
      <c r="D126" s="309">
        <v>4607111039095</v>
      </c>
      <c r="E126" s="310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49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0</v>
      </c>
      <c r="Y126" s="299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hidden="1" customHeight="1" x14ac:dyDescent="0.25">
      <c r="A127" s="54" t="s">
        <v>202</v>
      </c>
      <c r="B127" s="54" t="s">
        <v>203</v>
      </c>
      <c r="C127" s="31">
        <v>4301135550</v>
      </c>
      <c r="D127" s="309">
        <v>4607111034199</v>
      </c>
      <c r="E127" s="310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0</v>
      </c>
      <c r="Y127" s="29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11"/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12"/>
      <c r="P128" s="304" t="s">
        <v>72</v>
      </c>
      <c r="Q128" s="305"/>
      <c r="R128" s="305"/>
      <c r="S128" s="305"/>
      <c r="T128" s="305"/>
      <c r="U128" s="305"/>
      <c r="V128" s="306"/>
      <c r="W128" s="37" t="s">
        <v>69</v>
      </c>
      <c r="X128" s="300">
        <f>IFERROR(SUM(X126:X127),"0")</f>
        <v>0</v>
      </c>
      <c r="Y128" s="300">
        <f>IFERROR(SUM(Y126:Y127),"0")</f>
        <v>0</v>
      </c>
      <c r="Z128" s="300">
        <f>IFERROR(IF(Z126="",0,Z126),"0")+IFERROR(IF(Z127="",0,Z127),"0")</f>
        <v>0</v>
      </c>
      <c r="AA128" s="301"/>
      <c r="AB128" s="301"/>
      <c r="AC128" s="301"/>
    </row>
    <row r="129" spans="1:68" hidden="1" x14ac:dyDescent="0.2">
      <c r="A129" s="308"/>
      <c r="B129" s="308"/>
      <c r="C129" s="308"/>
      <c r="D129" s="308"/>
      <c r="E129" s="308"/>
      <c r="F129" s="308"/>
      <c r="G129" s="308"/>
      <c r="H129" s="308"/>
      <c r="I129" s="308"/>
      <c r="J129" s="308"/>
      <c r="K129" s="308"/>
      <c r="L129" s="308"/>
      <c r="M129" s="308"/>
      <c r="N129" s="308"/>
      <c r="O129" s="312"/>
      <c r="P129" s="304" t="s">
        <v>72</v>
      </c>
      <c r="Q129" s="305"/>
      <c r="R129" s="305"/>
      <c r="S129" s="305"/>
      <c r="T129" s="305"/>
      <c r="U129" s="305"/>
      <c r="V129" s="306"/>
      <c r="W129" s="37" t="s">
        <v>73</v>
      </c>
      <c r="X129" s="300">
        <f>IFERROR(SUMPRODUCT(X126:X127*H126:H127),"0")</f>
        <v>0</v>
      </c>
      <c r="Y129" s="300">
        <f>IFERROR(SUMPRODUCT(Y126:Y127*H126:H127),"0")</f>
        <v>0</v>
      </c>
      <c r="Z129" s="37"/>
      <c r="AA129" s="301"/>
      <c r="AB129" s="301"/>
      <c r="AC129" s="301"/>
    </row>
    <row r="130" spans="1:68" ht="16.5" hidden="1" customHeight="1" x14ac:dyDescent="0.25">
      <c r="A130" s="313" t="s">
        <v>205</v>
      </c>
      <c r="B130" s="308"/>
      <c r="C130" s="308"/>
      <c r="D130" s="308"/>
      <c r="E130" s="308"/>
      <c r="F130" s="308"/>
      <c r="G130" s="308"/>
      <c r="H130" s="308"/>
      <c r="I130" s="308"/>
      <c r="J130" s="308"/>
      <c r="K130" s="308"/>
      <c r="L130" s="308"/>
      <c r="M130" s="308"/>
      <c r="N130" s="308"/>
      <c r="O130" s="308"/>
      <c r="P130" s="308"/>
      <c r="Q130" s="308"/>
      <c r="R130" s="308"/>
      <c r="S130" s="308"/>
      <c r="T130" s="308"/>
      <c r="U130" s="308"/>
      <c r="V130" s="308"/>
      <c r="W130" s="308"/>
      <c r="X130" s="308"/>
      <c r="Y130" s="308"/>
      <c r="Z130" s="308"/>
      <c r="AA130" s="293"/>
      <c r="AB130" s="293"/>
      <c r="AC130" s="293"/>
    </row>
    <row r="131" spans="1:68" ht="14.25" hidden="1" customHeight="1" x14ac:dyDescent="0.25">
      <c r="A131" s="307" t="s">
        <v>124</v>
      </c>
      <c r="B131" s="308"/>
      <c r="C131" s="308"/>
      <c r="D131" s="308"/>
      <c r="E131" s="308"/>
      <c r="F131" s="308"/>
      <c r="G131" s="308"/>
      <c r="H131" s="308"/>
      <c r="I131" s="308"/>
      <c r="J131" s="308"/>
      <c r="K131" s="308"/>
      <c r="L131" s="308"/>
      <c r="M131" s="308"/>
      <c r="N131" s="308"/>
      <c r="O131" s="308"/>
      <c r="P131" s="308"/>
      <c r="Q131" s="308"/>
      <c r="R131" s="308"/>
      <c r="S131" s="308"/>
      <c r="T131" s="308"/>
      <c r="U131" s="308"/>
      <c r="V131" s="308"/>
      <c r="W131" s="308"/>
      <c r="X131" s="308"/>
      <c r="Y131" s="308"/>
      <c r="Z131" s="308"/>
      <c r="AA131" s="294"/>
      <c r="AB131" s="294"/>
      <c r="AC131" s="294"/>
    </row>
    <row r="132" spans="1:68" ht="27" hidden="1" customHeight="1" x14ac:dyDescent="0.25">
      <c r="A132" s="54" t="s">
        <v>206</v>
      </c>
      <c r="B132" s="54" t="s">
        <v>207</v>
      </c>
      <c r="C132" s="31">
        <v>4301135753</v>
      </c>
      <c r="D132" s="309">
        <v>4620207490914</v>
      </c>
      <c r="E132" s="310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6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hidden="1" customHeight="1" x14ac:dyDescent="0.25">
      <c r="A133" s="54" t="s">
        <v>209</v>
      </c>
      <c r="B133" s="54" t="s">
        <v>210</v>
      </c>
      <c r="C133" s="31">
        <v>4301135778</v>
      </c>
      <c r="D133" s="309">
        <v>4620207490853</v>
      </c>
      <c r="E133" s="310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6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0</v>
      </c>
      <c r="Y133" s="29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11"/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12"/>
      <c r="P134" s="304" t="s">
        <v>72</v>
      </c>
      <c r="Q134" s="305"/>
      <c r="R134" s="305"/>
      <c r="S134" s="305"/>
      <c r="T134" s="305"/>
      <c r="U134" s="305"/>
      <c r="V134" s="306"/>
      <c r="W134" s="37" t="s">
        <v>69</v>
      </c>
      <c r="X134" s="300">
        <f>IFERROR(SUM(X132:X133),"0")</f>
        <v>0</v>
      </c>
      <c r="Y134" s="300">
        <f>IFERROR(SUM(Y132:Y133),"0")</f>
        <v>0</v>
      </c>
      <c r="Z134" s="300">
        <f>IFERROR(IF(Z132="",0,Z132),"0")+IFERROR(IF(Z133="",0,Z133),"0")</f>
        <v>0</v>
      </c>
      <c r="AA134" s="301"/>
      <c r="AB134" s="301"/>
      <c r="AC134" s="301"/>
    </row>
    <row r="135" spans="1:68" hidden="1" x14ac:dyDescent="0.2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308"/>
      <c r="L135" s="308"/>
      <c r="M135" s="308"/>
      <c r="N135" s="308"/>
      <c r="O135" s="312"/>
      <c r="P135" s="304" t="s">
        <v>72</v>
      </c>
      <c r="Q135" s="305"/>
      <c r="R135" s="305"/>
      <c r="S135" s="305"/>
      <c r="T135" s="305"/>
      <c r="U135" s="305"/>
      <c r="V135" s="306"/>
      <c r="W135" s="37" t="s">
        <v>73</v>
      </c>
      <c r="X135" s="300">
        <f>IFERROR(SUMPRODUCT(X132:X133*H132:H133),"0")</f>
        <v>0</v>
      </c>
      <c r="Y135" s="300">
        <f>IFERROR(SUMPRODUCT(Y132:Y133*H132:H133),"0")</f>
        <v>0</v>
      </c>
      <c r="Z135" s="37"/>
      <c r="AA135" s="301"/>
      <c r="AB135" s="301"/>
      <c r="AC135" s="301"/>
    </row>
    <row r="136" spans="1:68" ht="16.5" hidden="1" customHeight="1" x14ac:dyDescent="0.25">
      <c r="A136" s="313" t="s">
        <v>212</v>
      </c>
      <c r="B136" s="308"/>
      <c r="C136" s="308"/>
      <c r="D136" s="308"/>
      <c r="E136" s="308"/>
      <c r="F136" s="308"/>
      <c r="G136" s="308"/>
      <c r="H136" s="308"/>
      <c r="I136" s="308"/>
      <c r="J136" s="308"/>
      <c r="K136" s="308"/>
      <c r="L136" s="308"/>
      <c r="M136" s="308"/>
      <c r="N136" s="308"/>
      <c r="O136" s="308"/>
      <c r="P136" s="308"/>
      <c r="Q136" s="308"/>
      <c r="R136" s="308"/>
      <c r="S136" s="308"/>
      <c r="T136" s="308"/>
      <c r="U136" s="308"/>
      <c r="V136" s="308"/>
      <c r="W136" s="308"/>
      <c r="X136" s="308"/>
      <c r="Y136" s="308"/>
      <c r="Z136" s="308"/>
      <c r="AA136" s="293"/>
      <c r="AB136" s="293"/>
      <c r="AC136" s="293"/>
    </row>
    <row r="137" spans="1:68" ht="14.25" hidden="1" customHeight="1" x14ac:dyDescent="0.25">
      <c r="A137" s="307" t="s">
        <v>124</v>
      </c>
      <c r="B137" s="308"/>
      <c r="C137" s="308"/>
      <c r="D137" s="308"/>
      <c r="E137" s="308"/>
      <c r="F137" s="308"/>
      <c r="G137" s="308"/>
      <c r="H137" s="308"/>
      <c r="I137" s="308"/>
      <c r="J137" s="308"/>
      <c r="K137" s="308"/>
      <c r="L137" s="308"/>
      <c r="M137" s="308"/>
      <c r="N137" s="308"/>
      <c r="O137" s="308"/>
      <c r="P137" s="308"/>
      <c r="Q137" s="308"/>
      <c r="R137" s="308"/>
      <c r="S137" s="308"/>
      <c r="T137" s="308"/>
      <c r="U137" s="308"/>
      <c r="V137" s="308"/>
      <c r="W137" s="308"/>
      <c r="X137" s="308"/>
      <c r="Y137" s="308"/>
      <c r="Z137" s="308"/>
      <c r="AA137" s="294"/>
      <c r="AB137" s="294"/>
      <c r="AC137" s="294"/>
    </row>
    <row r="138" spans="1:68" ht="27" hidden="1" customHeight="1" x14ac:dyDescent="0.25">
      <c r="A138" s="54" t="s">
        <v>213</v>
      </c>
      <c r="B138" s="54" t="s">
        <v>214</v>
      </c>
      <c r="C138" s="31">
        <v>4301135570</v>
      </c>
      <c r="D138" s="309">
        <v>4607111035806</v>
      </c>
      <c r="E138" s="310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0</v>
      </c>
      <c r="Y138" s="299">
        <f>IFERROR(IF(X138="","",X138),"")</f>
        <v>0</v>
      </c>
      <c r="Z138" s="36">
        <f>IFERROR(IF(X138="","",X138*0.01788),"")</f>
        <v>0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11"/>
      <c r="B139" s="308"/>
      <c r="C139" s="308"/>
      <c r="D139" s="308"/>
      <c r="E139" s="308"/>
      <c r="F139" s="308"/>
      <c r="G139" s="308"/>
      <c r="H139" s="308"/>
      <c r="I139" s="308"/>
      <c r="J139" s="308"/>
      <c r="K139" s="308"/>
      <c r="L139" s="308"/>
      <c r="M139" s="308"/>
      <c r="N139" s="308"/>
      <c r="O139" s="312"/>
      <c r="P139" s="304" t="s">
        <v>72</v>
      </c>
      <c r="Q139" s="305"/>
      <c r="R139" s="305"/>
      <c r="S139" s="305"/>
      <c r="T139" s="305"/>
      <c r="U139" s="305"/>
      <c r="V139" s="306"/>
      <c r="W139" s="37" t="s">
        <v>69</v>
      </c>
      <c r="X139" s="300">
        <f>IFERROR(SUM(X138:X138),"0")</f>
        <v>0</v>
      </c>
      <c r="Y139" s="300">
        <f>IFERROR(SUM(Y138:Y138),"0")</f>
        <v>0</v>
      </c>
      <c r="Z139" s="300">
        <f>IFERROR(IF(Z138="",0,Z138),"0")</f>
        <v>0</v>
      </c>
      <c r="AA139" s="301"/>
      <c r="AB139" s="301"/>
      <c r="AC139" s="301"/>
    </row>
    <row r="140" spans="1:68" hidden="1" x14ac:dyDescent="0.2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12"/>
      <c r="P140" s="304" t="s">
        <v>72</v>
      </c>
      <c r="Q140" s="305"/>
      <c r="R140" s="305"/>
      <c r="S140" s="305"/>
      <c r="T140" s="305"/>
      <c r="U140" s="305"/>
      <c r="V140" s="306"/>
      <c r="W140" s="37" t="s">
        <v>73</v>
      </c>
      <c r="X140" s="300">
        <f>IFERROR(SUMPRODUCT(X138:X138*H138:H138),"0")</f>
        <v>0</v>
      </c>
      <c r="Y140" s="300">
        <f>IFERROR(SUMPRODUCT(Y138:Y138*H138:H138),"0")</f>
        <v>0</v>
      </c>
      <c r="Z140" s="37"/>
      <c r="AA140" s="301"/>
      <c r="AB140" s="301"/>
      <c r="AC140" s="301"/>
    </row>
    <row r="141" spans="1:68" ht="16.5" hidden="1" customHeight="1" x14ac:dyDescent="0.25">
      <c r="A141" s="313" t="s">
        <v>216</v>
      </c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  <c r="R141" s="308"/>
      <c r="S141" s="308"/>
      <c r="T141" s="308"/>
      <c r="U141" s="308"/>
      <c r="V141" s="308"/>
      <c r="W141" s="308"/>
      <c r="X141" s="308"/>
      <c r="Y141" s="308"/>
      <c r="Z141" s="308"/>
      <c r="AA141" s="293"/>
      <c r="AB141" s="293"/>
      <c r="AC141" s="293"/>
    </row>
    <row r="142" spans="1:68" ht="14.25" hidden="1" customHeight="1" x14ac:dyDescent="0.25">
      <c r="A142" s="307" t="s">
        <v>124</v>
      </c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  <c r="R142" s="308"/>
      <c r="S142" s="308"/>
      <c r="T142" s="308"/>
      <c r="U142" s="308"/>
      <c r="V142" s="308"/>
      <c r="W142" s="308"/>
      <c r="X142" s="308"/>
      <c r="Y142" s="308"/>
      <c r="Z142" s="308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9">
        <v>4607111039613</v>
      </c>
      <c r="E143" s="310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11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12"/>
      <c r="P144" s="304" t="s">
        <v>72</v>
      </c>
      <c r="Q144" s="305"/>
      <c r="R144" s="305"/>
      <c r="S144" s="305"/>
      <c r="T144" s="305"/>
      <c r="U144" s="305"/>
      <c r="V144" s="306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8"/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12"/>
      <c r="P145" s="304" t="s">
        <v>72</v>
      </c>
      <c r="Q145" s="305"/>
      <c r="R145" s="305"/>
      <c r="S145" s="305"/>
      <c r="T145" s="305"/>
      <c r="U145" s="305"/>
      <c r="V145" s="306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13" t="s">
        <v>219</v>
      </c>
      <c r="B146" s="308"/>
      <c r="C146" s="308"/>
      <c r="D146" s="308"/>
      <c r="E146" s="308"/>
      <c r="F146" s="308"/>
      <c r="G146" s="308"/>
      <c r="H146" s="308"/>
      <c r="I146" s="308"/>
      <c r="J146" s="308"/>
      <c r="K146" s="308"/>
      <c r="L146" s="308"/>
      <c r="M146" s="308"/>
      <c r="N146" s="308"/>
      <c r="O146" s="308"/>
      <c r="P146" s="308"/>
      <c r="Q146" s="308"/>
      <c r="R146" s="308"/>
      <c r="S146" s="308"/>
      <c r="T146" s="308"/>
      <c r="U146" s="308"/>
      <c r="V146" s="308"/>
      <c r="W146" s="308"/>
      <c r="X146" s="308"/>
      <c r="Y146" s="308"/>
      <c r="Z146" s="308"/>
      <c r="AA146" s="293"/>
      <c r="AB146" s="293"/>
      <c r="AC146" s="293"/>
    </row>
    <row r="147" spans="1:68" ht="14.25" hidden="1" customHeight="1" x14ac:dyDescent="0.25">
      <c r="A147" s="307" t="s">
        <v>220</v>
      </c>
      <c r="B147" s="308"/>
      <c r="C147" s="308"/>
      <c r="D147" s="308"/>
      <c r="E147" s="308"/>
      <c r="F147" s="308"/>
      <c r="G147" s="308"/>
      <c r="H147" s="308"/>
      <c r="I147" s="308"/>
      <c r="J147" s="308"/>
      <c r="K147" s="308"/>
      <c r="L147" s="308"/>
      <c r="M147" s="308"/>
      <c r="N147" s="308"/>
      <c r="O147" s="308"/>
      <c r="P147" s="308"/>
      <c r="Q147" s="308"/>
      <c r="R147" s="308"/>
      <c r="S147" s="308"/>
      <c r="T147" s="308"/>
      <c r="U147" s="308"/>
      <c r="V147" s="308"/>
      <c r="W147" s="308"/>
      <c r="X147" s="308"/>
      <c r="Y147" s="308"/>
      <c r="Z147" s="308"/>
      <c r="AA147" s="294"/>
      <c r="AB147" s="294"/>
      <c r="AC147" s="294"/>
    </row>
    <row r="148" spans="1:68" ht="27" hidden="1" customHeight="1" x14ac:dyDescent="0.25">
      <c r="A148" s="54" t="s">
        <v>221</v>
      </c>
      <c r="B148" s="54" t="s">
        <v>222</v>
      </c>
      <c r="C148" s="31">
        <v>4301135540</v>
      </c>
      <c r="D148" s="309">
        <v>4607111035646</v>
      </c>
      <c r="E148" s="310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11"/>
      <c r="B149" s="308"/>
      <c r="C149" s="308"/>
      <c r="D149" s="308"/>
      <c r="E149" s="308"/>
      <c r="F149" s="308"/>
      <c r="G149" s="308"/>
      <c r="H149" s="308"/>
      <c r="I149" s="308"/>
      <c r="J149" s="308"/>
      <c r="K149" s="308"/>
      <c r="L149" s="308"/>
      <c r="M149" s="308"/>
      <c r="N149" s="308"/>
      <c r="O149" s="312"/>
      <c r="P149" s="304" t="s">
        <v>72</v>
      </c>
      <c r="Q149" s="305"/>
      <c r="R149" s="305"/>
      <c r="S149" s="305"/>
      <c r="T149" s="305"/>
      <c r="U149" s="305"/>
      <c r="V149" s="306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hidden="1" x14ac:dyDescent="0.2">
      <c r="A150" s="308"/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12"/>
      <c r="P150" s="304" t="s">
        <v>72</v>
      </c>
      <c r="Q150" s="305"/>
      <c r="R150" s="305"/>
      <c r="S150" s="305"/>
      <c r="T150" s="305"/>
      <c r="U150" s="305"/>
      <c r="V150" s="306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hidden="1" customHeight="1" x14ac:dyDescent="0.25">
      <c r="A151" s="313" t="s">
        <v>225</v>
      </c>
      <c r="B151" s="308"/>
      <c r="C151" s="308"/>
      <c r="D151" s="308"/>
      <c r="E151" s="308"/>
      <c r="F151" s="308"/>
      <c r="G151" s="308"/>
      <c r="H151" s="308"/>
      <c r="I151" s="308"/>
      <c r="J151" s="308"/>
      <c r="K151" s="308"/>
      <c r="L151" s="308"/>
      <c r="M151" s="308"/>
      <c r="N151" s="308"/>
      <c r="O151" s="308"/>
      <c r="P151" s="308"/>
      <c r="Q151" s="308"/>
      <c r="R151" s="308"/>
      <c r="S151" s="308"/>
      <c r="T151" s="308"/>
      <c r="U151" s="308"/>
      <c r="V151" s="308"/>
      <c r="W151" s="308"/>
      <c r="X151" s="308"/>
      <c r="Y151" s="308"/>
      <c r="Z151" s="308"/>
      <c r="AA151" s="293"/>
      <c r="AB151" s="293"/>
      <c r="AC151" s="293"/>
    </row>
    <row r="152" spans="1:68" ht="14.25" hidden="1" customHeight="1" x14ac:dyDescent="0.25">
      <c r="A152" s="307" t="s">
        <v>124</v>
      </c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  <c r="R152" s="308"/>
      <c r="S152" s="308"/>
      <c r="T152" s="308"/>
      <c r="U152" s="308"/>
      <c r="V152" s="308"/>
      <c r="W152" s="308"/>
      <c r="X152" s="308"/>
      <c r="Y152" s="308"/>
      <c r="Z152" s="308"/>
      <c r="AA152" s="294"/>
      <c r="AB152" s="294"/>
      <c r="AC152" s="294"/>
    </row>
    <row r="153" spans="1:68" ht="27" hidden="1" customHeight="1" x14ac:dyDescent="0.25">
      <c r="A153" s="54" t="s">
        <v>226</v>
      </c>
      <c r="B153" s="54" t="s">
        <v>227</v>
      </c>
      <c r="C153" s="31">
        <v>4301135591</v>
      </c>
      <c r="D153" s="309">
        <v>4607111036568</v>
      </c>
      <c r="E153" s="310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38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0</v>
      </c>
      <c r="Y153" s="299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11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12"/>
      <c r="P154" s="304" t="s">
        <v>72</v>
      </c>
      <c r="Q154" s="305"/>
      <c r="R154" s="305"/>
      <c r="S154" s="305"/>
      <c r="T154" s="305"/>
      <c r="U154" s="305"/>
      <c r="V154" s="306"/>
      <c r="W154" s="37" t="s">
        <v>69</v>
      </c>
      <c r="X154" s="300">
        <f>IFERROR(SUM(X153:X153),"0")</f>
        <v>0</v>
      </c>
      <c r="Y154" s="300">
        <f>IFERROR(SUM(Y153:Y153),"0")</f>
        <v>0</v>
      </c>
      <c r="Z154" s="300">
        <f>IFERROR(IF(Z153="",0,Z153),"0")</f>
        <v>0</v>
      </c>
      <c r="AA154" s="301"/>
      <c r="AB154" s="301"/>
      <c r="AC154" s="301"/>
    </row>
    <row r="155" spans="1:68" hidden="1" x14ac:dyDescent="0.2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12"/>
      <c r="P155" s="304" t="s">
        <v>72</v>
      </c>
      <c r="Q155" s="305"/>
      <c r="R155" s="305"/>
      <c r="S155" s="305"/>
      <c r="T155" s="305"/>
      <c r="U155" s="305"/>
      <c r="V155" s="306"/>
      <c r="W155" s="37" t="s">
        <v>73</v>
      </c>
      <c r="X155" s="300">
        <f>IFERROR(SUMPRODUCT(X153:X153*H153:H153),"0")</f>
        <v>0</v>
      </c>
      <c r="Y155" s="300">
        <f>IFERROR(SUMPRODUCT(Y153:Y153*H153:H153),"0")</f>
        <v>0</v>
      </c>
      <c r="Z155" s="37"/>
      <c r="AA155" s="301"/>
      <c r="AB155" s="301"/>
      <c r="AC155" s="301"/>
    </row>
    <row r="156" spans="1:68" ht="27.75" hidden="1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hidden="1" customHeight="1" x14ac:dyDescent="0.25">
      <c r="A157" s="313" t="s">
        <v>230</v>
      </c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  <c r="R157" s="308"/>
      <c r="S157" s="308"/>
      <c r="T157" s="308"/>
      <c r="U157" s="308"/>
      <c r="V157" s="308"/>
      <c r="W157" s="308"/>
      <c r="X157" s="308"/>
      <c r="Y157" s="308"/>
      <c r="Z157" s="308"/>
      <c r="AA157" s="293"/>
      <c r="AB157" s="293"/>
      <c r="AC157" s="293"/>
    </row>
    <row r="158" spans="1:68" ht="14.25" hidden="1" customHeight="1" x14ac:dyDescent="0.25">
      <c r="A158" s="307" t="s">
        <v>63</v>
      </c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  <c r="R158" s="308"/>
      <c r="S158" s="308"/>
      <c r="T158" s="308"/>
      <c r="U158" s="308"/>
      <c r="V158" s="308"/>
      <c r="W158" s="308"/>
      <c r="X158" s="308"/>
      <c r="Y158" s="308"/>
      <c r="Z158" s="308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9">
        <v>4607111036384</v>
      </c>
      <c r="E159" s="310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9">
        <v>4607111036216</v>
      </c>
      <c r="E160" s="310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144</v>
      </c>
      <c r="Y160" s="299">
        <f>IFERROR(IF(X160="","",X160),"")</f>
        <v>144</v>
      </c>
      <c r="Z160" s="36">
        <f>IFERROR(IF(X160="","",X160*0.00866),"")</f>
        <v>1.2470399999999999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750.70079999999996</v>
      </c>
      <c r="BN160" s="67">
        <f>IFERROR(Y160*I160,"0")</f>
        <v>750.70079999999996</v>
      </c>
      <c r="BO160" s="67">
        <f>IFERROR(X160/J160,"0")</f>
        <v>1</v>
      </c>
      <c r="BP160" s="67">
        <f>IFERROR(Y160/J160,"0")</f>
        <v>1</v>
      </c>
    </row>
    <row r="161" spans="1:68" x14ac:dyDescent="0.2">
      <c r="A161" s="311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12"/>
      <c r="P161" s="304" t="s">
        <v>72</v>
      </c>
      <c r="Q161" s="305"/>
      <c r="R161" s="305"/>
      <c r="S161" s="305"/>
      <c r="T161" s="305"/>
      <c r="U161" s="305"/>
      <c r="V161" s="306"/>
      <c r="W161" s="37" t="s">
        <v>69</v>
      </c>
      <c r="X161" s="300">
        <f>IFERROR(SUM(X159:X160),"0")</f>
        <v>144</v>
      </c>
      <c r="Y161" s="300">
        <f>IFERROR(SUM(Y159:Y160),"0")</f>
        <v>144</v>
      </c>
      <c r="Z161" s="300">
        <f>IFERROR(IF(Z159="",0,Z159),"0")+IFERROR(IF(Z160="",0,Z160),"0")</f>
        <v>1.2470399999999999</v>
      </c>
      <c r="AA161" s="301"/>
      <c r="AB161" s="301"/>
      <c r="AC161" s="301"/>
    </row>
    <row r="162" spans="1:68" x14ac:dyDescent="0.2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12"/>
      <c r="P162" s="304" t="s">
        <v>72</v>
      </c>
      <c r="Q162" s="305"/>
      <c r="R162" s="305"/>
      <c r="S162" s="305"/>
      <c r="T162" s="305"/>
      <c r="U162" s="305"/>
      <c r="V162" s="306"/>
      <c r="W162" s="37" t="s">
        <v>73</v>
      </c>
      <c r="X162" s="300">
        <f>IFERROR(SUMPRODUCT(X159:X160*H159:H160),"0")</f>
        <v>720</v>
      </c>
      <c r="Y162" s="300">
        <f>IFERROR(SUMPRODUCT(Y159:Y160*H159:H160),"0")</f>
        <v>720</v>
      </c>
      <c r="Z162" s="37"/>
      <c r="AA162" s="301"/>
      <c r="AB162" s="301"/>
      <c r="AC162" s="301"/>
    </row>
    <row r="163" spans="1:68" ht="14.25" hidden="1" customHeight="1" x14ac:dyDescent="0.25">
      <c r="A163" s="307" t="s">
        <v>238</v>
      </c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  <c r="R163" s="308"/>
      <c r="S163" s="308"/>
      <c r="T163" s="308"/>
      <c r="U163" s="308"/>
      <c r="V163" s="308"/>
      <c r="W163" s="308"/>
      <c r="X163" s="308"/>
      <c r="Y163" s="308"/>
      <c r="Z163" s="308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9">
        <v>4607111036827</v>
      </c>
      <c r="E164" s="310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hidden="1" customHeight="1" x14ac:dyDescent="0.25">
      <c r="A165" s="54" t="s">
        <v>242</v>
      </c>
      <c r="B165" s="54" t="s">
        <v>243</v>
      </c>
      <c r="C165" s="31">
        <v>4301080154</v>
      </c>
      <c r="D165" s="309">
        <v>4607111036834</v>
      </c>
      <c r="E165" s="310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3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11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12"/>
      <c r="P166" s="304" t="s">
        <v>72</v>
      </c>
      <c r="Q166" s="305"/>
      <c r="R166" s="305"/>
      <c r="S166" s="305"/>
      <c r="T166" s="305"/>
      <c r="U166" s="305"/>
      <c r="V166" s="306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hidden="1" x14ac:dyDescent="0.2">
      <c r="A167" s="308"/>
      <c r="B167" s="308"/>
      <c r="C167" s="308"/>
      <c r="D167" s="308"/>
      <c r="E167" s="308"/>
      <c r="F167" s="308"/>
      <c r="G167" s="308"/>
      <c r="H167" s="308"/>
      <c r="I167" s="308"/>
      <c r="J167" s="308"/>
      <c r="K167" s="308"/>
      <c r="L167" s="308"/>
      <c r="M167" s="308"/>
      <c r="N167" s="308"/>
      <c r="O167" s="312"/>
      <c r="P167" s="304" t="s">
        <v>72</v>
      </c>
      <c r="Q167" s="305"/>
      <c r="R167" s="305"/>
      <c r="S167" s="305"/>
      <c r="T167" s="305"/>
      <c r="U167" s="305"/>
      <c r="V167" s="306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hidden="1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hidden="1" customHeight="1" x14ac:dyDescent="0.25">
      <c r="A169" s="313" t="s">
        <v>245</v>
      </c>
      <c r="B169" s="308"/>
      <c r="C169" s="308"/>
      <c r="D169" s="308"/>
      <c r="E169" s="308"/>
      <c r="F169" s="308"/>
      <c r="G169" s="308"/>
      <c r="H169" s="308"/>
      <c r="I169" s="308"/>
      <c r="J169" s="308"/>
      <c r="K169" s="308"/>
      <c r="L169" s="308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308"/>
      <c r="Z169" s="308"/>
      <c r="AA169" s="293"/>
      <c r="AB169" s="293"/>
      <c r="AC169" s="293"/>
    </row>
    <row r="170" spans="1:68" ht="14.25" hidden="1" customHeight="1" x14ac:dyDescent="0.25">
      <c r="A170" s="307" t="s">
        <v>76</v>
      </c>
      <c r="B170" s="308"/>
      <c r="C170" s="308"/>
      <c r="D170" s="308"/>
      <c r="E170" s="308"/>
      <c r="F170" s="308"/>
      <c r="G170" s="308"/>
      <c r="H170" s="308"/>
      <c r="I170" s="308"/>
      <c r="J170" s="308"/>
      <c r="K170" s="308"/>
      <c r="L170" s="308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308"/>
      <c r="AA170" s="294"/>
      <c r="AB170" s="294"/>
      <c r="AC170" s="294"/>
    </row>
    <row r="171" spans="1:68" ht="16.5" hidden="1" customHeight="1" x14ac:dyDescent="0.25">
      <c r="A171" s="54" t="s">
        <v>246</v>
      </c>
      <c r="B171" s="54" t="s">
        <v>247</v>
      </c>
      <c r="C171" s="31">
        <v>4301132179</v>
      </c>
      <c r="D171" s="309">
        <v>4607111035691</v>
      </c>
      <c r="E171" s="310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0</v>
      </c>
      <c r="Y171" s="29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4301132182</v>
      </c>
      <c r="D172" s="309">
        <v>4607111035721</v>
      </c>
      <c r="E172" s="310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2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4301132170</v>
      </c>
      <c r="D173" s="309">
        <v>4607111038487</v>
      </c>
      <c r="E173" s="310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11"/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12"/>
      <c r="P174" s="304" t="s">
        <v>72</v>
      </c>
      <c r="Q174" s="305"/>
      <c r="R174" s="305"/>
      <c r="S174" s="305"/>
      <c r="T174" s="305"/>
      <c r="U174" s="305"/>
      <c r="V174" s="306"/>
      <c r="W174" s="37" t="s">
        <v>69</v>
      </c>
      <c r="X174" s="300">
        <f>IFERROR(SUM(X171:X173),"0")</f>
        <v>0</v>
      </c>
      <c r="Y174" s="300">
        <f>IFERROR(SUM(Y171:Y173),"0")</f>
        <v>0</v>
      </c>
      <c r="Z174" s="300">
        <f>IFERROR(IF(Z171="",0,Z171),"0")+IFERROR(IF(Z172="",0,Z172),"0")+IFERROR(IF(Z173="",0,Z173),"0")</f>
        <v>0</v>
      </c>
      <c r="AA174" s="301"/>
      <c r="AB174" s="301"/>
      <c r="AC174" s="301"/>
    </row>
    <row r="175" spans="1:68" hidden="1" x14ac:dyDescent="0.2">
      <c r="A175" s="308"/>
      <c r="B175" s="308"/>
      <c r="C175" s="308"/>
      <c r="D175" s="308"/>
      <c r="E175" s="308"/>
      <c r="F175" s="308"/>
      <c r="G175" s="308"/>
      <c r="H175" s="308"/>
      <c r="I175" s="308"/>
      <c r="J175" s="308"/>
      <c r="K175" s="308"/>
      <c r="L175" s="308"/>
      <c r="M175" s="308"/>
      <c r="N175" s="308"/>
      <c r="O175" s="312"/>
      <c r="P175" s="304" t="s">
        <v>72</v>
      </c>
      <c r="Q175" s="305"/>
      <c r="R175" s="305"/>
      <c r="S175" s="305"/>
      <c r="T175" s="305"/>
      <c r="U175" s="305"/>
      <c r="V175" s="306"/>
      <c r="W175" s="37" t="s">
        <v>73</v>
      </c>
      <c r="X175" s="300">
        <f>IFERROR(SUMPRODUCT(X171:X173*H171:H173),"0")</f>
        <v>0</v>
      </c>
      <c r="Y175" s="300">
        <f>IFERROR(SUMPRODUCT(Y171:Y173*H171:H173),"0")</f>
        <v>0</v>
      </c>
      <c r="Z175" s="37"/>
      <c r="AA175" s="301"/>
      <c r="AB175" s="301"/>
      <c r="AC175" s="301"/>
    </row>
    <row r="176" spans="1:68" ht="14.25" hidden="1" customHeight="1" x14ac:dyDescent="0.25">
      <c r="A176" s="307" t="s">
        <v>255</v>
      </c>
      <c r="B176" s="308"/>
      <c r="C176" s="308"/>
      <c r="D176" s="308"/>
      <c r="E176" s="308"/>
      <c r="F176" s="308"/>
      <c r="G176" s="308"/>
      <c r="H176" s="308"/>
      <c r="I176" s="308"/>
      <c r="J176" s="308"/>
      <c r="K176" s="308"/>
      <c r="L176" s="308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9">
        <v>4680115885875</v>
      </c>
      <c r="E177" s="310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1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11"/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12"/>
      <c r="P178" s="304" t="s">
        <v>72</v>
      </c>
      <c r="Q178" s="305"/>
      <c r="R178" s="305"/>
      <c r="S178" s="305"/>
      <c r="T178" s="305"/>
      <c r="U178" s="305"/>
      <c r="V178" s="306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8"/>
      <c r="B179" s="308"/>
      <c r="C179" s="308"/>
      <c r="D179" s="308"/>
      <c r="E179" s="308"/>
      <c r="F179" s="308"/>
      <c r="G179" s="308"/>
      <c r="H179" s="308"/>
      <c r="I179" s="308"/>
      <c r="J179" s="308"/>
      <c r="K179" s="308"/>
      <c r="L179" s="308"/>
      <c r="M179" s="308"/>
      <c r="N179" s="308"/>
      <c r="O179" s="312"/>
      <c r="P179" s="304" t="s">
        <v>72</v>
      </c>
      <c r="Q179" s="305"/>
      <c r="R179" s="305"/>
      <c r="S179" s="305"/>
      <c r="T179" s="305"/>
      <c r="U179" s="305"/>
      <c r="V179" s="306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hidden="1" customHeight="1" x14ac:dyDescent="0.25">
      <c r="A181" s="313" t="s">
        <v>264</v>
      </c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293"/>
      <c r="AB181" s="293"/>
      <c r="AC181" s="293"/>
    </row>
    <row r="182" spans="1:68" ht="14.25" hidden="1" customHeight="1" x14ac:dyDescent="0.25">
      <c r="A182" s="307" t="s">
        <v>76</v>
      </c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294"/>
      <c r="AB182" s="294"/>
      <c r="AC182" s="294"/>
    </row>
    <row r="183" spans="1:68" ht="27" hidden="1" customHeight="1" x14ac:dyDescent="0.25">
      <c r="A183" s="54" t="s">
        <v>265</v>
      </c>
      <c r="B183" s="54" t="s">
        <v>266</v>
      </c>
      <c r="C183" s="31">
        <v>4301132227</v>
      </c>
      <c r="D183" s="309">
        <v>4620207491133</v>
      </c>
      <c r="E183" s="310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6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11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12"/>
      <c r="P184" s="304" t="s">
        <v>72</v>
      </c>
      <c r="Q184" s="305"/>
      <c r="R184" s="305"/>
      <c r="S184" s="305"/>
      <c r="T184" s="305"/>
      <c r="U184" s="305"/>
      <c r="V184" s="306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hidden="1" x14ac:dyDescent="0.2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12"/>
      <c r="P185" s="304" t="s">
        <v>72</v>
      </c>
      <c r="Q185" s="305"/>
      <c r="R185" s="305"/>
      <c r="S185" s="305"/>
      <c r="T185" s="305"/>
      <c r="U185" s="305"/>
      <c r="V185" s="306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hidden="1" customHeight="1" x14ac:dyDescent="0.25">
      <c r="A186" s="307" t="s">
        <v>124</v>
      </c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308"/>
      <c r="Y186" s="308"/>
      <c r="Z186" s="308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9">
        <v>4620207490198</v>
      </c>
      <c r="E187" s="310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9">
        <v>4620207490235</v>
      </c>
      <c r="E188" s="310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9">
        <v>4620207490259</v>
      </c>
      <c r="E189" s="310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9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9">
        <v>4620207490143</v>
      </c>
      <c r="E190" s="310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11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12"/>
      <c r="P191" s="304" t="s">
        <v>72</v>
      </c>
      <c r="Q191" s="305"/>
      <c r="R191" s="305"/>
      <c r="S191" s="305"/>
      <c r="T191" s="305"/>
      <c r="U191" s="305"/>
      <c r="V191" s="306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hidden="1" x14ac:dyDescent="0.2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12"/>
      <c r="P192" s="304" t="s">
        <v>72</v>
      </c>
      <c r="Q192" s="305"/>
      <c r="R192" s="305"/>
      <c r="S192" s="305"/>
      <c r="T192" s="305"/>
      <c r="U192" s="305"/>
      <c r="V192" s="306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hidden="1" customHeight="1" x14ac:dyDescent="0.25">
      <c r="A193" s="313" t="s">
        <v>280</v>
      </c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  <c r="R193" s="308"/>
      <c r="S193" s="308"/>
      <c r="T193" s="308"/>
      <c r="U193" s="308"/>
      <c r="V193" s="308"/>
      <c r="W193" s="308"/>
      <c r="X193" s="308"/>
      <c r="Y193" s="308"/>
      <c r="Z193" s="308"/>
      <c r="AA193" s="293"/>
      <c r="AB193" s="293"/>
      <c r="AC193" s="293"/>
    </row>
    <row r="194" spans="1:68" ht="14.25" hidden="1" customHeight="1" x14ac:dyDescent="0.25">
      <c r="A194" s="307" t="s">
        <v>63</v>
      </c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  <c r="R194" s="308"/>
      <c r="S194" s="308"/>
      <c r="T194" s="308"/>
      <c r="U194" s="308"/>
      <c r="V194" s="308"/>
      <c r="W194" s="308"/>
      <c r="X194" s="308"/>
      <c r="Y194" s="308"/>
      <c r="Z194" s="308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9">
        <v>4607111038494</v>
      </c>
      <c r="E195" s="310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9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9">
        <v>4607111038135</v>
      </c>
      <c r="E196" s="310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11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12"/>
      <c r="P197" s="304" t="s">
        <v>72</v>
      </c>
      <c r="Q197" s="305"/>
      <c r="R197" s="305"/>
      <c r="S197" s="305"/>
      <c r="T197" s="305"/>
      <c r="U197" s="305"/>
      <c r="V197" s="306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12"/>
      <c r="P198" s="304" t="s">
        <v>72</v>
      </c>
      <c r="Q198" s="305"/>
      <c r="R198" s="305"/>
      <c r="S198" s="305"/>
      <c r="T198" s="305"/>
      <c r="U198" s="305"/>
      <c r="V198" s="306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13" t="s">
        <v>287</v>
      </c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  <c r="R199" s="308"/>
      <c r="S199" s="308"/>
      <c r="T199" s="308"/>
      <c r="U199" s="308"/>
      <c r="V199" s="308"/>
      <c r="W199" s="308"/>
      <c r="X199" s="308"/>
      <c r="Y199" s="308"/>
      <c r="Z199" s="308"/>
      <c r="AA199" s="293"/>
      <c r="AB199" s="293"/>
      <c r="AC199" s="293"/>
    </row>
    <row r="200" spans="1:68" ht="14.25" hidden="1" customHeight="1" x14ac:dyDescent="0.25">
      <c r="A200" s="307" t="s">
        <v>63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9">
        <v>4607111038654</v>
      </c>
      <c r="E201" s="310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4301070997</v>
      </c>
      <c r="D202" s="309">
        <v>4607111038586</v>
      </c>
      <c r="E202" s="310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9">
        <v>4607111038609</v>
      </c>
      <c r="E203" s="310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1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hidden="1" customHeight="1" x14ac:dyDescent="0.25">
      <c r="A204" s="54" t="s">
        <v>296</v>
      </c>
      <c r="B204" s="54" t="s">
        <v>297</v>
      </c>
      <c r="C204" s="31">
        <v>4301070963</v>
      </c>
      <c r="D204" s="309">
        <v>4607111038630</v>
      </c>
      <c r="E204" s="310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19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9">
        <v>4607111038616</v>
      </c>
      <c r="E205" s="310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9">
        <v>4607111038623</v>
      </c>
      <c r="E206" s="310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idden="1" x14ac:dyDescent="0.2">
      <c r="A207" s="311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12"/>
      <c r="P207" s="304" t="s">
        <v>72</v>
      </c>
      <c r="Q207" s="305"/>
      <c r="R207" s="305"/>
      <c r="S207" s="305"/>
      <c r="T207" s="305"/>
      <c r="U207" s="305"/>
      <c r="V207" s="306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hidden="1" x14ac:dyDescent="0.2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12"/>
      <c r="P208" s="304" t="s">
        <v>72</v>
      </c>
      <c r="Q208" s="305"/>
      <c r="R208" s="305"/>
      <c r="S208" s="305"/>
      <c r="T208" s="305"/>
      <c r="U208" s="305"/>
      <c r="V208" s="306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hidden="1" customHeight="1" x14ac:dyDescent="0.25">
      <c r="A209" s="313" t="s">
        <v>302</v>
      </c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308"/>
      <c r="X209" s="308"/>
      <c r="Y209" s="308"/>
      <c r="Z209" s="308"/>
      <c r="AA209" s="293"/>
      <c r="AB209" s="293"/>
      <c r="AC209" s="293"/>
    </row>
    <row r="210" spans="1:68" ht="14.25" hidden="1" customHeight="1" x14ac:dyDescent="0.25">
      <c r="A210" s="307" t="s">
        <v>63</v>
      </c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308"/>
      <c r="X210" s="308"/>
      <c r="Y210" s="308"/>
      <c r="Z210" s="308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9">
        <v>4607111035912</v>
      </c>
      <c r="E211" s="310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3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9">
        <v>4607111035929</v>
      </c>
      <c r="E212" s="310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9">
        <v>4607111035882</v>
      </c>
      <c r="E213" s="310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311</v>
      </c>
      <c r="B214" s="54" t="s">
        <v>312</v>
      </c>
      <c r="C214" s="31">
        <v>4301070921</v>
      </c>
      <c r="D214" s="309">
        <v>4607111035905</v>
      </c>
      <c r="E214" s="310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11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12"/>
      <c r="P215" s="304" t="s">
        <v>72</v>
      </c>
      <c r="Q215" s="305"/>
      <c r="R215" s="305"/>
      <c r="S215" s="305"/>
      <c r="T215" s="305"/>
      <c r="U215" s="305"/>
      <c r="V215" s="306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hidden="1" x14ac:dyDescent="0.2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12"/>
      <c r="P216" s="304" t="s">
        <v>72</v>
      </c>
      <c r="Q216" s="305"/>
      <c r="R216" s="305"/>
      <c r="S216" s="305"/>
      <c r="T216" s="305"/>
      <c r="U216" s="305"/>
      <c r="V216" s="306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hidden="1" customHeight="1" x14ac:dyDescent="0.25">
      <c r="A217" s="313" t="s">
        <v>313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293"/>
      <c r="AB217" s="293"/>
      <c r="AC217" s="293"/>
    </row>
    <row r="218" spans="1:68" ht="14.25" hidden="1" customHeight="1" x14ac:dyDescent="0.25">
      <c r="A218" s="307" t="s">
        <v>63</v>
      </c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308"/>
      <c r="X218" s="308"/>
      <c r="Y218" s="308"/>
      <c r="Z218" s="308"/>
      <c r="AA218" s="294"/>
      <c r="AB218" s="294"/>
      <c r="AC218" s="294"/>
    </row>
    <row r="219" spans="1:68" ht="27" hidden="1" customHeight="1" x14ac:dyDescent="0.25">
      <c r="A219" s="54" t="s">
        <v>314</v>
      </c>
      <c r="B219" s="54" t="s">
        <v>315</v>
      </c>
      <c r="C219" s="31">
        <v>4301071097</v>
      </c>
      <c r="D219" s="309">
        <v>4620207491096</v>
      </c>
      <c r="E219" s="310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02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11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12"/>
      <c r="P220" s="304" t="s">
        <v>72</v>
      </c>
      <c r="Q220" s="305"/>
      <c r="R220" s="305"/>
      <c r="S220" s="305"/>
      <c r="T220" s="305"/>
      <c r="U220" s="305"/>
      <c r="V220" s="306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hidden="1" x14ac:dyDescent="0.2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12"/>
      <c r="P221" s="304" t="s">
        <v>72</v>
      </c>
      <c r="Q221" s="305"/>
      <c r="R221" s="305"/>
      <c r="S221" s="305"/>
      <c r="T221" s="305"/>
      <c r="U221" s="305"/>
      <c r="V221" s="306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hidden="1" customHeight="1" x14ac:dyDescent="0.25">
      <c r="A222" s="313" t="s">
        <v>318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293"/>
      <c r="AB222" s="293"/>
      <c r="AC222" s="293"/>
    </row>
    <row r="223" spans="1:68" ht="14.25" hidden="1" customHeight="1" x14ac:dyDescent="0.25">
      <c r="A223" s="307" t="s">
        <v>63</v>
      </c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9">
        <v>4620207490709</v>
      </c>
      <c r="E224" s="310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38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11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12"/>
      <c r="P225" s="304" t="s">
        <v>72</v>
      </c>
      <c r="Q225" s="305"/>
      <c r="R225" s="305"/>
      <c r="S225" s="305"/>
      <c r="T225" s="305"/>
      <c r="U225" s="305"/>
      <c r="V225" s="306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12"/>
      <c r="P226" s="304" t="s">
        <v>72</v>
      </c>
      <c r="Q226" s="305"/>
      <c r="R226" s="305"/>
      <c r="S226" s="305"/>
      <c r="T226" s="305"/>
      <c r="U226" s="305"/>
      <c r="V226" s="306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07" t="s">
        <v>124</v>
      </c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9">
        <v>4620207490570</v>
      </c>
      <c r="E228" s="310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9">
        <v>4620207490549</v>
      </c>
      <c r="E229" s="310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1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9">
        <v>4620207490501</v>
      </c>
      <c r="E230" s="310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11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12"/>
      <c r="P231" s="304" t="s">
        <v>72</v>
      </c>
      <c r="Q231" s="305"/>
      <c r="R231" s="305"/>
      <c r="S231" s="305"/>
      <c r="T231" s="305"/>
      <c r="U231" s="305"/>
      <c r="V231" s="306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12"/>
      <c r="P232" s="304" t="s">
        <v>72</v>
      </c>
      <c r="Q232" s="305"/>
      <c r="R232" s="305"/>
      <c r="S232" s="305"/>
      <c r="T232" s="305"/>
      <c r="U232" s="305"/>
      <c r="V232" s="306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13" t="s">
        <v>329</v>
      </c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293"/>
      <c r="AB233" s="293"/>
      <c r="AC233" s="293"/>
    </row>
    <row r="234" spans="1:68" ht="14.25" hidden="1" customHeight="1" x14ac:dyDescent="0.25">
      <c r="A234" s="307" t="s">
        <v>63</v>
      </c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9">
        <v>4607111039019</v>
      </c>
      <c r="E235" s="310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9">
        <v>4607111038708</v>
      </c>
      <c r="E236" s="310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11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12"/>
      <c r="P237" s="304" t="s">
        <v>72</v>
      </c>
      <c r="Q237" s="305"/>
      <c r="R237" s="305"/>
      <c r="S237" s="305"/>
      <c r="T237" s="305"/>
      <c r="U237" s="305"/>
      <c r="V237" s="306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12"/>
      <c r="P238" s="304" t="s">
        <v>72</v>
      </c>
      <c r="Q238" s="305"/>
      <c r="R238" s="305"/>
      <c r="S238" s="305"/>
      <c r="T238" s="305"/>
      <c r="U238" s="305"/>
      <c r="V238" s="306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hidden="1" customHeight="1" x14ac:dyDescent="0.25">
      <c r="A240" s="313" t="s">
        <v>336</v>
      </c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293"/>
      <c r="AB240" s="293"/>
      <c r="AC240" s="293"/>
    </row>
    <row r="241" spans="1:68" ht="14.25" hidden="1" customHeight="1" x14ac:dyDescent="0.25">
      <c r="A241" s="307" t="s">
        <v>63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9">
        <v>4607111036162</v>
      </c>
      <c r="E242" s="310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11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12"/>
      <c r="P243" s="304" t="s">
        <v>72</v>
      </c>
      <c r="Q243" s="305"/>
      <c r="R243" s="305"/>
      <c r="S243" s="305"/>
      <c r="T243" s="305"/>
      <c r="U243" s="305"/>
      <c r="V243" s="306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12"/>
      <c r="P244" s="304" t="s">
        <v>72</v>
      </c>
      <c r="Q244" s="305"/>
      <c r="R244" s="305"/>
      <c r="S244" s="305"/>
      <c r="T244" s="305"/>
      <c r="U244" s="305"/>
      <c r="V244" s="306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hidden="1" customHeight="1" x14ac:dyDescent="0.25">
      <c r="A246" s="313" t="s">
        <v>341</v>
      </c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293"/>
      <c r="AB246" s="293"/>
      <c r="AC246" s="293"/>
    </row>
    <row r="247" spans="1:68" ht="14.25" hidden="1" customHeight="1" x14ac:dyDescent="0.25">
      <c r="A247" s="307" t="s">
        <v>63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294"/>
      <c r="AB247" s="294"/>
      <c r="AC247" s="294"/>
    </row>
    <row r="248" spans="1:68" ht="27" hidden="1" customHeight="1" x14ac:dyDescent="0.25">
      <c r="A248" s="54" t="s">
        <v>342</v>
      </c>
      <c r="B248" s="54" t="s">
        <v>343</v>
      </c>
      <c r="C248" s="31">
        <v>4301071029</v>
      </c>
      <c r="D248" s="309">
        <v>4607111035899</v>
      </c>
      <c r="E248" s="310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9">
        <v>4607111038180</v>
      </c>
      <c r="E249" s="310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2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11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12"/>
      <c r="P250" s="304" t="s">
        <v>72</v>
      </c>
      <c r="Q250" s="305"/>
      <c r="R250" s="305"/>
      <c r="S250" s="305"/>
      <c r="T250" s="305"/>
      <c r="U250" s="305"/>
      <c r="V250" s="306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hidden="1" x14ac:dyDescent="0.2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12"/>
      <c r="P251" s="304" t="s">
        <v>72</v>
      </c>
      <c r="Q251" s="305"/>
      <c r="R251" s="305"/>
      <c r="S251" s="305"/>
      <c r="T251" s="305"/>
      <c r="U251" s="305"/>
      <c r="V251" s="306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hidden="1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hidden="1" customHeight="1" x14ac:dyDescent="0.25">
      <c r="A253" s="313" t="s">
        <v>348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293"/>
      <c r="AB253" s="293"/>
      <c r="AC253" s="293"/>
    </row>
    <row r="254" spans="1:68" ht="14.25" hidden="1" customHeight="1" x14ac:dyDescent="0.25">
      <c r="A254" s="307" t="s">
        <v>349</v>
      </c>
      <c r="B254" s="308"/>
      <c r="C254" s="308"/>
      <c r="D254" s="308"/>
      <c r="E254" s="308"/>
      <c r="F254" s="308"/>
      <c r="G254" s="308"/>
      <c r="H254" s="308"/>
      <c r="I254" s="308"/>
      <c r="J254" s="308"/>
      <c r="K254" s="308"/>
      <c r="L254" s="308"/>
      <c r="M254" s="308"/>
      <c r="N254" s="308"/>
      <c r="O254" s="308"/>
      <c r="P254" s="308"/>
      <c r="Q254" s="308"/>
      <c r="R254" s="308"/>
      <c r="S254" s="308"/>
      <c r="T254" s="308"/>
      <c r="U254" s="308"/>
      <c r="V254" s="308"/>
      <c r="W254" s="308"/>
      <c r="X254" s="308"/>
      <c r="Y254" s="308"/>
      <c r="Z254" s="308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9">
        <v>4607111039774</v>
      </c>
      <c r="E255" s="310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11"/>
      <c r="B256" s="308"/>
      <c r="C256" s="308"/>
      <c r="D256" s="308"/>
      <c r="E256" s="308"/>
      <c r="F256" s="308"/>
      <c r="G256" s="308"/>
      <c r="H256" s="308"/>
      <c r="I256" s="308"/>
      <c r="J256" s="308"/>
      <c r="K256" s="308"/>
      <c r="L256" s="308"/>
      <c r="M256" s="308"/>
      <c r="N256" s="308"/>
      <c r="O256" s="312"/>
      <c r="P256" s="304" t="s">
        <v>72</v>
      </c>
      <c r="Q256" s="305"/>
      <c r="R256" s="305"/>
      <c r="S256" s="305"/>
      <c r="T256" s="305"/>
      <c r="U256" s="305"/>
      <c r="V256" s="306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8"/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12"/>
      <c r="P257" s="304" t="s">
        <v>72</v>
      </c>
      <c r="Q257" s="305"/>
      <c r="R257" s="305"/>
      <c r="S257" s="305"/>
      <c r="T257" s="305"/>
      <c r="U257" s="305"/>
      <c r="V257" s="306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07" t="s">
        <v>124</v>
      </c>
      <c r="B258" s="308"/>
      <c r="C258" s="308"/>
      <c r="D258" s="308"/>
      <c r="E258" s="308"/>
      <c r="F258" s="308"/>
      <c r="G258" s="308"/>
      <c r="H258" s="308"/>
      <c r="I258" s="308"/>
      <c r="J258" s="308"/>
      <c r="K258" s="308"/>
      <c r="L258" s="308"/>
      <c r="M258" s="308"/>
      <c r="N258" s="308"/>
      <c r="O258" s="308"/>
      <c r="P258" s="308"/>
      <c r="Q258" s="308"/>
      <c r="R258" s="308"/>
      <c r="S258" s="308"/>
      <c r="T258" s="308"/>
      <c r="U258" s="308"/>
      <c r="V258" s="308"/>
      <c r="W258" s="308"/>
      <c r="X258" s="308"/>
      <c r="Y258" s="308"/>
      <c r="Z258" s="308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9">
        <v>4607111039361</v>
      </c>
      <c r="E259" s="310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3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11"/>
      <c r="B260" s="308"/>
      <c r="C260" s="308"/>
      <c r="D260" s="308"/>
      <c r="E260" s="308"/>
      <c r="F260" s="308"/>
      <c r="G260" s="308"/>
      <c r="H260" s="308"/>
      <c r="I260" s="308"/>
      <c r="J260" s="308"/>
      <c r="K260" s="308"/>
      <c r="L260" s="308"/>
      <c r="M260" s="308"/>
      <c r="N260" s="308"/>
      <c r="O260" s="312"/>
      <c r="P260" s="304" t="s">
        <v>72</v>
      </c>
      <c r="Q260" s="305"/>
      <c r="R260" s="305"/>
      <c r="S260" s="305"/>
      <c r="T260" s="305"/>
      <c r="U260" s="305"/>
      <c r="V260" s="306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12"/>
      <c r="P261" s="304" t="s">
        <v>72</v>
      </c>
      <c r="Q261" s="305"/>
      <c r="R261" s="305"/>
      <c r="S261" s="305"/>
      <c r="T261" s="305"/>
      <c r="U261" s="305"/>
      <c r="V261" s="306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hidden="1" customHeight="1" x14ac:dyDescent="0.25">
      <c r="A263" s="313" t="s">
        <v>355</v>
      </c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  <c r="R263" s="308"/>
      <c r="S263" s="308"/>
      <c r="T263" s="308"/>
      <c r="U263" s="308"/>
      <c r="V263" s="308"/>
      <c r="W263" s="308"/>
      <c r="X263" s="308"/>
      <c r="Y263" s="308"/>
      <c r="Z263" s="308"/>
      <c r="AA263" s="293"/>
      <c r="AB263" s="293"/>
      <c r="AC263" s="293"/>
    </row>
    <row r="264" spans="1:68" ht="14.25" hidden="1" customHeight="1" x14ac:dyDescent="0.25">
      <c r="A264" s="307" t="s">
        <v>63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9">
        <v>4640242181264</v>
      </c>
      <c r="E265" s="310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29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4301071021</v>
      </c>
      <c r="D266" s="309">
        <v>4640242181325</v>
      </c>
      <c r="E266" s="310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9">
        <v>4640242180670</v>
      </c>
      <c r="E267" s="310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4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11"/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12"/>
      <c r="P268" s="304" t="s">
        <v>72</v>
      </c>
      <c r="Q268" s="305"/>
      <c r="R268" s="305"/>
      <c r="S268" s="305"/>
      <c r="T268" s="305"/>
      <c r="U268" s="305"/>
      <c r="V268" s="306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hidden="1" x14ac:dyDescent="0.2">
      <c r="A269" s="308"/>
      <c r="B269" s="308"/>
      <c r="C269" s="308"/>
      <c r="D269" s="308"/>
      <c r="E269" s="308"/>
      <c r="F269" s="308"/>
      <c r="G269" s="308"/>
      <c r="H269" s="308"/>
      <c r="I269" s="308"/>
      <c r="J269" s="308"/>
      <c r="K269" s="308"/>
      <c r="L269" s="308"/>
      <c r="M269" s="308"/>
      <c r="N269" s="308"/>
      <c r="O269" s="312"/>
      <c r="P269" s="304" t="s">
        <v>72</v>
      </c>
      <c r="Q269" s="305"/>
      <c r="R269" s="305"/>
      <c r="S269" s="305"/>
      <c r="T269" s="305"/>
      <c r="U269" s="305"/>
      <c r="V269" s="306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hidden="1" customHeight="1" x14ac:dyDescent="0.25">
      <c r="A270" s="307" t="s">
        <v>76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294"/>
      <c r="AB270" s="294"/>
      <c r="AC270" s="294"/>
    </row>
    <row r="271" spans="1:68" ht="27" hidden="1" customHeight="1" x14ac:dyDescent="0.25">
      <c r="A271" s="54" t="s">
        <v>367</v>
      </c>
      <c r="B271" s="54" t="s">
        <v>368</v>
      </c>
      <c r="C271" s="31">
        <v>4301132080</v>
      </c>
      <c r="D271" s="309">
        <v>4640242180397</v>
      </c>
      <c r="E271" s="310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2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0</v>
      </c>
      <c r="Y271" s="299">
        <f>IFERROR(IF(X271="","",X271),"")</f>
        <v>0</v>
      </c>
      <c r="Z271" s="36">
        <f>IFERROR(IF(X271="","",X271*0.0155),"")</f>
        <v>0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11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12"/>
      <c r="P272" s="304" t="s">
        <v>72</v>
      </c>
      <c r="Q272" s="305"/>
      <c r="R272" s="305"/>
      <c r="S272" s="305"/>
      <c r="T272" s="305"/>
      <c r="U272" s="305"/>
      <c r="V272" s="306"/>
      <c r="W272" s="37" t="s">
        <v>69</v>
      </c>
      <c r="X272" s="300">
        <f>IFERROR(SUM(X271:X271),"0")</f>
        <v>0</v>
      </c>
      <c r="Y272" s="300">
        <f>IFERROR(SUM(Y271:Y271),"0")</f>
        <v>0</v>
      </c>
      <c r="Z272" s="300">
        <f>IFERROR(IF(Z271="",0,Z271),"0")</f>
        <v>0</v>
      </c>
      <c r="AA272" s="301"/>
      <c r="AB272" s="301"/>
      <c r="AC272" s="301"/>
    </row>
    <row r="273" spans="1:68" hidden="1" x14ac:dyDescent="0.2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12"/>
      <c r="P273" s="304" t="s">
        <v>72</v>
      </c>
      <c r="Q273" s="305"/>
      <c r="R273" s="305"/>
      <c r="S273" s="305"/>
      <c r="T273" s="305"/>
      <c r="U273" s="305"/>
      <c r="V273" s="306"/>
      <c r="W273" s="37" t="s">
        <v>73</v>
      </c>
      <c r="X273" s="300">
        <f>IFERROR(SUMPRODUCT(X271:X271*H271:H271),"0")</f>
        <v>0</v>
      </c>
      <c r="Y273" s="300">
        <f>IFERROR(SUMPRODUCT(Y271:Y271*H271:H271),"0")</f>
        <v>0</v>
      </c>
      <c r="Z273" s="37"/>
      <c r="AA273" s="301"/>
      <c r="AB273" s="301"/>
      <c r="AC273" s="301"/>
    </row>
    <row r="274" spans="1:68" ht="14.25" hidden="1" customHeight="1" x14ac:dyDescent="0.25">
      <c r="A274" s="307" t="s">
        <v>118</v>
      </c>
      <c r="B274" s="308"/>
      <c r="C274" s="308"/>
      <c r="D274" s="308"/>
      <c r="E274" s="308"/>
      <c r="F274" s="308"/>
      <c r="G274" s="308"/>
      <c r="H274" s="308"/>
      <c r="I274" s="308"/>
      <c r="J274" s="308"/>
      <c r="K274" s="308"/>
      <c r="L274" s="308"/>
      <c r="M274" s="308"/>
      <c r="N274" s="308"/>
      <c r="O274" s="308"/>
      <c r="P274" s="308"/>
      <c r="Q274" s="308"/>
      <c r="R274" s="308"/>
      <c r="S274" s="308"/>
      <c r="T274" s="308"/>
      <c r="U274" s="308"/>
      <c r="V274" s="308"/>
      <c r="W274" s="308"/>
      <c r="X274" s="308"/>
      <c r="Y274" s="308"/>
      <c r="Z274" s="308"/>
      <c r="AA274" s="294"/>
      <c r="AB274" s="294"/>
      <c r="AC274" s="294"/>
    </row>
    <row r="275" spans="1:68" ht="27" hidden="1" customHeight="1" x14ac:dyDescent="0.25">
      <c r="A275" s="54" t="s">
        <v>370</v>
      </c>
      <c r="B275" s="54" t="s">
        <v>371</v>
      </c>
      <c r="C275" s="31">
        <v>4301136051</v>
      </c>
      <c r="D275" s="309">
        <v>4640242180304</v>
      </c>
      <c r="E275" s="310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55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374</v>
      </c>
      <c r="B276" s="54" t="s">
        <v>375</v>
      </c>
      <c r="C276" s="31">
        <v>4301136053</v>
      </c>
      <c r="D276" s="309">
        <v>4640242180236</v>
      </c>
      <c r="E276" s="310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9">
        <v>4640242180410</v>
      </c>
      <c r="E277" s="310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11"/>
      <c r="B278" s="308"/>
      <c r="C278" s="308"/>
      <c r="D278" s="308"/>
      <c r="E278" s="308"/>
      <c r="F278" s="308"/>
      <c r="G278" s="308"/>
      <c r="H278" s="308"/>
      <c r="I278" s="308"/>
      <c r="J278" s="308"/>
      <c r="K278" s="308"/>
      <c r="L278" s="308"/>
      <c r="M278" s="308"/>
      <c r="N278" s="308"/>
      <c r="O278" s="312"/>
      <c r="P278" s="304" t="s">
        <v>72</v>
      </c>
      <c r="Q278" s="305"/>
      <c r="R278" s="305"/>
      <c r="S278" s="305"/>
      <c r="T278" s="305"/>
      <c r="U278" s="305"/>
      <c r="V278" s="306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hidden="1" x14ac:dyDescent="0.2">
      <c r="A279" s="308"/>
      <c r="B279" s="308"/>
      <c r="C279" s="308"/>
      <c r="D279" s="308"/>
      <c r="E279" s="308"/>
      <c r="F279" s="308"/>
      <c r="G279" s="308"/>
      <c r="H279" s="308"/>
      <c r="I279" s="308"/>
      <c r="J279" s="308"/>
      <c r="K279" s="308"/>
      <c r="L279" s="308"/>
      <c r="M279" s="308"/>
      <c r="N279" s="308"/>
      <c r="O279" s="312"/>
      <c r="P279" s="304" t="s">
        <v>72</v>
      </c>
      <c r="Q279" s="305"/>
      <c r="R279" s="305"/>
      <c r="S279" s="305"/>
      <c r="T279" s="305"/>
      <c r="U279" s="305"/>
      <c r="V279" s="306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hidden="1" customHeight="1" x14ac:dyDescent="0.25">
      <c r="A280" s="307" t="s">
        <v>124</v>
      </c>
      <c r="B280" s="308"/>
      <c r="C280" s="308"/>
      <c r="D280" s="308"/>
      <c r="E280" s="308"/>
      <c r="F280" s="308"/>
      <c r="G280" s="308"/>
      <c r="H280" s="308"/>
      <c r="I280" s="308"/>
      <c r="J280" s="308"/>
      <c r="K280" s="308"/>
      <c r="L280" s="308"/>
      <c r="M280" s="308"/>
      <c r="N280" s="308"/>
      <c r="O280" s="308"/>
      <c r="P280" s="308"/>
      <c r="Q280" s="308"/>
      <c r="R280" s="308"/>
      <c r="S280" s="308"/>
      <c r="T280" s="308"/>
      <c r="U280" s="308"/>
      <c r="V280" s="308"/>
      <c r="W280" s="308"/>
      <c r="X280" s="308"/>
      <c r="Y280" s="308"/>
      <c r="Z280" s="308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9">
        <v>4640242181554</v>
      </c>
      <c r="E281" s="310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86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4301135518</v>
      </c>
      <c r="D282" s="309">
        <v>4640242181561</v>
      </c>
      <c r="E282" s="310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0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0</v>
      </c>
      <c r="Y282" s="299">
        <f t="shared" si="12"/>
        <v>0</v>
      </c>
      <c r="Z282" s="36">
        <f>IFERROR(IF(X282="","",X282*0.00936),"")</f>
        <v>0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386</v>
      </c>
      <c r="B283" s="54" t="s">
        <v>387</v>
      </c>
      <c r="C283" s="31">
        <v>4301135374</v>
      </c>
      <c r="D283" s="309">
        <v>4640242181424</v>
      </c>
      <c r="E283" s="310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03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9">
        <v>4640242181431</v>
      </c>
      <c r="E284" s="310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392</v>
      </c>
      <c r="B285" s="54" t="s">
        <v>393</v>
      </c>
      <c r="C285" s="31">
        <v>4301135405</v>
      </c>
      <c r="D285" s="309">
        <v>4640242181523</v>
      </c>
      <c r="E285" s="310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0</v>
      </c>
      <c r="Y285" s="299">
        <f t="shared" si="12"/>
        <v>0</v>
      </c>
      <c r="Z285" s="36">
        <f t="shared" si="17"/>
        <v>0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9">
        <v>4640242181516</v>
      </c>
      <c r="E286" s="310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397</v>
      </c>
      <c r="B287" s="54" t="s">
        <v>398</v>
      </c>
      <c r="C287" s="31">
        <v>4301135375</v>
      </c>
      <c r="D287" s="309">
        <v>4640242181486</v>
      </c>
      <c r="E287" s="310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2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0</v>
      </c>
      <c r="Y287" s="299">
        <f t="shared" si="12"/>
        <v>0</v>
      </c>
      <c r="Z287" s="36">
        <f t="shared" si="17"/>
        <v>0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9">
        <v>4640242181493</v>
      </c>
      <c r="E288" s="310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9">
        <v>4640242181509</v>
      </c>
      <c r="E289" s="310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9">
        <v>4640242181240</v>
      </c>
      <c r="E290" s="310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6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9">
        <v>4640242181318</v>
      </c>
      <c r="E291" s="310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9">
        <v>4640242181387</v>
      </c>
      <c r="E292" s="310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9">
        <v>4640242181394</v>
      </c>
      <c r="E293" s="310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9">
        <v>4640242181332</v>
      </c>
      <c r="E294" s="310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9">
        <v>4640242181349</v>
      </c>
      <c r="E295" s="310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9">
        <v>4640242181370</v>
      </c>
      <c r="E296" s="310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380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9">
        <v>4640242180663</v>
      </c>
      <c r="E297" s="310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hidden="1" x14ac:dyDescent="0.2">
      <c r="A298" s="311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12"/>
      <c r="P298" s="304" t="s">
        <v>72</v>
      </c>
      <c r="Q298" s="305"/>
      <c r="R298" s="305"/>
      <c r="S298" s="305"/>
      <c r="T298" s="305"/>
      <c r="U298" s="305"/>
      <c r="V298" s="306"/>
      <c r="W298" s="37" t="s">
        <v>69</v>
      </c>
      <c r="X298" s="300">
        <f>IFERROR(SUM(X281:X297),"0")</f>
        <v>0</v>
      </c>
      <c r="Y298" s="300">
        <f>IFERROR(SUM(Y281:Y297),"0")</f>
        <v>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</v>
      </c>
      <c r="AA298" s="301"/>
      <c r="AB298" s="301"/>
      <c r="AC298" s="301"/>
    </row>
    <row r="299" spans="1:68" hidden="1" x14ac:dyDescent="0.2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12"/>
      <c r="P299" s="304" t="s">
        <v>72</v>
      </c>
      <c r="Q299" s="305"/>
      <c r="R299" s="305"/>
      <c r="S299" s="305"/>
      <c r="T299" s="305"/>
      <c r="U299" s="305"/>
      <c r="V299" s="306"/>
      <c r="W299" s="37" t="s">
        <v>73</v>
      </c>
      <c r="X299" s="300">
        <f>IFERROR(SUMPRODUCT(X281:X297*H281:H297),"0")</f>
        <v>0</v>
      </c>
      <c r="Y299" s="300">
        <f>IFERROR(SUMPRODUCT(Y281:Y297*H281:H297),"0")</f>
        <v>0</v>
      </c>
      <c r="Z299" s="37"/>
      <c r="AA299" s="301"/>
      <c r="AB299" s="301"/>
      <c r="AC299" s="301"/>
    </row>
    <row r="300" spans="1:68" ht="15" customHeight="1" x14ac:dyDescent="0.2">
      <c r="A300" s="421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410"/>
      <c r="P300" s="376" t="s">
        <v>430</v>
      </c>
      <c r="Q300" s="377"/>
      <c r="R300" s="377"/>
      <c r="S300" s="377"/>
      <c r="T300" s="377"/>
      <c r="U300" s="377"/>
      <c r="V300" s="378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1380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1380</v>
      </c>
      <c r="Z300" s="37"/>
      <c r="AA300" s="301"/>
      <c r="AB300" s="301"/>
      <c r="AC300" s="301"/>
    </row>
    <row r="301" spans="1:68" x14ac:dyDescent="0.2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410"/>
      <c r="P301" s="376" t="s">
        <v>431</v>
      </c>
      <c r="Q301" s="377"/>
      <c r="R301" s="377"/>
      <c r="S301" s="377"/>
      <c r="T301" s="377"/>
      <c r="U301" s="377"/>
      <c r="V301" s="378"/>
      <c r="W301" s="37" t="s">
        <v>73</v>
      </c>
      <c r="X301" s="300">
        <f>IFERROR(SUM(BM22:BM297),"0")</f>
        <v>1438.8431999999998</v>
      </c>
      <c r="Y301" s="300">
        <f>IFERROR(SUM(BN22:BN297),"0")</f>
        <v>1438.8431999999998</v>
      </c>
      <c r="Z301" s="37"/>
      <c r="AA301" s="301"/>
      <c r="AB301" s="301"/>
      <c r="AC301" s="301"/>
    </row>
    <row r="302" spans="1:68" x14ac:dyDescent="0.2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410"/>
      <c r="P302" s="376" t="s">
        <v>432</v>
      </c>
      <c r="Q302" s="377"/>
      <c r="R302" s="377"/>
      <c r="S302" s="377"/>
      <c r="T302" s="377"/>
      <c r="U302" s="377"/>
      <c r="V302" s="378"/>
      <c r="W302" s="37" t="s">
        <v>433</v>
      </c>
      <c r="X302" s="38">
        <f>ROUNDUP(SUM(BO22:BO297),0)</f>
        <v>2</v>
      </c>
      <c r="Y302" s="38">
        <f>ROUNDUP(SUM(BP22:BP297),0)</f>
        <v>2</v>
      </c>
      <c r="Z302" s="37"/>
      <c r="AA302" s="301"/>
      <c r="AB302" s="301"/>
      <c r="AC302" s="301"/>
    </row>
    <row r="303" spans="1:68" x14ac:dyDescent="0.2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410"/>
      <c r="P303" s="376" t="s">
        <v>434</v>
      </c>
      <c r="Q303" s="377"/>
      <c r="R303" s="377"/>
      <c r="S303" s="377"/>
      <c r="T303" s="377"/>
      <c r="U303" s="377"/>
      <c r="V303" s="378"/>
      <c r="W303" s="37" t="s">
        <v>73</v>
      </c>
      <c r="X303" s="300">
        <f>GrossWeightTotal+PalletQtyTotal*25</f>
        <v>1488.8431999999998</v>
      </c>
      <c r="Y303" s="300">
        <f>GrossWeightTotalR+PalletQtyTotalR*25</f>
        <v>1488.8431999999998</v>
      </c>
      <c r="Z303" s="37"/>
      <c r="AA303" s="301"/>
      <c r="AB303" s="301"/>
      <c r="AC303" s="301"/>
    </row>
    <row r="304" spans="1:68" x14ac:dyDescent="0.2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410"/>
      <c r="P304" s="376" t="s">
        <v>435</v>
      </c>
      <c r="Q304" s="377"/>
      <c r="R304" s="377"/>
      <c r="S304" s="377"/>
      <c r="T304" s="377"/>
      <c r="U304" s="377"/>
      <c r="V304" s="378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276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276</v>
      </c>
      <c r="Z304" s="37"/>
      <c r="AA304" s="301"/>
      <c r="AB304" s="301"/>
      <c r="AC304" s="301"/>
    </row>
    <row r="305" spans="1:33" ht="14.25" hidden="1" customHeight="1" x14ac:dyDescent="0.2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410"/>
      <c r="P305" s="376" t="s">
        <v>436</v>
      </c>
      <c r="Q305" s="377"/>
      <c r="R305" s="377"/>
      <c r="S305" s="377"/>
      <c r="T305" s="377"/>
      <c r="U305" s="377"/>
      <c r="V305" s="378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2.3901599999999998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51" t="s">
        <v>74</v>
      </c>
      <c r="D307" s="353"/>
      <c r="E307" s="353"/>
      <c r="F307" s="353"/>
      <c r="G307" s="353"/>
      <c r="H307" s="353"/>
      <c r="I307" s="353"/>
      <c r="J307" s="353"/>
      <c r="K307" s="353"/>
      <c r="L307" s="353"/>
      <c r="M307" s="353"/>
      <c r="N307" s="353"/>
      <c r="O307" s="353"/>
      <c r="P307" s="353"/>
      <c r="Q307" s="353"/>
      <c r="R307" s="353"/>
      <c r="S307" s="353"/>
      <c r="T307" s="354"/>
      <c r="U307" s="295" t="s">
        <v>229</v>
      </c>
      <c r="V307" s="295" t="s">
        <v>244</v>
      </c>
      <c r="W307" s="351" t="s">
        <v>263</v>
      </c>
      <c r="X307" s="353"/>
      <c r="Y307" s="353"/>
      <c r="Z307" s="353"/>
      <c r="AA307" s="353"/>
      <c r="AB307" s="353"/>
      <c r="AC307" s="354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73" t="s">
        <v>439</v>
      </c>
      <c r="B308" s="351" t="s">
        <v>62</v>
      </c>
      <c r="C308" s="351" t="s">
        <v>75</v>
      </c>
      <c r="D308" s="351" t="s">
        <v>84</v>
      </c>
      <c r="E308" s="351" t="s">
        <v>94</v>
      </c>
      <c r="F308" s="351" t="s">
        <v>107</v>
      </c>
      <c r="G308" s="351" t="s">
        <v>132</v>
      </c>
      <c r="H308" s="351" t="s">
        <v>139</v>
      </c>
      <c r="I308" s="351" t="s">
        <v>145</v>
      </c>
      <c r="J308" s="351" t="s">
        <v>153</v>
      </c>
      <c r="K308" s="351" t="s">
        <v>173</v>
      </c>
      <c r="L308" s="351" t="s">
        <v>177</v>
      </c>
      <c r="M308" s="351" t="s">
        <v>192</v>
      </c>
      <c r="N308" s="296"/>
      <c r="O308" s="351" t="s">
        <v>198</v>
      </c>
      <c r="P308" s="351" t="s">
        <v>205</v>
      </c>
      <c r="Q308" s="351" t="s">
        <v>212</v>
      </c>
      <c r="R308" s="351" t="s">
        <v>216</v>
      </c>
      <c r="S308" s="351" t="s">
        <v>219</v>
      </c>
      <c r="T308" s="351" t="s">
        <v>225</v>
      </c>
      <c r="U308" s="351" t="s">
        <v>230</v>
      </c>
      <c r="V308" s="351" t="s">
        <v>245</v>
      </c>
      <c r="W308" s="351" t="s">
        <v>264</v>
      </c>
      <c r="X308" s="351" t="s">
        <v>280</v>
      </c>
      <c r="Y308" s="351" t="s">
        <v>287</v>
      </c>
      <c r="Z308" s="351" t="s">
        <v>302</v>
      </c>
      <c r="AA308" s="351" t="s">
        <v>313</v>
      </c>
      <c r="AB308" s="351" t="s">
        <v>318</v>
      </c>
      <c r="AC308" s="351" t="s">
        <v>329</v>
      </c>
      <c r="AD308" s="351" t="s">
        <v>336</v>
      </c>
      <c r="AE308" s="351" t="s">
        <v>341</v>
      </c>
      <c r="AF308" s="351" t="s">
        <v>348</v>
      </c>
      <c r="AG308" s="351" t="s">
        <v>355</v>
      </c>
    </row>
    <row r="309" spans="1:33" ht="13.5" customHeight="1" thickBot="1" x14ac:dyDescent="0.25">
      <c r="A309" s="474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296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  <c r="AA309" s="352"/>
      <c r="AB309" s="352"/>
      <c r="AC309" s="352"/>
      <c r="AD309" s="352"/>
      <c r="AE309" s="352"/>
      <c r="AF309" s="352"/>
      <c r="AG309" s="352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0</v>
      </c>
      <c r="E310" s="46">
        <f>IFERROR(X41*H41,"0")+IFERROR(X42*H42,"0")+IFERROR(X43*H43,"0")+IFERROR(X44*H44,"0")+IFERROR(X45*H45,"0")</f>
        <v>0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660</v>
      </c>
      <c r="H310" s="46">
        <f>IFERROR(X80*H80,"0")+IFERROR(X81*H81,"0")</f>
        <v>0</v>
      </c>
      <c r="I310" s="46">
        <f>IFERROR(X86*H86,"0")+IFERROR(X87*H87,"0")</f>
        <v>0</v>
      </c>
      <c r="J310" s="46">
        <f>IFERROR(X92*H92,"0")+IFERROR(X93*H93,"0")+IFERROR(X94*H94,"0")+IFERROR(X95*H95,"0")+IFERROR(X96*H96,"0")+IFERROR(X97*H97,"0")</f>
        <v>0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0</v>
      </c>
      <c r="M310" s="46">
        <f>IFERROR(X120*H120,"0")+IFERROR(X121*H121,"0")</f>
        <v>0</v>
      </c>
      <c r="N310" s="296"/>
      <c r="O310" s="46">
        <f>IFERROR(X126*H126,"0")+IFERROR(X127*H127,"0")</f>
        <v>0</v>
      </c>
      <c r="P310" s="46">
        <f>IFERROR(X132*H132,"0")+IFERROR(X133*H133,"0")</f>
        <v>0</v>
      </c>
      <c r="Q310" s="46">
        <f>IFERROR(X138*H138,"0")</f>
        <v>0</v>
      </c>
      <c r="R310" s="46">
        <f>IFERROR(X143*H143,"0")</f>
        <v>0</v>
      </c>
      <c r="S310" s="46">
        <f>IFERROR(X148*H148,"0")</f>
        <v>0</v>
      </c>
      <c r="T310" s="46">
        <f>IFERROR(X153*H153,"0")</f>
        <v>0</v>
      </c>
      <c r="U310" s="46">
        <f>IFERROR(X159*H159,"0")+IFERROR(X160*H160,"0")+IFERROR(X164*H164,"0")+IFERROR(X165*H165,"0")</f>
        <v>720</v>
      </c>
      <c r="V310" s="46">
        <f>IFERROR(X171*H171,"0")+IFERROR(X172*H172,"0")+IFERROR(X173*H173,"0")+IFERROR(X177*H177,"0")</f>
        <v>0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1380</v>
      </c>
      <c r="B313" s="60">
        <f>SUMPRODUCT(--(BB:BB="ПГП"),--(W:W="кор"),H:H,Y:Y)+SUMPRODUCT(--(BB:BB="ПГП"),--(W:W="кг"),Y:Y)</f>
        <v>0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80,00"/>
        <filter val="1 438,84"/>
        <filter val="1 488,84"/>
        <filter val="132,00"/>
        <filter val="144,00"/>
        <filter val="2"/>
        <filter val="276,00"/>
        <filter val="660,00"/>
        <filter val="720,00"/>
      </filters>
    </filterColumn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