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C6A683-F105-42FF-A232-C8498ED30F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41" i="1" l="1"/>
  <c r="BN41" i="1"/>
  <c r="BP56" i="1"/>
  <c r="BN56" i="1"/>
  <c r="Z56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B515" i="1"/>
  <c r="X507" i="1"/>
  <c r="Y33" i="1"/>
  <c r="Z35" i="1"/>
  <c r="Z36" i="1" s="1"/>
  <c r="BN35" i="1"/>
  <c r="BP35" i="1"/>
  <c r="Y36" i="1"/>
  <c r="Z41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Y261" i="1"/>
  <c r="BP214" i="1"/>
  <c r="BN214" i="1"/>
  <c r="Z214" i="1"/>
  <c r="BP241" i="1"/>
  <c r="BN241" i="1"/>
  <c r="Z241" i="1"/>
  <c r="BP260" i="1"/>
  <c r="BN260" i="1"/>
  <c r="Z260" i="1"/>
  <c r="BP265" i="1"/>
  <c r="BN265" i="1"/>
  <c r="Z265" i="1"/>
  <c r="BP290" i="1"/>
  <c r="BN290" i="1"/>
  <c r="Z290" i="1"/>
  <c r="BP194" i="1"/>
  <c r="BN194" i="1"/>
  <c r="Z194" i="1"/>
  <c r="BP204" i="1"/>
  <c r="BN204" i="1"/>
  <c r="Z204" i="1"/>
  <c r="BP231" i="1"/>
  <c r="BN231" i="1"/>
  <c r="Z231" i="1"/>
  <c r="BP252" i="1"/>
  <c r="BN252" i="1"/>
  <c r="Z252" i="1"/>
  <c r="BP306" i="1"/>
  <c r="BN306" i="1"/>
  <c r="Z306" i="1"/>
  <c r="Y324" i="1"/>
  <c r="BP319" i="1"/>
  <c r="BN319" i="1"/>
  <c r="Z319" i="1"/>
  <c r="Y323" i="1"/>
  <c r="S515" i="1"/>
  <c r="BP333" i="1"/>
  <c r="BN333" i="1"/>
  <c r="Z333" i="1"/>
  <c r="Y336" i="1"/>
  <c r="J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5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183" i="1" l="1"/>
  <c r="Z85" i="1"/>
  <c r="Z80" i="1"/>
  <c r="Z268" i="1"/>
  <c r="Z476" i="1"/>
  <c r="Z488" i="1"/>
  <c r="Z398" i="1"/>
  <c r="Z310" i="1"/>
  <c r="Z101" i="1"/>
  <c r="Z58" i="1"/>
  <c r="Z32" i="1"/>
  <c r="Z498" i="1"/>
  <c r="Z370" i="1"/>
  <c r="Z211" i="1"/>
  <c r="Z483" i="1"/>
  <c r="Z461" i="1"/>
  <c r="Z316" i="1"/>
  <c r="Y509" i="1"/>
  <c r="Y506" i="1"/>
  <c r="Z244" i="1"/>
  <c r="Z199" i="1"/>
  <c r="Z173" i="1"/>
  <c r="Z493" i="1"/>
  <c r="Z445" i="1"/>
  <c r="Z302" i="1"/>
  <c r="Z149" i="1"/>
  <c r="Z65" i="1"/>
  <c r="Y507" i="1"/>
  <c r="Z227" i="1"/>
  <c r="Z167" i="1"/>
  <c r="Z122" i="1"/>
  <c r="Y505" i="1"/>
  <c r="Z510" i="1" l="1"/>
  <c r="Y508" i="1"/>
</calcChain>
</file>

<file path=xl/sharedStrings.xml><?xml version="1.0" encoding="utf-8"?>
<sst xmlns="http://schemas.openxmlformats.org/spreadsheetml/2006/main" count="2262" uniqueCount="812">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</sst>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45859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0.375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150</v>
      </c>
      <c r="Y41" s="56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200</v>
      </c>
      <c r="Y42" s="564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63.888888888888886</v>
      </c>
      <c r="Y44" s="565">
        <f>IFERROR(Y41/H41,"0")+IFERROR(Y42/H42,"0")+IFERROR(Y43/H43,"0")</f>
        <v>64</v>
      </c>
      <c r="Z44" s="565">
        <f>IFERROR(IF(Z41="",0,Z41),"0")+IFERROR(IF(Z42="",0,Z42),"0")+IFERROR(IF(Z43="",0,Z43),"0")</f>
        <v>0.71672000000000002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350</v>
      </c>
      <c r="Y45" s="565">
        <f>IFERROR(SUM(Y41:Y43),"0")</f>
        <v>351.20000000000005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300</v>
      </c>
      <c r="Y53" s="56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450</v>
      </c>
      <c r="Y57" s="56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127.77777777777777</v>
      </c>
      <c r="Y58" s="565">
        <f>IFERROR(Y52/H52,"0")+IFERROR(Y53/H53,"0")+IFERROR(Y54/H54,"0")+IFERROR(Y55/H55,"0")+IFERROR(Y56/H56,"0")+IFERROR(Y57/H57,"0")</f>
        <v>128</v>
      </c>
      <c r="Z58" s="565">
        <f>IFERROR(IF(Z52="",0,Z52),"0")+IFERROR(IF(Z53="",0,Z53),"0")+IFERROR(IF(Z54="",0,Z54),"0")+IFERROR(IF(Z55="",0,Z55),"0")+IFERROR(IF(Z56="",0,Z56),"0")+IFERROR(IF(Z57="",0,Z57),"0")</f>
        <v>1.43344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750</v>
      </c>
      <c r="Y59" s="565">
        <f>IFERROR(SUM(Y52:Y57),"0")</f>
        <v>752.40000000000009</v>
      </c>
      <c r="Z59" s="37"/>
      <c r="AA59" s="566"/>
      <c r="AB59" s="566"/>
      <c r="AC59" s="566"/>
    </row>
    <row r="60" spans="1:68" ht="14.25" hidden="1" customHeight="1" x14ac:dyDescent="0.25">
      <c r="A60" s="574" t="s">
        <v>137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90</v>
      </c>
      <c r="Y61" s="564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93.624999999999986</v>
      </c>
      <c r="BN61" s="64">
        <f>IFERROR(Y61*I61/H61,"0")</f>
        <v>101.11499999999998</v>
      </c>
      <c r="BO61" s="64">
        <f>IFERROR(1/J61*(X61/H61),"0")</f>
        <v>0.13020833333333331</v>
      </c>
      <c r="BP61" s="64">
        <f>IFERROR(1/J61*(Y61/H61),"0")</f>
        <v>0.140625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360</v>
      </c>
      <c r="Y64" s="564">
        <f>IFERROR(IF(X64="",0,CEILING((X64/$H64),1)*$H64),"")</f>
        <v>361.8</v>
      </c>
      <c r="Z64" s="36">
        <f>IFERROR(IF(Y64=0,"",ROUNDUP(Y64/H64,0)*0.00651),"")</f>
        <v>0.87234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383.99999999999994</v>
      </c>
      <c r="BN64" s="64">
        <f>IFERROR(Y64*I64/H64,"0")</f>
        <v>385.91999999999996</v>
      </c>
      <c r="BO64" s="64">
        <f>IFERROR(1/J64*(X64/H64),"0")</f>
        <v>0.73260073260073255</v>
      </c>
      <c r="BP64" s="64">
        <f>IFERROR(1/J64*(Y64/H64),"0")</f>
        <v>0.73626373626373631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141.66666666666666</v>
      </c>
      <c r="Y65" s="565">
        <f>IFERROR(Y61/H61,"0")+IFERROR(Y62/H62,"0")+IFERROR(Y63/H63,"0")+IFERROR(Y64/H64,"0")</f>
        <v>143</v>
      </c>
      <c r="Z65" s="565">
        <f>IFERROR(IF(Z61="",0,Z61),"0")+IFERROR(IF(Z62="",0,Z62),"0")+IFERROR(IF(Z63="",0,Z63),"0")+IFERROR(IF(Z64="",0,Z64),"0")</f>
        <v>1.0431600000000001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450</v>
      </c>
      <c r="Y66" s="565">
        <f>IFERROR(SUM(Y61:Y64),"0")</f>
        <v>459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172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70</v>
      </c>
      <c r="Y83" s="564">
        <f>IFERROR(IF(X83="",0,CEILING((X83/$H83),1)*$H83),"")</f>
        <v>70.2</v>
      </c>
      <c r="Z83" s="36">
        <f>IFERROR(IF(Y83=0,"",ROUNDUP(Y83/H83,0)*0.01898),"")</f>
        <v>0.17082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73.903846153846146</v>
      </c>
      <c r="BN83" s="64">
        <f>IFERROR(Y83*I83/H83,"0")</f>
        <v>74.114999999999995</v>
      </c>
      <c r="BO83" s="64">
        <f>IFERROR(1/J83*(X83/H83),"0")</f>
        <v>0.14022435897435898</v>
      </c>
      <c r="BP83" s="64">
        <f>IFERROR(1/J83*(Y83/H83),"0")</f>
        <v>0.140625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8.9743589743589745</v>
      </c>
      <c r="Y85" s="565">
        <f>IFERROR(Y83/H83,"0")+IFERROR(Y84/H84,"0")</f>
        <v>9</v>
      </c>
      <c r="Z85" s="565">
        <f>IFERROR(IF(Z83="",0,Z83),"0")+IFERROR(IF(Z84="",0,Z84),"0")</f>
        <v>0.17082</v>
      </c>
      <c r="AA85" s="566"/>
      <c r="AB85" s="566"/>
      <c r="AC85" s="566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70</v>
      </c>
      <c r="Y86" s="565">
        <f>IFERROR(SUM(Y83:Y84),"0")</f>
        <v>70.2</v>
      </c>
      <c r="Z86" s="37"/>
      <c r="AA86" s="566"/>
      <c r="AB86" s="566"/>
      <c r="AC86" s="566"/>
    </row>
    <row r="87" spans="1:68" ht="16.5" hidden="1" customHeight="1" x14ac:dyDescent="0.25">
      <c r="A87" s="579" t="s">
        <v>179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200</v>
      </c>
      <c r="Y89" s="56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540</v>
      </c>
      <c r="Y91" s="564">
        <f>IFERROR(IF(X91="",0,CEILING((X91/$H91),1)*$H91),"")</f>
        <v>540</v>
      </c>
      <c r="Z91" s="36">
        <f>IFERROR(IF(Y91=0,"",ROUNDUP(Y91/H91,0)*0.00902),"")</f>
        <v>1.0824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565.20000000000005</v>
      </c>
      <c r="BN91" s="64">
        <f>IFERROR(Y91*I91/H91,"0")</f>
        <v>565.20000000000005</v>
      </c>
      <c r="BO91" s="64">
        <f>IFERROR(1/J91*(X91/H91),"0")</f>
        <v>0.90909090909090917</v>
      </c>
      <c r="BP91" s="64">
        <f>IFERROR(1/J91*(Y91/H91),"0")</f>
        <v>0.90909090909090917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138.51851851851853</v>
      </c>
      <c r="Y92" s="565">
        <f>IFERROR(Y89/H89,"0")+IFERROR(Y90/H90,"0")+IFERROR(Y91/H91,"0")</f>
        <v>139</v>
      </c>
      <c r="Z92" s="565">
        <f>IFERROR(IF(Z89="",0,Z89),"0")+IFERROR(IF(Z90="",0,Z90),"0")+IFERROR(IF(Z91="",0,Z91),"0")</f>
        <v>1.44302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740</v>
      </c>
      <c r="Y93" s="565">
        <f>IFERROR(SUM(Y89:Y91),"0")</f>
        <v>745.2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189</v>
      </c>
      <c r="Q95" s="570"/>
      <c r="R95" s="570"/>
      <c r="S95" s="570"/>
      <c r="T95" s="571"/>
      <c r="U95" s="34"/>
      <c r="V95" s="34"/>
      <c r="W95" s="35" t="s">
        <v>70</v>
      </c>
      <c r="X95" s="563">
        <v>200</v>
      </c>
      <c r="Y95" s="56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675</v>
      </c>
      <c r="Y99" s="564">
        <f t="shared" si="16"/>
        <v>675</v>
      </c>
      <c r="Z99" s="36">
        <f>IFERROR(IF(Y99=0,"",ROUNDUP(Y99/H99,0)*0.00651),"")</f>
        <v>1.6274999999999999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737.99999999999989</v>
      </c>
      <c r="BN99" s="64">
        <f t="shared" si="18"/>
        <v>737.99999999999989</v>
      </c>
      <c r="BO99" s="64">
        <f t="shared" si="19"/>
        <v>1.3736263736263736</v>
      </c>
      <c r="BP99" s="64">
        <f t="shared" si="20"/>
        <v>1.3736263736263736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274.69135802469134</v>
      </c>
      <c r="Y101" s="565">
        <f>IFERROR(Y95/H95,"0")+IFERROR(Y96/H96,"0")+IFERROR(Y97/H97,"0")+IFERROR(Y98/H98,"0")+IFERROR(Y99/H99,"0")+IFERROR(Y100/H100,"0")</f>
        <v>275</v>
      </c>
      <c r="Z101" s="565">
        <f>IFERROR(IF(Z95="",0,Z95),"0")+IFERROR(IF(Z96="",0,Z96),"0")+IFERROR(IF(Z97="",0,Z97),"0")+IFERROR(IF(Z98="",0,Z98),"0")+IFERROR(IF(Z99="",0,Z99),"0")+IFERROR(IF(Z100="",0,Z100),"0")</f>
        <v>2.1019999999999999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875</v>
      </c>
      <c r="Y102" s="565">
        <f>IFERROR(SUM(Y95:Y100),"0")</f>
        <v>877.5</v>
      </c>
      <c r="Z102" s="37"/>
      <c r="AA102" s="566"/>
      <c r="AB102" s="566"/>
      <c r="AC102" s="566"/>
    </row>
    <row r="103" spans="1:68" ht="16.5" hidden="1" customHeight="1" x14ac:dyDescent="0.25">
      <c r="A103" s="579" t="s">
        <v>202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100</v>
      </c>
      <c r="Y105" s="564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810</v>
      </c>
      <c r="Y107" s="564">
        <f>IFERROR(IF(X107="",0,CEILING((X107/$H107),1)*$H107),"")</f>
        <v>810</v>
      </c>
      <c r="Z107" s="36">
        <f>IFERROR(IF(Y107=0,"",ROUNDUP(Y107/H107,0)*0.00902),"")</f>
        <v>1.6236000000000002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847.8</v>
      </c>
      <c r="BN107" s="64">
        <f>IFERROR(Y107*I107/H107,"0")</f>
        <v>847.8</v>
      </c>
      <c r="BO107" s="64">
        <f>IFERROR(1/J107*(X107/H107),"0")</f>
        <v>1.3636363636363638</v>
      </c>
      <c r="BP107" s="64">
        <f>IFERROR(1/J107*(Y107/H107),"0")</f>
        <v>1.3636363636363638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189.25925925925927</v>
      </c>
      <c r="Y109" s="565">
        <f>IFERROR(Y105/H105,"0")+IFERROR(Y106/H106,"0")+IFERROR(Y107/H107,"0")+IFERROR(Y108/H108,"0")</f>
        <v>190</v>
      </c>
      <c r="Z109" s="565">
        <f>IFERROR(IF(Z105="",0,Z105),"0")+IFERROR(IF(Z106="",0,Z106),"0")+IFERROR(IF(Z107="",0,Z107),"0")+IFERROR(IF(Z108="",0,Z108),"0")</f>
        <v>1.8134000000000001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910</v>
      </c>
      <c r="Y110" s="565">
        <f>IFERROR(SUM(Y105:Y108),"0")</f>
        <v>918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137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1000</v>
      </c>
      <c r="Y118" s="564">
        <f>IFERROR(IF(X118="",0,CEILING((X118/$H118),1)*$H118),"")</f>
        <v>1004.4</v>
      </c>
      <c r="Z118" s="36">
        <f>IFERROR(IF(Y118=0,"",ROUNDUP(Y118/H118,0)*0.01898),"")</f>
        <v>2.3535200000000001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1063.3333333333335</v>
      </c>
      <c r="BN118" s="64">
        <f>IFERROR(Y118*I118/H118,"0")</f>
        <v>1068.0119999999999</v>
      </c>
      <c r="BO118" s="64">
        <f>IFERROR(1/J118*(X118/H118),"0")</f>
        <v>1.9290123456790125</v>
      </c>
      <c r="BP118" s="64">
        <f>IFERROR(1/J118*(Y118/H118),"0")</f>
        <v>1.9375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675</v>
      </c>
      <c r="Y120" s="564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66</v>
      </c>
      <c r="Y121" s="564">
        <f>IFERROR(IF(X121="",0,CEILING((X121/$H121),1)*$H121),"")</f>
        <v>66.600000000000009</v>
      </c>
      <c r="Z121" s="36">
        <f>IFERROR(IF(Y121=0,"",ROUNDUP(Y121/H121,0)*0.00651),"")</f>
        <v>0.24087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72.600000000000009</v>
      </c>
      <c r="BN121" s="64">
        <f>IFERROR(Y121*I121/H121,"0")</f>
        <v>73.260000000000005</v>
      </c>
      <c r="BO121" s="64">
        <f>IFERROR(1/J121*(X121/H121),"0")</f>
        <v>0.20146520146520147</v>
      </c>
      <c r="BP121" s="64">
        <f>IFERROR(1/J121*(Y121/H121),"0")</f>
        <v>0.20329670329670335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410.12345679012344</v>
      </c>
      <c r="Y122" s="565">
        <f>IFERROR(Y118/H118,"0")+IFERROR(Y119/H119,"0")+IFERROR(Y120/H120,"0")+IFERROR(Y121/H121,"0")</f>
        <v>411</v>
      </c>
      <c r="Z122" s="565">
        <f>IFERROR(IF(Z118="",0,Z118),"0")+IFERROR(IF(Z119="",0,Z119),"0")+IFERROR(IF(Z120="",0,Z120),"0")+IFERROR(IF(Z121="",0,Z121),"0")</f>
        <v>4.2218900000000001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1741</v>
      </c>
      <c r="Y123" s="565">
        <f>IFERROR(SUM(Y118:Y121),"0")</f>
        <v>1746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172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33</v>
      </c>
      <c r="Y126" s="564">
        <f>IFERROR(IF(X126="",0,CEILING((X126/$H126),1)*$H126),"")</f>
        <v>33.659999999999997</v>
      </c>
      <c r="Z126" s="36">
        <f>IFERROR(IF(Y126=0,"",ROUNDUP(Y126/H126,0)*0.00651),"")</f>
        <v>0.11067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37.299999999999997</v>
      </c>
      <c r="BN126" s="64">
        <f>IFERROR(Y126*I126/H126,"0")</f>
        <v>38.045999999999992</v>
      </c>
      <c r="BO126" s="64">
        <f>IFERROR(1/J126*(X126/H126),"0")</f>
        <v>9.1575091575091583E-2</v>
      </c>
      <c r="BP126" s="64">
        <f>IFERROR(1/J126*(Y126/H126),"0")</f>
        <v>9.3406593406593408E-2</v>
      </c>
    </row>
    <row r="127" spans="1:68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16.666666666666668</v>
      </c>
      <c r="Y127" s="565">
        <f>IFERROR(Y125/H125,"0")+IFERROR(Y126/H126,"0")</f>
        <v>17</v>
      </c>
      <c r="Z127" s="565">
        <f>IFERROR(IF(Z125="",0,Z125),"0")+IFERROR(IF(Z126="",0,Z126),"0")</f>
        <v>0.11067</v>
      </c>
      <c r="AA127" s="566"/>
      <c r="AB127" s="566"/>
      <c r="AC127" s="566"/>
    </row>
    <row r="128" spans="1:68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33</v>
      </c>
      <c r="Y128" s="565">
        <f>IFERROR(SUM(Y125:Y126),"0")</f>
        <v>33.659999999999997</v>
      </c>
      <c r="Z128" s="37"/>
      <c r="AA128" s="566"/>
      <c r="AB128" s="566"/>
      <c r="AC128" s="566"/>
    </row>
    <row r="129" spans="1:68" ht="16.5" hidden="1" customHeight="1" x14ac:dyDescent="0.25">
      <c r="A129" s="579" t="s">
        <v>235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28</v>
      </c>
      <c r="Y132" s="564">
        <f>IFERROR(IF(X132="",0,CEILING((X132/$H132),1)*$H132),"")</f>
        <v>28</v>
      </c>
      <c r="Z132" s="36">
        <f>IFERROR(IF(Y132=0,"",ROUNDUP(Y132/H132,0)*0.00651),"")</f>
        <v>6.5100000000000005E-2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30.68</v>
      </c>
      <c r="BN132" s="64">
        <f>IFERROR(Y132*I132/H132,"0")</f>
        <v>30.68</v>
      </c>
      <c r="BO132" s="64">
        <f>IFERROR(1/J132*(X132/H132),"0")</f>
        <v>5.4945054945054951E-2</v>
      </c>
      <c r="BP132" s="64">
        <f>IFERROR(1/J132*(Y132/H132),"0")</f>
        <v>5.4945054945054951E-2</v>
      </c>
    </row>
    <row r="133" spans="1:68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10</v>
      </c>
      <c r="Y133" s="565">
        <f>IFERROR(Y131/H131,"0")+IFERROR(Y132/H132,"0")</f>
        <v>10</v>
      </c>
      <c r="Z133" s="565">
        <f>IFERROR(IF(Z131="",0,Z131),"0")+IFERROR(IF(Z132="",0,Z132),"0")</f>
        <v>6.5100000000000005E-2</v>
      </c>
      <c r="AA133" s="566"/>
      <c r="AB133" s="566"/>
      <c r="AC133" s="566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28</v>
      </c>
      <c r="Y134" s="565">
        <f>IFERROR(SUM(Y131:Y132),"0")</f>
        <v>28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49.5</v>
      </c>
      <c r="Y137" s="564">
        <f>IFERROR(IF(X137="",0,CEILING((X137/$H137),1)*$H137),"")</f>
        <v>50.160000000000004</v>
      </c>
      <c r="Z137" s="36">
        <f>IFERROR(IF(Y137=0,"",ROUNDUP(Y137/H137,0)*0.00651),"")</f>
        <v>0.12369000000000001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54.524999999999999</v>
      </c>
      <c r="BN137" s="64">
        <f>IFERROR(Y137*I137/H137,"0")</f>
        <v>55.252000000000002</v>
      </c>
      <c r="BO137" s="64">
        <f>IFERROR(1/J137*(X137/H137),"0")</f>
        <v>0.10302197802197803</v>
      </c>
      <c r="BP137" s="64">
        <f>IFERROR(1/J137*(Y137/H137),"0")</f>
        <v>0.1043956043956044</v>
      </c>
    </row>
    <row r="138" spans="1:68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18.75</v>
      </c>
      <c r="Y138" s="565">
        <f>IFERROR(Y136/H136,"0")+IFERROR(Y137/H137,"0")</f>
        <v>19</v>
      </c>
      <c r="Z138" s="565">
        <f>IFERROR(IF(Z136="",0,Z136),"0")+IFERROR(IF(Z137="",0,Z137),"0")</f>
        <v>0.12369000000000001</v>
      </c>
      <c r="AA138" s="566"/>
      <c r="AB138" s="566"/>
      <c r="AC138" s="566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49.5</v>
      </c>
      <c r="Y139" s="565">
        <f>IFERROR(SUM(Y136:Y137),"0")</f>
        <v>50.160000000000004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256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257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137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80</v>
      </c>
      <c r="Y158" s="564">
        <f t="shared" ref="Y158:Y166" si="21">IFERROR(IF(X158="",0,CEILING((X158/$H158),1)*$H158),"")</f>
        <v>84</v>
      </c>
      <c r="Z158" s="36">
        <f>IFERROR(IF(Y158=0,"",ROUNDUP(Y158/H158,0)*0.00902),"")</f>
        <v>0.1804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85.142857142857125</v>
      </c>
      <c r="BN158" s="64">
        <f t="shared" ref="BN158:BN166" si="23">IFERROR(Y158*I158/H158,"0")</f>
        <v>89.399999999999991</v>
      </c>
      <c r="BO158" s="64">
        <f t="shared" ref="BO158:BO166" si="24">IFERROR(1/J158*(X158/H158),"0")</f>
        <v>0.14430014430014429</v>
      </c>
      <c r="BP158" s="64">
        <f t="shared" ref="BP158:BP166" si="25">IFERROR(1/J158*(Y158/H158),"0")</f>
        <v>0.15151515151515152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30</v>
      </c>
      <c r="Y159" s="564">
        <f t="shared" si="21"/>
        <v>33.6</v>
      </c>
      <c r="Z159" s="36">
        <f>IFERROR(IF(Y159=0,"",ROUNDUP(Y159/H159,0)*0.00902),"")</f>
        <v>7.2160000000000002E-2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31.928571428571427</v>
      </c>
      <c r="BN159" s="64">
        <f t="shared" si="23"/>
        <v>35.76</v>
      </c>
      <c r="BO159" s="64">
        <f t="shared" si="24"/>
        <v>5.4112554112554112E-2</v>
      </c>
      <c r="BP159" s="64">
        <f t="shared" si="25"/>
        <v>6.0606060606060608E-2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150</v>
      </c>
      <c r="Y160" s="564">
        <f t="shared" si="21"/>
        <v>151.20000000000002</v>
      </c>
      <c r="Z160" s="36">
        <f>IFERROR(IF(Y160=0,"",ROUNDUP(Y160/H160,0)*0.00902),"")</f>
        <v>0.32472000000000001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157.5</v>
      </c>
      <c r="BN160" s="64">
        <f t="shared" si="23"/>
        <v>158.76000000000002</v>
      </c>
      <c r="BO160" s="64">
        <f t="shared" si="24"/>
        <v>0.27056277056277056</v>
      </c>
      <c r="BP160" s="64">
        <f t="shared" si="25"/>
        <v>0.27272727272727271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87.5</v>
      </c>
      <c r="Y161" s="564">
        <f t="shared" si="21"/>
        <v>88.2</v>
      </c>
      <c r="Z161" s="36">
        <f>IFERROR(IF(Y161=0,"",ROUNDUP(Y161/H161,0)*0.00502),"")</f>
        <v>0.21084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92.916666666666657</v>
      </c>
      <c r="BN161" s="64">
        <f t="shared" si="23"/>
        <v>93.66</v>
      </c>
      <c r="BO161" s="64">
        <f t="shared" si="24"/>
        <v>0.17806267806267806</v>
      </c>
      <c r="BP161" s="64">
        <f t="shared" si="25"/>
        <v>0.17948717948717952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122.5</v>
      </c>
      <c r="Y162" s="564">
        <f t="shared" si="21"/>
        <v>123.9</v>
      </c>
      <c r="Z162" s="36">
        <f>IFERROR(IF(Y162=0,"",ROUNDUP(Y162/H162,0)*0.00502),"")</f>
        <v>0.29618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130.08333333333334</v>
      </c>
      <c r="BN162" s="64">
        <f t="shared" si="23"/>
        <v>131.57</v>
      </c>
      <c r="BO162" s="64">
        <f t="shared" si="24"/>
        <v>0.2492877492877493</v>
      </c>
      <c r="BP162" s="64">
        <f t="shared" si="25"/>
        <v>0.25213675213675218</v>
      </c>
    </row>
    <row r="163" spans="1:68" ht="27" hidden="1" customHeight="1" x14ac:dyDescent="0.25">
      <c r="A163" s="54" t="s">
        <v>274</v>
      </c>
      <c r="B163" s="54" t="s">
        <v>275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175</v>
      </c>
      <c r="Y164" s="564">
        <f t="shared" si="21"/>
        <v>176.4</v>
      </c>
      <c r="Z164" s="36">
        <f>IFERROR(IF(Y164=0,"",ROUNDUP(Y164/H164,0)*0.00502),"")</f>
        <v>0.42168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183.33333333333334</v>
      </c>
      <c r="BN164" s="64">
        <f t="shared" si="23"/>
        <v>184.8</v>
      </c>
      <c r="BO164" s="64">
        <f t="shared" si="24"/>
        <v>0.35612535612535612</v>
      </c>
      <c r="BP164" s="64">
        <f t="shared" si="25"/>
        <v>0.35897435897435903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245.23809523809524</v>
      </c>
      <c r="Y167" s="565">
        <f>IFERROR(Y158/H158,"0")+IFERROR(Y159/H159,"0")+IFERROR(Y160/H160,"0")+IFERROR(Y161/H161,"0")+IFERROR(Y162/H162,"0")+IFERROR(Y163/H163,"0")+IFERROR(Y164/H164,"0")+IFERROR(Y165/H165,"0")+IFERROR(Y166/H166,"0")</f>
        <v>249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1.5059800000000001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645</v>
      </c>
      <c r="Y168" s="565">
        <f>IFERROR(SUM(Y158:Y166),"0")</f>
        <v>657.3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2.1</v>
      </c>
      <c r="Y170" s="564">
        <f>IFERROR(IF(X170="",0,CEILING((X170/$H170),1)*$H170),"")</f>
        <v>2.52</v>
      </c>
      <c r="Z170" s="36">
        <f>IFERROR(IF(Y170=0,"",ROUNDUP(Y170/H170,0)*0.0059),"")</f>
        <v>1.18E-2</v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2.4166666666666665</v>
      </c>
      <c r="BN170" s="64">
        <f>IFERROR(Y170*I170/H170,"0")</f>
        <v>2.9</v>
      </c>
      <c r="BO170" s="64">
        <f>IFERROR(1/J170*(X170/H170),"0")</f>
        <v>7.716049382716049E-3</v>
      </c>
      <c r="BP170" s="64">
        <f>IFERROR(1/J170*(Y170/H170),"0")</f>
        <v>9.2592592592592587E-3</v>
      </c>
    </row>
    <row r="171" spans="1:68" ht="27" hidden="1" customHeight="1" x14ac:dyDescent="0.25">
      <c r="A171" s="54" t="s">
        <v>289</v>
      </c>
      <c r="B171" s="54" t="s">
        <v>290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1.6666666666666667</v>
      </c>
      <c r="Y173" s="565">
        <f>IFERROR(Y170/H170,"0")+IFERROR(Y171/H171,"0")+IFERROR(Y172/H172,"0")</f>
        <v>2</v>
      </c>
      <c r="Z173" s="565">
        <f>IFERROR(IF(Z170="",0,Z170),"0")+IFERROR(IF(Z171="",0,Z171),"0")+IFERROR(IF(Z172="",0,Z172),"0")</f>
        <v>1.18E-2</v>
      </c>
      <c r="AA173" s="566"/>
      <c r="AB173" s="566"/>
      <c r="AC173" s="566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2.1</v>
      </c>
      <c r="Y174" s="565">
        <f>IFERROR(SUM(Y170:Y172),"0")</f>
        <v>2.52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294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3.5</v>
      </c>
      <c r="Y176" s="564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2.7777777777777777</v>
      </c>
      <c r="Y177" s="565">
        <f>IFERROR(Y176/H176,"0")</f>
        <v>3</v>
      </c>
      <c r="Z177" s="565">
        <f>IFERROR(IF(Z176="",0,Z176),"0")</f>
        <v>1.77E-2</v>
      </c>
      <c r="AA177" s="566"/>
      <c r="AB177" s="566"/>
      <c r="AC177" s="566"/>
    </row>
    <row r="178" spans="1:68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3.5</v>
      </c>
      <c r="Y178" s="565">
        <f>IFERROR(SUM(Y176:Y176),"0")</f>
        <v>3.7800000000000002</v>
      </c>
      <c r="Z178" s="37"/>
      <c r="AA178" s="566"/>
      <c r="AB178" s="566"/>
      <c r="AC178" s="566"/>
    </row>
    <row r="179" spans="1:68" ht="16.5" hidden="1" customHeight="1" x14ac:dyDescent="0.25">
      <c r="A179" s="579" t="s">
        <v>297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137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250</v>
      </c>
      <c r="Y191" s="564">
        <f t="shared" ref="Y191:Y198" si="26">IFERROR(IF(X191="",0,CEILING((X191/$H191),1)*$H191),"")</f>
        <v>253.8</v>
      </c>
      <c r="Z191" s="36">
        <f>IFERROR(IF(Y191=0,"",ROUNDUP(Y191/H191,0)*0.00902),"")</f>
        <v>0.42393999999999998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259.72222222222223</v>
      </c>
      <c r="BN191" s="64">
        <f t="shared" ref="BN191:BN198" si="28">IFERROR(Y191*I191/H191,"0")</f>
        <v>263.67</v>
      </c>
      <c r="BO191" s="64">
        <f t="shared" ref="BO191:BO198" si="29">IFERROR(1/J191*(X191/H191),"0")</f>
        <v>0.35072951739618402</v>
      </c>
      <c r="BP191" s="64">
        <f t="shared" ref="BP191:BP198" si="30">IFERROR(1/J191*(Y191/H191),"0")</f>
        <v>0.35606060606060608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50</v>
      </c>
      <c r="Y192" s="564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240</v>
      </c>
      <c r="Y193" s="564">
        <f t="shared" si="26"/>
        <v>243.00000000000003</v>
      </c>
      <c r="Z193" s="36">
        <f>IFERROR(IF(Y193=0,"",ROUNDUP(Y193/H193,0)*0.00902),"")</f>
        <v>0.40590000000000004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249.33333333333334</v>
      </c>
      <c r="BN193" s="64">
        <f t="shared" si="28"/>
        <v>252.45000000000002</v>
      </c>
      <c r="BO193" s="64">
        <f t="shared" si="29"/>
        <v>0.33670033670033672</v>
      </c>
      <c r="BP193" s="64">
        <f t="shared" si="30"/>
        <v>0.34090909090909094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80</v>
      </c>
      <c r="Y194" s="564">
        <f t="shared" si="26"/>
        <v>81</v>
      </c>
      <c r="Z194" s="36">
        <f>IFERROR(IF(Y194=0,"",ROUNDUP(Y194/H194,0)*0.00902),"")</f>
        <v>0.1353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83.111111111111114</v>
      </c>
      <c r="BN194" s="64">
        <f t="shared" si="28"/>
        <v>84.15</v>
      </c>
      <c r="BO194" s="64">
        <f t="shared" si="29"/>
        <v>0.11223344556677889</v>
      </c>
      <c r="BP194" s="64">
        <f t="shared" si="30"/>
        <v>0.11363636363636363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105</v>
      </c>
      <c r="Y195" s="564">
        <f t="shared" si="26"/>
        <v>106.2</v>
      </c>
      <c r="Z195" s="36">
        <f>IFERROR(IF(Y195=0,"",ROUNDUP(Y195/H195,0)*0.00502),"")</f>
        <v>0.29618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112.58333333333333</v>
      </c>
      <c r="BN195" s="64">
        <f t="shared" si="28"/>
        <v>113.87</v>
      </c>
      <c r="BO195" s="64">
        <f t="shared" si="29"/>
        <v>0.2492877492877493</v>
      </c>
      <c r="BP195" s="64">
        <f t="shared" si="30"/>
        <v>0.25213675213675218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36</v>
      </c>
      <c r="Y196" s="564">
        <f t="shared" si="26"/>
        <v>36</v>
      </c>
      <c r="Z196" s="36">
        <f>IFERROR(IF(Y196=0,"",ROUNDUP(Y196/H196,0)*0.00502),"")</f>
        <v>0.1004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37.999999999999993</v>
      </c>
      <c r="BN196" s="64">
        <f t="shared" si="28"/>
        <v>37.999999999999993</v>
      </c>
      <c r="BO196" s="64">
        <f t="shared" si="29"/>
        <v>8.5470085470085472E-2</v>
      </c>
      <c r="BP196" s="64">
        <f t="shared" si="30"/>
        <v>8.5470085470085472E-2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15</v>
      </c>
      <c r="Y197" s="564">
        <f t="shared" si="26"/>
        <v>16.2</v>
      </c>
      <c r="Z197" s="36">
        <f>IFERROR(IF(Y197=0,"",ROUNDUP(Y197/H197,0)*0.00502),"")</f>
        <v>4.5179999999999998E-2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15.833333333333332</v>
      </c>
      <c r="BN197" s="64">
        <f t="shared" si="28"/>
        <v>17.099999999999998</v>
      </c>
      <c r="BO197" s="64">
        <f t="shared" si="29"/>
        <v>3.561253561253562E-2</v>
      </c>
      <c r="BP197" s="64">
        <f t="shared" si="30"/>
        <v>3.8461538461538464E-2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15</v>
      </c>
      <c r="Y198" s="564">
        <f t="shared" si="26"/>
        <v>16.2</v>
      </c>
      <c r="Z198" s="36">
        <f>IFERROR(IF(Y198=0,"",ROUNDUP(Y198/H198,0)*0.00502),"")</f>
        <v>4.5179999999999998E-2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15.833333333333332</v>
      </c>
      <c r="BN198" s="64">
        <f t="shared" si="28"/>
        <v>17.099999999999998</v>
      </c>
      <c r="BO198" s="64">
        <f t="shared" si="29"/>
        <v>3.561253561253562E-2</v>
      </c>
      <c r="BP198" s="64">
        <f t="shared" si="30"/>
        <v>3.8461538461538464E-2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209.81481481481484</v>
      </c>
      <c r="Y199" s="565">
        <f>IFERROR(Y191/H191,"0")+IFERROR(Y192/H192,"0")+IFERROR(Y193/H193,"0")+IFERROR(Y194/H194,"0")+IFERROR(Y195/H195,"0")+IFERROR(Y196/H196,"0")+IFERROR(Y197/H197,"0")+IFERROR(Y198/H198,"0")</f>
        <v>214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1.5422800000000003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791</v>
      </c>
      <c r="Y200" s="565">
        <f>IFERROR(SUM(Y191:Y198),"0")</f>
        <v>806.4000000000002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300</v>
      </c>
      <c r="Y204" s="564">
        <f t="shared" si="31"/>
        <v>304.5</v>
      </c>
      <c r="Z204" s="36">
        <f>IFERROR(IF(Y204=0,"",ROUNDUP(Y204/H204,0)*0.01898),"")</f>
        <v>0.6643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317.89655172413796</v>
      </c>
      <c r="BN204" s="64">
        <f t="shared" si="33"/>
        <v>322.66500000000002</v>
      </c>
      <c r="BO204" s="64">
        <f t="shared" si="34"/>
        <v>0.53879310344827591</v>
      </c>
      <c r="BP204" s="64">
        <f t="shared" si="35"/>
        <v>0.546875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320</v>
      </c>
      <c r="Y205" s="564">
        <f t="shared" si="31"/>
        <v>321.59999999999997</v>
      </c>
      <c r="Z205" s="36">
        <f t="shared" ref="Z205:Z210" si="36">IFERROR(IF(Y205=0,"",ROUNDUP(Y205/H205,0)*0.00651),"")</f>
        <v>0.87234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356</v>
      </c>
      <c r="BN205" s="64">
        <f t="shared" si="33"/>
        <v>357.78</v>
      </c>
      <c r="BO205" s="64">
        <f t="shared" si="34"/>
        <v>0.73260073260073266</v>
      </c>
      <c r="BP205" s="64">
        <f t="shared" si="35"/>
        <v>0.73626373626373631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160</v>
      </c>
      <c r="Y207" s="564">
        <f t="shared" si="31"/>
        <v>160.79999999999998</v>
      </c>
      <c r="Z207" s="36">
        <f t="shared" si="36"/>
        <v>0.43617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176.80000000000004</v>
      </c>
      <c r="BN207" s="64">
        <f t="shared" si="33"/>
        <v>177.684</v>
      </c>
      <c r="BO207" s="64">
        <f t="shared" si="34"/>
        <v>0.36630036630036633</v>
      </c>
      <c r="BP207" s="64">
        <f t="shared" si="35"/>
        <v>0.36813186813186816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140</v>
      </c>
      <c r="Y209" s="564">
        <f t="shared" si="31"/>
        <v>141.6</v>
      </c>
      <c r="Z209" s="36">
        <f t="shared" si="36"/>
        <v>0.38408999999999999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154.70000000000002</v>
      </c>
      <c r="BN209" s="64">
        <f t="shared" si="33"/>
        <v>156.46800000000002</v>
      </c>
      <c r="BO209" s="64">
        <f t="shared" si="34"/>
        <v>0.32051282051282054</v>
      </c>
      <c r="BP209" s="64">
        <f t="shared" si="35"/>
        <v>0.32417582417582419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120</v>
      </c>
      <c r="Y210" s="564">
        <f t="shared" si="31"/>
        <v>120</v>
      </c>
      <c r="Z210" s="36">
        <f t="shared" si="36"/>
        <v>0.32550000000000001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132.9</v>
      </c>
      <c r="BN210" s="64">
        <f t="shared" si="33"/>
        <v>132.9</v>
      </c>
      <c r="BO210" s="64">
        <f t="shared" si="34"/>
        <v>0.27472527472527475</v>
      </c>
      <c r="BP210" s="64">
        <f t="shared" si="35"/>
        <v>0.27472527472527475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342.81609195402297</v>
      </c>
      <c r="Y211" s="565">
        <f>IFERROR(Y202/H202,"0")+IFERROR(Y203/H203,"0")+IFERROR(Y204/H204,"0")+IFERROR(Y205/H205,"0")+IFERROR(Y206/H206,"0")+IFERROR(Y207/H207,"0")+IFERROR(Y208/H208,"0")+IFERROR(Y209/H209,"0")+IFERROR(Y210/H210,"0")</f>
        <v>345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2.6823999999999999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1040</v>
      </c>
      <c r="Y212" s="565">
        <f>IFERROR(SUM(Y202:Y210),"0")</f>
        <v>1048.5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172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352</v>
      </c>
      <c r="B214" s="54" t="s">
        <v>353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24</v>
      </c>
      <c r="Y215" s="564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26.520000000000003</v>
      </c>
      <c r="BN215" s="64">
        <f>IFERROR(Y215*I215/H215,"0")</f>
        <v>26.520000000000003</v>
      </c>
      <c r="BO215" s="64">
        <f>IFERROR(1/J215*(X215/H215),"0")</f>
        <v>5.4945054945054951E-2</v>
      </c>
      <c r="BP215" s="64">
        <f>IFERROR(1/J215*(Y215/H215),"0")</f>
        <v>5.4945054945054951E-2</v>
      </c>
    </row>
    <row r="216" spans="1:68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10</v>
      </c>
      <c r="Y216" s="565">
        <f>IFERROR(Y214/H214,"0")+IFERROR(Y215/H215,"0")</f>
        <v>10</v>
      </c>
      <c r="Z216" s="565">
        <f>IFERROR(IF(Z214="",0,Z214),"0")+IFERROR(IF(Z215="",0,Z215),"0")</f>
        <v>6.5100000000000005E-2</v>
      </c>
      <c r="AA216" s="566"/>
      <c r="AB216" s="566"/>
      <c r="AC216" s="566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24</v>
      </c>
      <c r="Y217" s="565">
        <f>IFERROR(SUM(Y214:Y215),"0")</f>
        <v>24</v>
      </c>
      <c r="Z217" s="37"/>
      <c r="AA217" s="566"/>
      <c r="AB217" s="566"/>
      <c r="AC217" s="566"/>
    </row>
    <row r="218" spans="1:68" ht="16.5" hidden="1" customHeight="1" x14ac:dyDescent="0.25">
      <c r="A218" s="579" t="s">
        <v>358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hidden="1" customHeight="1" x14ac:dyDescent="0.25">
      <c r="A220" s="54" t="s">
        <v>359</v>
      </c>
      <c r="B220" s="54" t="s">
        <v>360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100</v>
      </c>
      <c r="Y222" s="564">
        <f t="shared" si="37"/>
        <v>104.39999999999999</v>
      </c>
      <c r="Z222" s="36">
        <f>IFERROR(IF(Y222=0,"",ROUNDUP(Y222/H222,0)*0.01898),"")</f>
        <v>0.17082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103.75</v>
      </c>
      <c r="BN222" s="64">
        <f t="shared" si="39"/>
        <v>108.315</v>
      </c>
      <c r="BO222" s="64">
        <f t="shared" si="40"/>
        <v>0.13469827586206898</v>
      </c>
      <c r="BP222" s="64">
        <f t="shared" si="41"/>
        <v>0.140625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40</v>
      </c>
      <c r="Y223" s="564">
        <f t="shared" si="37"/>
        <v>40</v>
      </c>
      <c r="Z223" s="36">
        <f>IFERROR(IF(Y223=0,"",ROUNDUP(Y223/H223,0)*0.00902),"")</f>
        <v>9.0200000000000002E-2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42.1</v>
      </c>
      <c r="BN223" s="64">
        <f t="shared" si="39"/>
        <v>42.1</v>
      </c>
      <c r="BO223" s="64">
        <f t="shared" si="40"/>
        <v>7.575757575757576E-2</v>
      </c>
      <c r="BP223" s="64">
        <f t="shared" si="41"/>
        <v>7.575757575757576E-2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60</v>
      </c>
      <c r="Y226" s="564">
        <f t="shared" si="37"/>
        <v>60</v>
      </c>
      <c r="Z226" s="36">
        <f>IFERROR(IF(Y226=0,"",ROUNDUP(Y226/H226,0)*0.00902),"")</f>
        <v>0.1353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63.15</v>
      </c>
      <c r="BN226" s="64">
        <f t="shared" si="39"/>
        <v>63.15</v>
      </c>
      <c r="BO226" s="64">
        <f t="shared" si="40"/>
        <v>0.11363636363636365</v>
      </c>
      <c r="BP226" s="64">
        <f t="shared" si="41"/>
        <v>0.11363636363636365</v>
      </c>
    </row>
    <row r="227" spans="1:68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33.620689655172413</v>
      </c>
      <c r="Y227" s="565">
        <f>IFERROR(Y220/H220,"0")+IFERROR(Y221/H221,"0")+IFERROR(Y222/H222,"0")+IFERROR(Y223/H223,"0")+IFERROR(Y224/H224,"0")+IFERROR(Y225/H225,"0")+IFERROR(Y226/H226,"0")</f>
        <v>34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0.39632000000000001</v>
      </c>
      <c r="AA227" s="566"/>
      <c r="AB227" s="566"/>
      <c r="AC227" s="566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200</v>
      </c>
      <c r="Y228" s="565">
        <f>IFERROR(SUM(Y220:Y226),"0")</f>
        <v>204.39999999999998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137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377</v>
      </c>
      <c r="B230" s="54" t="s">
        <v>378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381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382</v>
      </c>
      <c r="B235" s="54" t="s">
        <v>383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86" t="s">
        <v>384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386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390</v>
      </c>
      <c r="B240" s="54" t="s">
        <v>391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6" t="s">
        <v>392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393</v>
      </c>
      <c r="B241" s="54" t="s">
        <v>394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395</v>
      </c>
      <c r="B242" s="54" t="s">
        <v>396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398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399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400</v>
      </c>
      <c r="B248" s="54" t="s">
        <v>401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406</v>
      </c>
      <c r="B250" s="54" t="s">
        <v>407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409</v>
      </c>
      <c r="B251" s="54" t="s">
        <v>410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415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416</v>
      </c>
      <c r="B257" s="54" t="s">
        <v>417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418</v>
      </c>
      <c r="B258" s="54" t="s">
        <v>419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421</v>
      </c>
      <c r="B259" s="54" t="s">
        <v>422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424</v>
      </c>
      <c r="B260" s="54" t="s">
        <v>425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426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428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429</v>
      </c>
      <c r="B265" s="54" t="s">
        <v>430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432</v>
      </c>
      <c r="B266" s="54" t="s">
        <v>433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80</v>
      </c>
      <c r="Y267" s="564">
        <f>IFERROR(IF(X267="",0,CEILING((X267/$H267),1)*$H267),"")</f>
        <v>81.599999999999994</v>
      </c>
      <c r="Z267" s="36">
        <f>IFERROR(IF(Y267=0,"",ROUNDUP(Y267/H267,0)*0.00651),"")</f>
        <v>0.22134000000000001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86</v>
      </c>
      <c r="BN267" s="64">
        <f>IFERROR(Y267*I267/H267,"0")</f>
        <v>87.72</v>
      </c>
      <c r="BO267" s="64">
        <f>IFERROR(1/J267*(X267/H267),"0")</f>
        <v>0.18315018315018317</v>
      </c>
      <c r="BP267" s="64">
        <f>IFERROR(1/J267*(Y267/H267),"0")</f>
        <v>0.18681318681318682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33.333333333333336</v>
      </c>
      <c r="Y268" s="565">
        <f>IFERROR(Y265/H265,"0")+IFERROR(Y266/H266,"0")+IFERROR(Y267/H267,"0")</f>
        <v>34</v>
      </c>
      <c r="Z268" s="565">
        <f>IFERROR(IF(Z265="",0,Z265),"0")+IFERROR(IF(Z266="",0,Z266),"0")+IFERROR(IF(Z267="",0,Z267),"0")</f>
        <v>0.22134000000000001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80</v>
      </c>
      <c r="Y269" s="565">
        <f>IFERROR(SUM(Y265:Y267),"0")</f>
        <v>81.599999999999994</v>
      </c>
      <c r="Z269" s="37"/>
      <c r="AA269" s="566"/>
      <c r="AB269" s="566"/>
      <c r="AC269" s="566"/>
    </row>
    <row r="270" spans="1:68" ht="16.5" hidden="1" customHeight="1" x14ac:dyDescent="0.25">
      <c r="A270" s="579" t="s">
        <v>438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439</v>
      </c>
      <c r="B272" s="54" t="s">
        <v>440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442</v>
      </c>
      <c r="B276" s="54" t="s">
        <v>443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445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446</v>
      </c>
      <c r="B281" s="54" t="s">
        <v>447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450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451</v>
      </c>
      <c r="B286" s="54" t="s">
        <v>452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454</v>
      </c>
      <c r="B287" s="54" t="s">
        <v>455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454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105</v>
      </c>
      <c r="Y299" s="564">
        <f t="shared" si="47"/>
        <v>105</v>
      </c>
      <c r="Z299" s="36">
        <f>IFERROR(IF(Y299=0,"",ROUNDUP(Y299/H299,0)*0.00502),"")</f>
        <v>0.251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110.00000000000001</v>
      </c>
      <c r="BN299" s="64">
        <f t="shared" si="49"/>
        <v>110.00000000000001</v>
      </c>
      <c r="BO299" s="64">
        <f t="shared" si="50"/>
        <v>0.21367521367521369</v>
      </c>
      <c r="BP299" s="64">
        <f t="shared" si="51"/>
        <v>0.21367521367521369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15</v>
      </c>
      <c r="Y301" s="564">
        <f t="shared" si="47"/>
        <v>16.2</v>
      </c>
      <c r="Z301" s="36">
        <f>IFERROR(IF(Y301=0,"",ROUNDUP(Y301/H301,0)*0.00651),"")</f>
        <v>5.8590000000000003E-2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16.900000000000002</v>
      </c>
      <c r="BN301" s="64">
        <f t="shared" si="49"/>
        <v>18.251999999999999</v>
      </c>
      <c r="BO301" s="64">
        <f t="shared" si="50"/>
        <v>4.5787545787545791E-2</v>
      </c>
      <c r="BP301" s="64">
        <f t="shared" si="51"/>
        <v>4.9450549450549455E-2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58.333333333333336</v>
      </c>
      <c r="Y302" s="565">
        <f>IFERROR(Y295/H295,"0")+IFERROR(Y296/H296,"0")+IFERROR(Y297/H297,"0")+IFERROR(Y298/H298,"0")+IFERROR(Y299/H299,"0")+IFERROR(Y300/H300,"0")+IFERROR(Y301/H301,"0")</f>
        <v>59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0.30959000000000003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120</v>
      </c>
      <c r="Y303" s="565">
        <f>IFERROR(SUM(Y295:Y301),"0")</f>
        <v>121.2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172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60</v>
      </c>
      <c r="Y313" s="564">
        <f>IFERROR(IF(X313="",0,CEILING((X313/$H313),1)*$H313),"")</f>
        <v>67.2</v>
      </c>
      <c r="Z313" s="36">
        <f>IFERROR(IF(Y313=0,"",ROUNDUP(Y313/H313,0)*0.01898),"")</f>
        <v>0.15184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63.707142857142856</v>
      </c>
      <c r="BN313" s="64">
        <f>IFERROR(Y313*I313/H313,"0")</f>
        <v>71.352000000000004</v>
      </c>
      <c r="BO313" s="64">
        <f>IFERROR(1/J313*(X313/H313),"0")</f>
        <v>0.11160714285714285</v>
      </c>
      <c r="BP313" s="64">
        <f>IFERROR(1/J313*(Y313/H313),"0")</f>
        <v>0.125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100</v>
      </c>
      <c r="Y314" s="564">
        <f>IFERROR(IF(X314="",0,CEILING((X314/$H314),1)*$H314),"")</f>
        <v>101.39999999999999</v>
      </c>
      <c r="Z314" s="36">
        <f>IFERROR(IF(Y314=0,"",ROUNDUP(Y314/H314,0)*0.01898),"")</f>
        <v>0.24674000000000001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106.65384615384617</v>
      </c>
      <c r="BN314" s="64">
        <f>IFERROR(Y314*I314/H314,"0")</f>
        <v>108.14700000000001</v>
      </c>
      <c r="BO314" s="64">
        <f>IFERROR(1/J314*(X314/H314),"0")</f>
        <v>0.20032051282051283</v>
      </c>
      <c r="BP314" s="64">
        <f>IFERROR(1/J314*(Y314/H314),"0")</f>
        <v>0.203125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40</v>
      </c>
      <c r="Y315" s="564">
        <f>IFERROR(IF(X315="",0,CEILING((X315/$H315),1)*$H315),"")</f>
        <v>42</v>
      </c>
      <c r="Z315" s="36">
        <f>IFERROR(IF(Y315=0,"",ROUNDUP(Y315/H315,0)*0.01898),"")</f>
        <v>9.4899999999999998E-2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42.471428571428568</v>
      </c>
      <c r="BN315" s="64">
        <f>IFERROR(Y315*I315/H315,"0")</f>
        <v>44.594999999999999</v>
      </c>
      <c r="BO315" s="64">
        <f>IFERROR(1/J315*(X315/H315),"0")</f>
        <v>7.4404761904761904E-2</v>
      </c>
      <c r="BP315" s="64">
        <f>IFERROR(1/J315*(Y315/H315),"0")</f>
        <v>7.8125E-2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24.725274725274726</v>
      </c>
      <c r="Y316" s="565">
        <f>IFERROR(Y313/H313,"0")+IFERROR(Y314/H314,"0")+IFERROR(Y315/H315,"0")</f>
        <v>26</v>
      </c>
      <c r="Z316" s="565">
        <f>IFERROR(IF(Z313="",0,Z313),"0")+IFERROR(IF(Z314="",0,Z314),"0")+IFERROR(IF(Z315="",0,Z315),"0")</f>
        <v>0.49348000000000003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200</v>
      </c>
      <c r="Y317" s="565">
        <f>IFERROR(SUM(Y313:Y315),"0")</f>
        <v>210.6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50</v>
      </c>
      <c r="Y328" s="564">
        <f>IFERROR(IF(X328="",0,CEILING((X328/$H328),1)*$H328),"")</f>
        <v>50</v>
      </c>
      <c r="Z328" s="36">
        <f>IFERROR(IF(Y328=0,"",ROUNDUP(Y328/H328,0)*0.00474),"")</f>
        <v>0.11850000000000001</v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56.000000000000007</v>
      </c>
      <c r="BN328" s="64">
        <f>IFERROR(Y328*I328/H328,"0")</f>
        <v>56.000000000000007</v>
      </c>
      <c r="BO328" s="64">
        <f>IFERROR(1/J328*(X328/H328),"0")</f>
        <v>0.10504201680672269</v>
      </c>
      <c r="BP328" s="64">
        <f>IFERROR(1/J328*(Y328/H328),"0")</f>
        <v>0.10504201680672269</v>
      </c>
    </row>
    <row r="329" spans="1:68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25</v>
      </c>
      <c r="Y329" s="565">
        <f>IFERROR(Y326/H326,"0")+IFERROR(Y327/H327,"0")+IFERROR(Y328/H328,"0")</f>
        <v>25</v>
      </c>
      <c r="Z329" s="565">
        <f>IFERROR(IF(Z326="",0,Z326),"0")+IFERROR(IF(Z327="",0,Z327),"0")+IFERROR(IF(Z328="",0,Z328),"0")</f>
        <v>0.11850000000000001</v>
      </c>
      <c r="AA329" s="566"/>
      <c r="AB329" s="566"/>
      <c r="AC329" s="566"/>
    </row>
    <row r="330" spans="1:68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50</v>
      </c>
      <c r="Y330" s="565">
        <f>IFERROR(SUM(Y326:Y328),"0")</f>
        <v>50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1085</v>
      </c>
      <c r="Y334" s="564">
        <f>IFERROR(IF(X334="",0,CEILING((X334/$H334),1)*$H334),"")</f>
        <v>1085.7</v>
      </c>
      <c r="Z334" s="36">
        <f>IFERROR(IF(Y334=0,"",ROUNDUP(Y334/H334,0)*0.00651),"")</f>
        <v>3.3656700000000002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1215.2</v>
      </c>
      <c r="BN334" s="64">
        <f>IFERROR(Y334*I334/H334,"0")</f>
        <v>1215.9839999999999</v>
      </c>
      <c r="BO334" s="64">
        <f>IFERROR(1/J334*(X334/H334),"0")</f>
        <v>2.838827838827839</v>
      </c>
      <c r="BP334" s="64">
        <f>IFERROR(1/J334*(Y334/H334),"0")</f>
        <v>2.8406593406593408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350</v>
      </c>
      <c r="Y335" s="564">
        <f>IFERROR(IF(X335="",0,CEILING((X335/$H335),1)*$H335),"")</f>
        <v>350.7</v>
      </c>
      <c r="Z335" s="36">
        <f>IFERROR(IF(Y335=0,"",ROUNDUP(Y335/H335,0)*0.00651),"")</f>
        <v>1.08717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390</v>
      </c>
      <c r="BN335" s="64">
        <f>IFERROR(Y335*I335/H335,"0")</f>
        <v>390.78</v>
      </c>
      <c r="BO335" s="64">
        <f>IFERROR(1/J335*(X335/H335),"0")</f>
        <v>0.91575091575091572</v>
      </c>
      <c r="BP335" s="64">
        <f>IFERROR(1/J335*(Y335/H335),"0")</f>
        <v>0.91758241758241765</v>
      </c>
    </row>
    <row r="336" spans="1:68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683.33333333333326</v>
      </c>
      <c r="Y336" s="565">
        <f>IFERROR(Y333/H333,"0")+IFERROR(Y334/H334,"0")+IFERROR(Y335/H335,"0")</f>
        <v>684</v>
      </c>
      <c r="Z336" s="565">
        <f>IFERROR(IF(Z333="",0,Z333),"0")+IFERROR(IF(Z334="",0,Z334),"0")+IFERROR(IF(Z335="",0,Z335),"0")</f>
        <v>4.4528400000000001</v>
      </c>
      <c r="AA336" s="566"/>
      <c r="AB336" s="566"/>
      <c r="AC336" s="566"/>
    </row>
    <row r="337" spans="1:68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1435</v>
      </c>
      <c r="Y337" s="565">
        <f>IFERROR(SUM(Y333:Y335),"0")</f>
        <v>1436.4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1300</v>
      </c>
      <c r="Y341" s="564">
        <f t="shared" ref="Y341:Y347" si="52">IFERROR(IF(X341="",0,CEILING((X341/$H341),1)*$H341),"")</f>
        <v>1305</v>
      </c>
      <c r="Z341" s="36">
        <f>IFERROR(IF(Y341=0,"",ROUNDUP(Y341/H341,0)*0.02175),"")</f>
        <v>1.8922499999999998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1341.6</v>
      </c>
      <c r="BN341" s="64">
        <f t="shared" ref="BN341:BN347" si="54">IFERROR(Y341*I341/H341,"0")</f>
        <v>1346.76</v>
      </c>
      <c r="BO341" s="64">
        <f t="shared" ref="BO341:BO347" si="55">IFERROR(1/J341*(X341/H341),"0")</f>
        <v>1.8055555555555556</v>
      </c>
      <c r="BP341" s="64">
        <f t="shared" ref="BP341:BP347" si="56">IFERROR(1/J341*(Y341/H341),"0")</f>
        <v>1.8125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1000</v>
      </c>
      <c r="Y342" s="564">
        <f t="shared" si="52"/>
        <v>1005</v>
      </c>
      <c r="Z342" s="36">
        <f>IFERROR(IF(Y342=0,"",ROUNDUP(Y342/H342,0)*0.02175),"")</f>
        <v>1.4572499999999999</v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1032</v>
      </c>
      <c r="BN342" s="64">
        <f t="shared" si="54"/>
        <v>1037.1600000000001</v>
      </c>
      <c r="BO342" s="64">
        <f t="shared" si="55"/>
        <v>1.3888888888888888</v>
      </c>
      <c r="BP342" s="64">
        <f t="shared" si="56"/>
        <v>1.3958333333333333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140</v>
      </c>
      <c r="Y343" s="564">
        <f t="shared" si="52"/>
        <v>150</v>
      </c>
      <c r="Z343" s="36">
        <f>IFERROR(IF(Y343=0,"",ROUNDUP(Y343/H343,0)*0.02175),"")</f>
        <v>0.21749999999999997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144.48000000000002</v>
      </c>
      <c r="BN343" s="64">
        <f t="shared" si="54"/>
        <v>154.80000000000001</v>
      </c>
      <c r="BO343" s="64">
        <f t="shared" si="55"/>
        <v>0.19444444444444445</v>
      </c>
      <c r="BP343" s="64">
        <f t="shared" si="56"/>
        <v>0.20833333333333331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1000</v>
      </c>
      <c r="Y344" s="564">
        <f t="shared" si="52"/>
        <v>1005</v>
      </c>
      <c r="Z344" s="36">
        <f>IFERROR(IF(Y344=0,"",ROUNDUP(Y344/H344,0)*0.02175),"")</f>
        <v>1.4572499999999999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1032</v>
      </c>
      <c r="BN344" s="64">
        <f t="shared" si="54"/>
        <v>1037.1600000000001</v>
      </c>
      <c r="BO344" s="64">
        <f t="shared" si="55"/>
        <v>1.3888888888888888</v>
      </c>
      <c r="BP344" s="64">
        <f t="shared" si="56"/>
        <v>1.3958333333333333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229.33333333333337</v>
      </c>
      <c r="Y348" s="565">
        <f>IFERROR(Y341/H341,"0")+IFERROR(Y342/H342,"0")+IFERROR(Y343/H343,"0")+IFERROR(Y344/H344,"0")+IFERROR(Y345/H345,"0")+IFERROR(Y346/H346,"0")+IFERROR(Y347/H347,"0")</f>
        <v>231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5.0242499999999994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3440</v>
      </c>
      <c r="Y349" s="565">
        <f>IFERROR(SUM(Y341:Y347),"0")</f>
        <v>3465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137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1200</v>
      </c>
      <c r="Y351" s="564">
        <f>IFERROR(IF(X351="",0,CEILING((X351/$H351),1)*$H351),"")</f>
        <v>1200</v>
      </c>
      <c r="Z351" s="36">
        <f>IFERROR(IF(Y351=0,"",ROUNDUP(Y351/H351,0)*0.02175),"")</f>
        <v>1.7399999999999998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1238.4000000000001</v>
      </c>
      <c r="BN351" s="64">
        <f>IFERROR(Y351*I351/H351,"0")</f>
        <v>1238.4000000000001</v>
      </c>
      <c r="BO351" s="64">
        <f>IFERROR(1/J351*(X351/H351),"0")</f>
        <v>1.6666666666666665</v>
      </c>
      <c r="BP351" s="64">
        <f>IFERROR(1/J351*(Y351/H351),"0")</f>
        <v>1.6666666666666665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20</v>
      </c>
      <c r="Y352" s="564">
        <f>IFERROR(IF(X352="",0,CEILING((X352/$H352),1)*$H352),"")</f>
        <v>20</v>
      </c>
      <c r="Z352" s="36">
        <f>IFERROR(IF(Y352=0,"",ROUNDUP(Y352/H352,0)*0.00902),"")</f>
        <v>4.5100000000000001E-2</v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21.05</v>
      </c>
      <c r="BN352" s="64">
        <f>IFERROR(Y352*I352/H352,"0")</f>
        <v>21.05</v>
      </c>
      <c r="BO352" s="64">
        <f>IFERROR(1/J352*(X352/H352),"0")</f>
        <v>3.787878787878788E-2</v>
      </c>
      <c r="BP352" s="64">
        <f>IFERROR(1/J352*(Y352/H352),"0")</f>
        <v>3.787878787878788E-2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85</v>
      </c>
      <c r="Y353" s="565">
        <f>IFERROR(Y351/H351,"0")+IFERROR(Y352/H352,"0")</f>
        <v>85</v>
      </c>
      <c r="Z353" s="565">
        <f>IFERROR(IF(Z351="",0,Z351),"0")+IFERROR(IF(Z352="",0,Z352),"0")</f>
        <v>1.7850999999999997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1220</v>
      </c>
      <c r="Y354" s="565">
        <f>IFERROR(SUM(Y351:Y352),"0")</f>
        <v>1220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50</v>
      </c>
      <c r="Y357" s="564">
        <f>IFERROR(IF(X357="",0,CEILING((X357/$H357),1)*$H357),"")</f>
        <v>54</v>
      </c>
      <c r="Z357" s="36">
        <f>IFERROR(IF(Y357=0,"",ROUNDUP(Y357/H357,0)*0.01898),"")</f>
        <v>0.11388000000000001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52.883333333333333</v>
      </c>
      <c r="BN357" s="64">
        <f>IFERROR(Y357*I357/H357,"0")</f>
        <v>57.113999999999997</v>
      </c>
      <c r="BO357" s="64">
        <f>IFERROR(1/J357*(X357/H357),"0")</f>
        <v>8.6805555555555552E-2</v>
      </c>
      <c r="BP357" s="64">
        <f>IFERROR(1/J357*(Y357/H357),"0")</f>
        <v>9.375E-2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5.5555555555555554</v>
      </c>
      <c r="Y358" s="565">
        <f>IFERROR(Y356/H356,"0")+IFERROR(Y357/H357,"0")</f>
        <v>6</v>
      </c>
      <c r="Z358" s="565">
        <f>IFERROR(IF(Z356="",0,Z356),"0")+IFERROR(IF(Z357="",0,Z357),"0")</f>
        <v>0.11388000000000001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50</v>
      </c>
      <c r="Y359" s="565">
        <f>IFERROR(SUM(Y356:Y357),"0")</f>
        <v>54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172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hidden="1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hidden="1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172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70</v>
      </c>
      <c r="Y393" s="564">
        <f t="shared" si="57"/>
        <v>71.400000000000006</v>
      </c>
      <c r="Z393" s="36">
        <f t="shared" si="62"/>
        <v>0.17068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74.333333333333329</v>
      </c>
      <c r="BN393" s="64">
        <f t="shared" si="59"/>
        <v>75.820000000000007</v>
      </c>
      <c r="BO393" s="64">
        <f t="shared" si="60"/>
        <v>0.14245014245014245</v>
      </c>
      <c r="BP393" s="64">
        <f t="shared" si="61"/>
        <v>0.14529914529914531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33.333333333333329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34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0.17068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70</v>
      </c>
      <c r="Y399" s="565">
        <f>IFERROR(SUM(Y388:Y397),"0")</f>
        <v>71.400000000000006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137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21</v>
      </c>
      <c r="Y414" s="564">
        <f>IFERROR(IF(X414="",0,CEILING((X414/$H414),1)*$H414),"")</f>
        <v>21</v>
      </c>
      <c r="Z414" s="36">
        <f>IFERROR(IF(Y414=0,"",ROUNDUP(Y414/H414,0)*0.00502),"")</f>
        <v>5.0200000000000002E-2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22.299999999999997</v>
      </c>
      <c r="BN414" s="64">
        <f>IFERROR(Y414*I414/H414,"0")</f>
        <v>22.299999999999997</v>
      </c>
      <c r="BO414" s="64">
        <f>IFERROR(1/J414*(X414/H414),"0")</f>
        <v>4.2735042735042736E-2</v>
      </c>
      <c r="BP414" s="64">
        <f>IFERROR(1/J414*(Y414/H414),"0")</f>
        <v>4.2735042735042736E-2</v>
      </c>
    </row>
    <row r="415" spans="1:68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10</v>
      </c>
      <c r="Y415" s="565">
        <f>IFERROR(Y411/H411,"0")+IFERROR(Y412/H412,"0")+IFERROR(Y413/H413,"0")+IFERROR(Y414/H414,"0")</f>
        <v>10</v>
      </c>
      <c r="Z415" s="565">
        <f>IFERROR(IF(Z411="",0,Z411),"0")+IFERROR(IF(Z412="",0,Z412),"0")+IFERROR(IF(Z413="",0,Z413),"0")+IFERROR(IF(Z414="",0,Z414),"0")</f>
        <v>5.0200000000000002E-2</v>
      </c>
      <c r="AA415" s="566"/>
      <c r="AB415" s="566"/>
      <c r="AC415" s="566"/>
    </row>
    <row r="416" spans="1:68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21</v>
      </c>
      <c r="Y416" s="565">
        <f>IFERROR(SUM(Y411:Y414),"0")</f>
        <v>21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30</v>
      </c>
      <c r="Y430" s="564">
        <f t="shared" ref="Y430:Y444" si="63">IFERROR(IF(X430="",0,CEILING((X430/$H430),1)*$H430),"")</f>
        <v>31.68</v>
      </c>
      <c r="Z430" s="36">
        <f t="shared" ref="Z430:Z436" si="64">IFERROR(IF(Y430=0,"",ROUNDUP(Y430/H430,0)*0.01196),"")</f>
        <v>7.1760000000000004E-2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32.04545454545454</v>
      </c>
      <c r="BN430" s="64">
        <f t="shared" ref="BN430:BN444" si="66">IFERROR(Y430*I430/H430,"0")</f>
        <v>33.839999999999996</v>
      </c>
      <c r="BO430" s="64">
        <f t="shared" ref="BO430:BO444" si="67">IFERROR(1/J430*(X430/H430),"0")</f>
        <v>5.4632867132867136E-2</v>
      </c>
      <c r="BP430" s="64">
        <f t="shared" ref="BP430:BP444" si="68">IFERROR(1/J430*(Y430/H430),"0")</f>
        <v>5.7692307692307696E-2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120</v>
      </c>
      <c r="Y432" s="564">
        <f t="shared" si="63"/>
        <v>121.44000000000001</v>
      </c>
      <c r="Z432" s="36">
        <f t="shared" si="64"/>
        <v>0.27507999999999999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128.18181818181816</v>
      </c>
      <c r="BN432" s="64">
        <f t="shared" si="66"/>
        <v>129.72</v>
      </c>
      <c r="BO432" s="64">
        <f t="shared" si="67"/>
        <v>0.21853146853146854</v>
      </c>
      <c r="BP432" s="64">
        <f t="shared" si="68"/>
        <v>0.22115384615384617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70</v>
      </c>
      <c r="Y435" s="564">
        <f t="shared" si="63"/>
        <v>73.92</v>
      </c>
      <c r="Z435" s="36">
        <f t="shared" si="64"/>
        <v>0.16744000000000001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74.772727272727266</v>
      </c>
      <c r="BN435" s="64">
        <f t="shared" si="66"/>
        <v>78.959999999999994</v>
      </c>
      <c r="BO435" s="64">
        <f t="shared" si="67"/>
        <v>0.12747668997668998</v>
      </c>
      <c r="BP435" s="64">
        <f t="shared" si="68"/>
        <v>0.13461538461538464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168</v>
      </c>
      <c r="Y438" s="564">
        <f t="shared" si="63"/>
        <v>169.20000000000002</v>
      </c>
      <c r="Z438" s="36">
        <f>IFERROR(IF(Y438=0,"",ROUNDUP(Y438/H438,0)*0.00902),"")</f>
        <v>0.42393999999999998</v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177.8</v>
      </c>
      <c r="BN438" s="64">
        <f t="shared" si="66"/>
        <v>179.07000000000002</v>
      </c>
      <c r="BO438" s="64">
        <f t="shared" si="67"/>
        <v>0.35353535353535354</v>
      </c>
      <c r="BP438" s="64">
        <f t="shared" si="68"/>
        <v>0.35606060606060613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156</v>
      </c>
      <c r="Y443" s="564">
        <f t="shared" si="63"/>
        <v>158.4</v>
      </c>
      <c r="Z443" s="36">
        <f>IFERROR(IF(Y443=0,"",ROUNDUP(Y443/H443,0)*0.00902),"")</f>
        <v>0.39688000000000001</v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165.1</v>
      </c>
      <c r="BN443" s="64">
        <f t="shared" si="66"/>
        <v>167.64000000000001</v>
      </c>
      <c r="BO443" s="64">
        <f t="shared" si="67"/>
        <v>0.32828282828282829</v>
      </c>
      <c r="BP443" s="64">
        <f t="shared" si="68"/>
        <v>0.33333333333333337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131.66666666666666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134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1.3351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544</v>
      </c>
      <c r="Y446" s="565">
        <f>IFERROR(SUM(Y430:Y444),"0")</f>
        <v>554.64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137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120</v>
      </c>
      <c r="Y448" s="564">
        <f>IFERROR(IF(X448="",0,CEILING((X448/$H448),1)*$H448),"")</f>
        <v>121.44000000000001</v>
      </c>
      <c r="Z448" s="36">
        <f>IFERROR(IF(Y448=0,"",ROUNDUP(Y448/H448,0)*0.01196),"")</f>
        <v>0.27507999999999999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128.18181818181816</v>
      </c>
      <c r="BN448" s="64">
        <f>IFERROR(Y448*I448/H448,"0")</f>
        <v>129.72</v>
      </c>
      <c r="BO448" s="64">
        <f>IFERROR(1/J448*(X448/H448),"0")</f>
        <v>0.21853146853146854</v>
      </c>
      <c r="BP448" s="64">
        <f>IFERROR(1/J448*(Y448/H448),"0")</f>
        <v>0.22115384615384617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22.727272727272727</v>
      </c>
      <c r="Y451" s="565">
        <f>IFERROR(Y448/H448,"0")+IFERROR(Y449/H449,"0")+IFERROR(Y450/H450,"0")</f>
        <v>23</v>
      </c>
      <c r="Z451" s="565">
        <f>IFERROR(IF(Z448="",0,Z448),"0")+IFERROR(IF(Z449="",0,Z449),"0")+IFERROR(IF(Z450="",0,Z450),"0")</f>
        <v>0.27507999999999999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120</v>
      </c>
      <c r="Y452" s="565">
        <f>IFERROR(SUM(Y448:Y450),"0")</f>
        <v>121.44000000000001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20</v>
      </c>
      <c r="Y454" s="564">
        <f t="shared" ref="Y454:Y460" si="69">IFERROR(IF(X454="",0,CEILING((X454/$H454),1)*$H454),"")</f>
        <v>21.12</v>
      </c>
      <c r="Z454" s="36">
        <f>IFERROR(IF(Y454=0,"",ROUNDUP(Y454/H454,0)*0.01196),"")</f>
        <v>4.7840000000000001E-2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21.363636363636363</v>
      </c>
      <c r="BN454" s="64">
        <f t="shared" ref="BN454:BN460" si="71">IFERROR(Y454*I454/H454,"0")</f>
        <v>22.56</v>
      </c>
      <c r="BO454" s="64">
        <f t="shared" ref="BO454:BO460" si="72">IFERROR(1/J454*(X454/H454),"0")</f>
        <v>3.6421911421911424E-2</v>
      </c>
      <c r="BP454" s="64">
        <f t="shared" ref="BP454:BP460" si="73">IFERROR(1/J454*(Y454/H454),"0")</f>
        <v>3.8461538461538464E-2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60</v>
      </c>
      <c r="Y455" s="564">
        <f t="shared" si="69"/>
        <v>63.36</v>
      </c>
      <c r="Z455" s="36">
        <f>IFERROR(IF(Y455=0,"",ROUNDUP(Y455/H455,0)*0.01196),"")</f>
        <v>0.14352000000000001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64.090909090909079</v>
      </c>
      <c r="BN455" s="64">
        <f t="shared" si="71"/>
        <v>67.679999999999993</v>
      </c>
      <c r="BO455" s="64">
        <f t="shared" si="72"/>
        <v>0.10926573426573427</v>
      </c>
      <c r="BP455" s="64">
        <f t="shared" si="73"/>
        <v>0.11538461538461539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150</v>
      </c>
      <c r="Y456" s="564">
        <f t="shared" si="69"/>
        <v>153.12</v>
      </c>
      <c r="Z456" s="36">
        <f>IFERROR(IF(Y456=0,"",ROUNDUP(Y456/H456,0)*0.01196),"")</f>
        <v>0.34683999999999998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160.22727272727272</v>
      </c>
      <c r="BN456" s="64">
        <f t="shared" si="71"/>
        <v>163.56</v>
      </c>
      <c r="BO456" s="64">
        <f t="shared" si="72"/>
        <v>0.27316433566433568</v>
      </c>
      <c r="BP456" s="64">
        <f t="shared" si="73"/>
        <v>0.27884615384615385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60</v>
      </c>
      <c r="Y458" s="564">
        <f t="shared" si="69"/>
        <v>62.4</v>
      </c>
      <c r="Z458" s="36">
        <f>IFERROR(IF(Y458=0,"",ROUNDUP(Y458/H458,0)*0.00902),"")</f>
        <v>0.11726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86.625</v>
      </c>
      <c r="BN458" s="64">
        <f t="shared" si="71"/>
        <v>90.089999999999989</v>
      </c>
      <c r="BO458" s="64">
        <f t="shared" si="72"/>
        <v>9.4696969696969696E-2</v>
      </c>
      <c r="BP458" s="64">
        <f t="shared" si="73"/>
        <v>9.8484848484848481E-2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90</v>
      </c>
      <c r="Y460" s="564">
        <f t="shared" si="69"/>
        <v>91.2</v>
      </c>
      <c r="Z460" s="36">
        <f>IFERROR(IF(Y460=0,"",ROUNDUP(Y460/H460,0)*0.00902),"")</f>
        <v>0.17138</v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125.43750000000001</v>
      </c>
      <c r="BN460" s="64">
        <f t="shared" si="71"/>
        <v>127.11000000000001</v>
      </c>
      <c r="BO460" s="64">
        <f t="shared" si="72"/>
        <v>0.14204545454545456</v>
      </c>
      <c r="BP460" s="64">
        <f t="shared" si="73"/>
        <v>0.14393939393939395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74.810606060606062</v>
      </c>
      <c r="Y461" s="565">
        <f>IFERROR(Y454/H454,"0")+IFERROR(Y455/H455,"0")+IFERROR(Y456/H456,"0")+IFERROR(Y457/H457,"0")+IFERROR(Y458/H458,"0")+IFERROR(Y459/H459,"0")+IFERROR(Y460/H460,"0")</f>
        <v>77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0.82684000000000002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380</v>
      </c>
      <c r="Y462" s="565">
        <f>IFERROR(SUM(Y454:Y460),"0")</f>
        <v>391.2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137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1100</v>
      </c>
      <c r="Y491" s="564">
        <f>IFERROR(IF(X491="",0,CEILING((X491/$H491),1)*$H491),"")</f>
        <v>1107</v>
      </c>
      <c r="Z491" s="36">
        <f>IFERROR(IF(Y491=0,"",ROUNDUP(Y491/H491,0)*0.01898),"")</f>
        <v>2.3345400000000001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1163.4333333333334</v>
      </c>
      <c r="BN491" s="64">
        <f>IFERROR(Y491*I491/H491,"0")</f>
        <v>1170.837</v>
      </c>
      <c r="BO491" s="64">
        <f>IFERROR(1/J491*(X491/H491),"0")</f>
        <v>1.9097222222222223</v>
      </c>
      <c r="BP491" s="64">
        <f>IFERROR(1/J491*(Y491/H491),"0")</f>
        <v>1.921875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122.22222222222223</v>
      </c>
      <c r="Y493" s="565">
        <f>IFERROR(Y491/H491,"0")+IFERROR(Y492/H492,"0")</f>
        <v>123</v>
      </c>
      <c r="Z493" s="565">
        <f>IFERROR(IF(Z491="",0,Z491),"0")+IFERROR(IF(Z492="",0,Z492),"0")</f>
        <v>2.3345400000000001</v>
      </c>
      <c r="AA493" s="566"/>
      <c r="AB493" s="566"/>
      <c r="AC493" s="566"/>
    </row>
    <row r="494" spans="1:68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1100</v>
      </c>
      <c r="Y494" s="565">
        <f>IFERROR(SUM(Y491:Y492),"0")</f>
        <v>1107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172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137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17532.099999999999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17683.7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18634.255750765835</v>
      </c>
      <c r="Y506" s="565">
        <f>IFERROR(SUM(BN22:BN502),"0")</f>
        <v>18795.463000000007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32</v>
      </c>
      <c r="Y507" s="38">
        <f>ROUNDUP(SUM(BP22:BP502),0)</f>
        <v>32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19434.255750765835</v>
      </c>
      <c r="Y508" s="565">
        <f>GrossWeightTotalR+PalletQtyTotalR*25</f>
        <v>19595.463000000007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3785.6253522977663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3813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36.976909999999997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256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179</v>
      </c>
      <c r="F513" s="588" t="s">
        <v>202</v>
      </c>
      <c r="G513" s="588" t="s">
        <v>235</v>
      </c>
      <c r="H513" s="588" t="s">
        <v>101</v>
      </c>
      <c r="I513" s="588" t="s">
        <v>257</v>
      </c>
      <c r="J513" s="588" t="s">
        <v>297</v>
      </c>
      <c r="K513" s="588" t="s">
        <v>358</v>
      </c>
      <c r="L513" s="588" t="s">
        <v>399</v>
      </c>
      <c r="M513" s="588" t="s">
        <v>415</v>
      </c>
      <c r="N513" s="561"/>
      <c r="O513" s="588" t="s">
        <v>428</v>
      </c>
      <c r="P513" s="588" t="s">
        <v>438</v>
      </c>
      <c r="Q513" s="588" t="s">
        <v>445</v>
      </c>
      <c r="R513" s="588" t="s">
        <v>450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351.20000000000005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1281.6000000000001</v>
      </c>
      <c r="E515" s="46">
        <f>IFERROR(Y89*1,"0")+IFERROR(Y90*1,"0")+IFERROR(Y91*1,"0")+IFERROR(Y95*1,"0")+IFERROR(Y96*1,"0")+IFERROR(Y97*1,"0")+IFERROR(Y98*1,"0")+IFERROR(Y99*1,"0")+IFERROR(Y100*1,"0")</f>
        <v>1622.7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2697.66</v>
      </c>
      <c r="G515" s="46">
        <f>IFERROR(Y131*1,"0")+IFERROR(Y132*1,"0")+IFERROR(Y136*1,"0")+IFERROR(Y137*1,"0")</f>
        <v>78.16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663.59999999999991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1878.8999999999999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204.39999999999998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81.599999999999994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381.8</v>
      </c>
      <c r="S515" s="46">
        <f>IFERROR(Y333*1,"0")+IFERROR(Y334*1,"0")+IFERROR(Y335*1,"0")</f>
        <v>1436.4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4739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71.400000000000006</v>
      </c>
      <c r="W515" s="46">
        <f>IFERROR(Y407*1,"0")+IFERROR(Y411*1,"0")+IFERROR(Y412*1,"0")+IFERROR(Y413*1,"0")+IFERROR(Y414*1,"0")</f>
        <v>21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1067.28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1107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40,00"/>
        <filter val="1 085,00"/>
        <filter val="1 100,00"/>
        <filter val="1 200,00"/>
        <filter val="1 220,00"/>
        <filter val="1 300,00"/>
        <filter val="1 435,00"/>
        <filter val="1 741,00"/>
        <filter val="1,67"/>
        <filter val="10,00"/>
        <filter val="100,00"/>
        <filter val="105,00"/>
        <filter val="120,00"/>
        <filter val="122,22"/>
        <filter val="122,50"/>
        <filter val="127,78"/>
        <filter val="131,67"/>
        <filter val="138,52"/>
        <filter val="140,00"/>
        <filter val="141,67"/>
        <filter val="15,00"/>
        <filter val="150,00"/>
        <filter val="156,00"/>
        <filter val="16,67"/>
        <filter val="160,00"/>
        <filter val="168,00"/>
        <filter val="17 532,10"/>
        <filter val="175,00"/>
        <filter val="18 634,26"/>
        <filter val="18,75"/>
        <filter val="189,26"/>
        <filter val="19 434,26"/>
        <filter val="2,10"/>
        <filter val="2,78"/>
        <filter val="20,00"/>
        <filter val="200,00"/>
        <filter val="209,81"/>
        <filter val="21,00"/>
        <filter val="22,73"/>
        <filter val="229,33"/>
        <filter val="24,00"/>
        <filter val="24,73"/>
        <filter val="240,00"/>
        <filter val="245,24"/>
        <filter val="25,00"/>
        <filter val="250,00"/>
        <filter val="274,69"/>
        <filter val="28,00"/>
        <filter val="3 440,00"/>
        <filter val="3 785,63"/>
        <filter val="3,50"/>
        <filter val="30,00"/>
        <filter val="300,00"/>
        <filter val="32"/>
        <filter val="320,00"/>
        <filter val="33,00"/>
        <filter val="33,33"/>
        <filter val="33,62"/>
        <filter val="342,82"/>
        <filter val="350,00"/>
        <filter val="36,00"/>
        <filter val="360,00"/>
        <filter val="380,00"/>
        <filter val="40,00"/>
        <filter val="410,12"/>
        <filter val="450,00"/>
        <filter val="49,50"/>
        <filter val="5,56"/>
        <filter val="50,00"/>
        <filter val="540,00"/>
        <filter val="544,00"/>
        <filter val="58,33"/>
        <filter val="60,00"/>
        <filter val="63,89"/>
        <filter val="645,00"/>
        <filter val="66,00"/>
        <filter val="675,00"/>
        <filter val="683,33"/>
        <filter val="70,00"/>
        <filter val="74,81"/>
        <filter val="740,00"/>
        <filter val="750,00"/>
        <filter val="791,00"/>
        <filter val="8,97"/>
        <filter val="80,00"/>
        <filter val="810,00"/>
        <filter val="85,00"/>
        <filter val="87,50"/>
        <filter val="875,00"/>
        <filter val="90,00"/>
        <filter val="910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2025-07-18T12:39:02Z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