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99A0AC-4789-45BE-80B2-641577940B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X50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24" i="1"/>
  <c r="Z322" i="1"/>
  <c r="BN322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53" i="1"/>
  <c r="F10" i="1"/>
  <c r="F9" i="1"/>
  <c r="J9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403" i="1"/>
  <c r="Z379" i="1"/>
  <c r="Z358" i="1"/>
  <c r="Z302" i="1"/>
  <c r="Z292" i="1"/>
  <c r="Z253" i="1"/>
  <c r="Z329" i="1"/>
  <c r="Z138" i="1"/>
  <c r="Z115" i="1"/>
  <c r="Z58" i="1"/>
  <c r="Z127" i="1"/>
  <c r="X508" i="1"/>
  <c r="Z398" i="1"/>
  <c r="Z415" i="1"/>
  <c r="Z348" i="1"/>
  <c r="Z211" i="1"/>
  <c r="Z476" i="1"/>
  <c r="Z80" i="1"/>
  <c r="Z109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<sst xmlns="http://schemas.openxmlformats.org/spreadsheetml/2006/main" count="2264" uniqueCount="828">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</sst>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5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400</v>
      </c>
      <c r="Y41" s="564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37.037037037037038</v>
      </c>
      <c r="Y44" s="565">
        <f>IFERROR(Y41/H41,"0")+IFERROR(Y42/H42,"0")+IFERROR(Y43/H43,"0")</f>
        <v>38</v>
      </c>
      <c r="Z44" s="565">
        <f>IFERROR(IF(Z41="",0,Z41),"0")+IFERROR(IF(Z42="",0,Z42),"0")+IFERROR(IF(Z43="",0,Z43),"0")</f>
        <v>0.72123999999999999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400</v>
      </c>
      <c r="Y45" s="565">
        <f>IFERROR(SUM(Y41:Y43),"0")</f>
        <v>410.40000000000003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33.333333333333329</v>
      </c>
      <c r="Y101" s="565">
        <f>IFERROR(Y95/H95,"0")+IFERROR(Y96/H96,"0")+IFERROR(Y97/H97,"0")+IFERROR(Y98/H98,"0")+IFERROR(Y99/H99,"0")+IFERROR(Y100/H100,"0")</f>
        <v>34</v>
      </c>
      <c r="Z101" s="565">
        <f>IFERROR(IF(Z95="",0,Z95),"0")+IFERROR(IF(Z96="",0,Z96),"0")+IFERROR(IF(Z97="",0,Z97),"0")+IFERROR(IF(Z98="",0,Z98),"0")+IFERROR(IF(Z99="",0,Z99),"0")+IFERROR(IF(Z100="",0,Z100),"0")</f>
        <v>0.22134000000000001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90</v>
      </c>
      <c r="Y102" s="565">
        <f>IFERROR(SUM(Y95:Y100),"0")</f>
        <v>91.800000000000011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100</v>
      </c>
      <c r="Y118" s="56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12.345679012345679</v>
      </c>
      <c r="Y122" s="565">
        <f>IFERROR(Y118/H118,"0")+IFERROR(Y119/H119,"0")+IFERROR(Y120/H120,"0")+IFERROR(Y121/H121,"0")</f>
        <v>13</v>
      </c>
      <c r="Z122" s="565">
        <f>IFERROR(IF(Z118="",0,Z118),"0")+IFERROR(IF(Z119="",0,Z119),"0")+IFERROR(IF(Z120="",0,Z120),"0")+IFERROR(IF(Z121="",0,Z121),"0")</f>
        <v>0.24674000000000001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100</v>
      </c>
      <c r="Y123" s="565">
        <f>IFERROR(SUM(Y118:Y121),"0")</f>
        <v>105.3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80</v>
      </c>
      <c r="Y205" s="564">
        <f t="shared" si="31"/>
        <v>81.599999999999994</v>
      </c>
      <c r="Z205" s="36">
        <f t="shared" ref="Z205:Z210" si="36">IFERROR(IF(Y205=0,"",ROUNDUP(Y205/H205,0)*0.00651),"")</f>
        <v>0.22134000000000001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89</v>
      </c>
      <c r="BN205" s="64">
        <f t="shared" si="33"/>
        <v>90.78</v>
      </c>
      <c r="BO205" s="64">
        <f t="shared" si="34"/>
        <v>0.18315018315018317</v>
      </c>
      <c r="BP205" s="64">
        <f t="shared" si="35"/>
        <v>0.18681318681318682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80</v>
      </c>
      <c r="Y207" s="564">
        <f t="shared" si="31"/>
        <v>81.599999999999994</v>
      </c>
      <c r="Z207" s="36">
        <f t="shared" si="36"/>
        <v>0.22134000000000001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88.40000000000002</v>
      </c>
      <c r="BN207" s="64">
        <f t="shared" si="33"/>
        <v>90.168000000000006</v>
      </c>
      <c r="BO207" s="64">
        <f t="shared" si="34"/>
        <v>0.18315018315018317</v>
      </c>
      <c r="BP207" s="64">
        <f t="shared" si="35"/>
        <v>0.18681318681318682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60</v>
      </c>
      <c r="Y210" s="564">
        <f t="shared" si="31"/>
        <v>60</v>
      </c>
      <c r="Z210" s="36">
        <f t="shared" si="36"/>
        <v>0.16275000000000001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66.45</v>
      </c>
      <c r="BN210" s="64">
        <f t="shared" si="33"/>
        <v>66.45</v>
      </c>
      <c r="BO210" s="64">
        <f t="shared" si="34"/>
        <v>0.13736263736263737</v>
      </c>
      <c r="BP210" s="64">
        <f t="shared" si="35"/>
        <v>0.13736263736263737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91.666666666666671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93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0.60543000000000002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220</v>
      </c>
      <c r="Y212" s="565">
        <f>IFERROR(SUM(Y202:Y210),"0")</f>
        <v>223.2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300</v>
      </c>
      <c r="Y314" s="564">
        <f>IFERROR(IF(X314="",0,CEILING((X314/$H314),1)*$H314),"")</f>
        <v>304.2</v>
      </c>
      <c r="Z314" s="36">
        <f>IFERROR(IF(Y314=0,"",ROUNDUP(Y314/H314,0)*0.01898),"")</f>
        <v>0.74021999999999999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319.96153846153851</v>
      </c>
      <c r="BN314" s="64">
        <f>IFERROR(Y314*I314/H314,"0")</f>
        <v>324.44100000000003</v>
      </c>
      <c r="BO314" s="64">
        <f>IFERROR(1/J314*(X314/H314),"0")</f>
        <v>0.60096153846153844</v>
      </c>
      <c r="BP314" s="64">
        <f>IFERROR(1/J314*(Y314/H314),"0")</f>
        <v>0.609375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38.46153846153846</v>
      </c>
      <c r="Y316" s="565">
        <f>IFERROR(Y313/H313,"0")+IFERROR(Y314/H314,"0")+IFERROR(Y315/H315,"0")</f>
        <v>39</v>
      </c>
      <c r="Z316" s="565">
        <f>IFERROR(IF(Z313="",0,Z313),"0")+IFERROR(IF(Z314="",0,Z314),"0")+IFERROR(IF(Z315="",0,Z315),"0")</f>
        <v>0.74021999999999999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300</v>
      </c>
      <c r="Y317" s="565">
        <f>IFERROR(SUM(Y313:Y315),"0")</f>
        <v>304.2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1000</v>
      </c>
      <c r="Y341" s="564">
        <f t="shared" ref="Y341:Y347" si="5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1032</v>
      </c>
      <c r="BN341" s="64">
        <f t="shared" ref="BN341:BN347" si="54">IFERROR(Y341*I341/H341,"0")</f>
        <v>1037.1600000000001</v>
      </c>
      <c r="BO341" s="64">
        <f t="shared" ref="BO341:BO347" si="55">IFERROR(1/J341*(X341/H341),"0")</f>
        <v>1.3888888888888888</v>
      </c>
      <c r="BP341" s="64">
        <f t="shared" ref="BP341:BP347" si="56">IFERROR(1/J341*(Y341/H341),"0")</f>
        <v>1.3958333333333333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700</v>
      </c>
      <c r="Y342" s="564">
        <f t="shared" si="52"/>
        <v>705</v>
      </c>
      <c r="Z342" s="36">
        <f>IFERROR(IF(Y342=0,"",ROUNDUP(Y342/H342,0)*0.02175),"")</f>
        <v>1.0222499999999999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722.4</v>
      </c>
      <c r="BN342" s="64">
        <f t="shared" si="54"/>
        <v>727.56</v>
      </c>
      <c r="BO342" s="64">
        <f t="shared" si="55"/>
        <v>0.9722222222222221</v>
      </c>
      <c r="BP342" s="64">
        <f t="shared" si="56"/>
        <v>0.97916666666666663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113.33333333333334</v>
      </c>
      <c r="Y348" s="565">
        <f>IFERROR(Y341/H341,"0")+IFERROR(Y342/H342,"0")+IFERROR(Y343/H343,"0")+IFERROR(Y344/H344,"0")+IFERROR(Y345/H345,"0")+IFERROR(Y346/H346,"0")+IFERROR(Y347/H347,"0")</f>
        <v>114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2.4794999999999998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1700</v>
      </c>
      <c r="Y349" s="565">
        <f>IFERROR(SUM(Y341:Y347),"0")</f>
        <v>1710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600</v>
      </c>
      <c r="Y351" s="564">
        <f>IFERROR(IF(X351="",0,CEILING((X351/$H351),1)*$H351),"")</f>
        <v>600</v>
      </c>
      <c r="Z351" s="36">
        <f>IFERROR(IF(Y351=0,"",ROUNDUP(Y351/H351,0)*0.02175),"")</f>
        <v>0.86999999999999988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619.20000000000005</v>
      </c>
      <c r="BN351" s="64">
        <f>IFERROR(Y351*I351/H351,"0")</f>
        <v>619.20000000000005</v>
      </c>
      <c r="BO351" s="64">
        <f>IFERROR(1/J351*(X351/H351),"0")</f>
        <v>0.83333333333333326</v>
      </c>
      <c r="BP351" s="64">
        <f>IFERROR(1/J351*(Y351/H351),"0")</f>
        <v>0.83333333333333326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40</v>
      </c>
      <c r="Y353" s="565">
        <f>IFERROR(Y351/H351,"0")+IFERROR(Y352/H352,"0")</f>
        <v>40</v>
      </c>
      <c r="Z353" s="565">
        <f>IFERROR(IF(Z351="",0,Z351),"0")+IFERROR(IF(Z352="",0,Z352),"0")</f>
        <v>0.86999999999999988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600</v>
      </c>
      <c r="Y354" s="565">
        <f>IFERROR(SUM(Y351:Y352),"0")</f>
        <v>600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1200</v>
      </c>
      <c r="Y377" s="564">
        <f>IFERROR(IF(X377="",0,CEILING((X377/$H377),1)*$H377),"")</f>
        <v>1206</v>
      </c>
      <c r="Z377" s="36">
        <f>IFERROR(IF(Y377=0,"",ROUNDUP(Y377/H377,0)*0.01898),"")</f>
        <v>2.54332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1269.1999999999998</v>
      </c>
      <c r="BN377" s="64">
        <f>IFERROR(Y377*I377/H377,"0")</f>
        <v>1275.546</v>
      </c>
      <c r="BO377" s="64">
        <f>IFERROR(1/J377*(X377/H377),"0")</f>
        <v>2.0833333333333335</v>
      </c>
      <c r="BP377" s="64">
        <f>IFERROR(1/J377*(Y377/H377),"0")</f>
        <v>2.09375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133.33333333333334</v>
      </c>
      <c r="Y379" s="565">
        <f>IFERROR(Y377/H377,"0")+IFERROR(Y378/H378,"0")</f>
        <v>134</v>
      </c>
      <c r="Z379" s="565">
        <f>IFERROR(IF(Z377="",0,Z377),"0")+IFERROR(IF(Z378="",0,Z378),"0")</f>
        <v>2.54332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1200</v>
      </c>
      <c r="Y380" s="565">
        <f>IFERROR(SUM(Y377:Y378),"0")</f>
        <v>1206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500</v>
      </c>
      <c r="Y432" s="564">
        <f t="shared" si="63"/>
        <v>501.6</v>
      </c>
      <c r="Z432" s="36">
        <f t="shared" si="64"/>
        <v>1.1362000000000001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534.09090909090912</v>
      </c>
      <c r="BN432" s="64">
        <f t="shared" si="66"/>
        <v>535.79999999999995</v>
      </c>
      <c r="BO432" s="64">
        <f t="shared" si="67"/>
        <v>0.91054778554778548</v>
      </c>
      <c r="BP432" s="64">
        <f t="shared" si="68"/>
        <v>0.91346153846153855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700</v>
      </c>
      <c r="Y435" s="564">
        <f t="shared" si="63"/>
        <v>702.24</v>
      </c>
      <c r="Z435" s="36">
        <f t="shared" si="64"/>
        <v>1.5906800000000001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747.72727272727275</v>
      </c>
      <c r="BN435" s="64">
        <f t="shared" si="66"/>
        <v>750.11999999999989</v>
      </c>
      <c r="BO435" s="64">
        <f t="shared" si="67"/>
        <v>1.2747668997668997</v>
      </c>
      <c r="BP435" s="64">
        <f t="shared" si="68"/>
        <v>1.278846153846154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227.27272727272725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228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2.7268800000000004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1200</v>
      </c>
      <c r="Y446" s="565">
        <f>IFERROR(SUM(Y430:Y444),"0")</f>
        <v>1203.8400000000001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hidden="1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60</v>
      </c>
      <c r="Y454" s="564">
        <f t="shared" ref="Y454:Y460" si="69">IFERROR(IF(X454="",0,CEILING((X454/$H454),1)*$H454),"")</f>
        <v>63.36</v>
      </c>
      <c r="Z454" s="36">
        <f>IFERROR(IF(Y454=0,"",ROUNDUP(Y454/H454,0)*0.01196),"")</f>
        <v>0.14352000000000001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64.090909090909079</v>
      </c>
      <c r="BN454" s="64">
        <f t="shared" ref="BN454:BN460" si="71">IFERROR(Y454*I454/H454,"0")</f>
        <v>67.679999999999993</v>
      </c>
      <c r="BO454" s="64">
        <f t="shared" ref="BO454:BO460" si="72">IFERROR(1/J454*(X454/H454),"0")</f>
        <v>0.10926573426573427</v>
      </c>
      <c r="BP454" s="64">
        <f t="shared" ref="BP454:BP460" si="73">IFERROR(1/J454*(Y454/H454),"0")</f>
        <v>0.11538461538461539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300</v>
      </c>
      <c r="Y456" s="564">
        <f t="shared" si="69"/>
        <v>300.96000000000004</v>
      </c>
      <c r="Z456" s="36">
        <f>IFERROR(IF(Y456=0,"",ROUNDUP(Y456/H456,0)*0.01196),"")</f>
        <v>0.68171999999999999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320.45454545454544</v>
      </c>
      <c r="BN456" s="64">
        <f t="shared" si="71"/>
        <v>321.48</v>
      </c>
      <c r="BO456" s="64">
        <f t="shared" si="72"/>
        <v>0.54632867132867136</v>
      </c>
      <c r="BP456" s="64">
        <f t="shared" si="73"/>
        <v>0.54807692307692313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68.181818181818173</v>
      </c>
      <c r="Y461" s="565">
        <f>IFERROR(Y454/H454,"0")+IFERROR(Y455/H455,"0")+IFERROR(Y456/H456,"0")+IFERROR(Y457/H457,"0")+IFERROR(Y458/H458,"0")+IFERROR(Y459/H459,"0")+IFERROR(Y460/H460,"0")</f>
        <v>69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0.82523999999999997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360</v>
      </c>
      <c r="Y462" s="565">
        <f>IFERROR(SUM(Y454:Y460),"0")</f>
        <v>364.32000000000005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6170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6219.0599999999995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6493.8196192696187</v>
      </c>
      <c r="Y506" s="565">
        <f>IFERROR(SUM(BN22:BN502),"0")</f>
        <v>6545.6520000000019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11</v>
      </c>
      <c r="Y507" s="38">
        <f>ROUNDUP(SUM(BP22:BP502),0)</f>
        <v>11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6768.8196192696187</v>
      </c>
      <c r="Y508" s="565">
        <f>GrossWeightTotalR+PalletQtyTotalR*25</f>
        <v>6820.6520000000019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794.96546663213326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802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11.97991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410.40000000000003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91.800000000000011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105.3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223.2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304.2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2310</v>
      </c>
      <c r="U515" s="46">
        <f>IFERROR(Y366*1,"0")+IFERROR(Y367*1,"0")+IFERROR(Y368*1,"0")+IFERROR(Y369*1,"0")+IFERROR(Y373*1,"0")+IFERROR(Y377*1,"0")+IFERROR(Y378*1,"0")+IFERROR(Y382*1,"0")</f>
        <v>1206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1568.16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700,00"/>
        <filter val="100,00"/>
        <filter val="11"/>
        <filter val="113,33"/>
        <filter val="12,35"/>
        <filter val="133,33"/>
        <filter val="220,00"/>
        <filter val="227,27"/>
        <filter val="300,00"/>
        <filter val="33,33"/>
        <filter val="360,00"/>
        <filter val="37,04"/>
        <filter val="38,46"/>
        <filter val="40,00"/>
        <filter val="400,00"/>
        <filter val="500,00"/>
        <filter val="6 170,00"/>
        <filter val="6 493,82"/>
        <filter val="6 768,82"/>
        <filter val="60,00"/>
        <filter val="600,00"/>
        <filter val="68,18"/>
        <filter val="700,00"/>
        <filter val="794,97"/>
        <filter val="80,00"/>
        <filter val="90,00"/>
        <filter val="91,67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