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9B3640-C9EC-4D42-9010-7EA4B99C7C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41" i="1" l="1"/>
  <c r="BN41" i="1"/>
  <c r="BP56" i="1"/>
  <c r="BN56" i="1"/>
  <c r="Z56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B515" i="1"/>
  <c r="X507" i="1"/>
  <c r="Y33" i="1"/>
  <c r="Z35" i="1"/>
  <c r="Z36" i="1" s="1"/>
  <c r="BN35" i="1"/>
  <c r="BP35" i="1"/>
  <c r="Y36" i="1"/>
  <c r="Z41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Y261" i="1"/>
  <c r="BP194" i="1"/>
  <c r="BN194" i="1"/>
  <c r="Z194" i="1"/>
  <c r="BP204" i="1"/>
  <c r="BN204" i="1"/>
  <c r="Z204" i="1"/>
  <c r="BP214" i="1"/>
  <c r="BN214" i="1"/>
  <c r="Z214" i="1"/>
  <c r="BP231" i="1"/>
  <c r="BN231" i="1"/>
  <c r="Z231" i="1"/>
  <c r="BP241" i="1"/>
  <c r="BN241" i="1"/>
  <c r="Z241" i="1"/>
  <c r="BP252" i="1"/>
  <c r="BN252" i="1"/>
  <c r="Z252" i="1"/>
  <c r="BP260" i="1"/>
  <c r="BN260" i="1"/>
  <c r="Z260" i="1"/>
  <c r="BP265" i="1"/>
  <c r="BN265" i="1"/>
  <c r="Z265" i="1"/>
  <c r="Z268" i="1" s="1"/>
  <c r="BP290" i="1"/>
  <c r="BN290" i="1"/>
  <c r="Z290" i="1"/>
  <c r="BP306" i="1"/>
  <c r="BN306" i="1"/>
  <c r="Z306" i="1"/>
  <c r="Y324" i="1"/>
  <c r="BP319" i="1"/>
  <c r="BN319" i="1"/>
  <c r="Z319" i="1"/>
  <c r="Y323" i="1"/>
  <c r="S515" i="1"/>
  <c r="BP333" i="1"/>
  <c r="BN333" i="1"/>
  <c r="Z333" i="1"/>
  <c r="Y336" i="1"/>
  <c r="X506" i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Z138" i="1" s="1"/>
  <c r="BN136" i="1"/>
  <c r="BP136" i="1"/>
  <c r="Z159" i="1"/>
  <c r="BN159" i="1"/>
  <c r="Z163" i="1"/>
  <c r="BN163" i="1"/>
  <c r="Z171" i="1"/>
  <c r="BN171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Z476" i="1" s="1"/>
  <c r="BP474" i="1"/>
  <c r="BN474" i="1"/>
  <c r="Z474" i="1"/>
  <c r="BP497" i="1"/>
  <c r="BN497" i="1"/>
  <c r="Z497" i="1"/>
  <c r="Y353" i="1"/>
  <c r="F9" i="1"/>
  <c r="F10" i="1"/>
  <c r="J9" i="1"/>
  <c r="Y24" i="1"/>
  <c r="Y32" i="1"/>
  <c r="Y44" i="1"/>
  <c r="Y59" i="1"/>
  <c r="Y65" i="1"/>
  <c r="Y71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BP240" i="1"/>
  <c r="BN240" i="1"/>
  <c r="Z240" i="1"/>
  <c r="BP249" i="1"/>
  <c r="BN249" i="1"/>
  <c r="Z249" i="1"/>
  <c r="Z253" i="1" s="1"/>
  <c r="Y253" i="1"/>
  <c r="BP258" i="1"/>
  <c r="BN258" i="1"/>
  <c r="Z258" i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Z323" i="1" l="1"/>
  <c r="Z493" i="1"/>
  <c r="Z232" i="1"/>
  <c r="Z415" i="1"/>
  <c r="Z329" i="1"/>
  <c r="Z115" i="1"/>
  <c r="Z58" i="1"/>
  <c r="Z44" i="1"/>
  <c r="Z92" i="1"/>
  <c r="X508" i="1"/>
  <c r="Z488" i="1"/>
  <c r="Z398" i="1"/>
  <c r="Z348" i="1"/>
  <c r="Z211" i="1"/>
  <c r="Z467" i="1"/>
  <c r="Z451" i="1"/>
  <c r="Z403" i="1"/>
  <c r="Z358" i="1"/>
  <c r="Z302" i="1"/>
  <c r="Z292" i="1"/>
  <c r="Z261" i="1"/>
  <c r="Z149" i="1"/>
  <c r="Z80" i="1"/>
  <c r="Z65" i="1"/>
  <c r="Z127" i="1"/>
  <c r="Z109" i="1"/>
  <c r="Z498" i="1"/>
  <c r="Z445" i="1"/>
  <c r="Y507" i="1"/>
  <c r="Z227" i="1"/>
  <c r="Z167" i="1"/>
  <c r="Z122" i="1"/>
  <c r="Y505" i="1"/>
  <c r="Z483" i="1"/>
  <c r="Z461" i="1"/>
  <c r="Z316" i="1"/>
  <c r="Z310" i="1"/>
  <c r="Z101" i="1"/>
  <c r="Z32" i="1"/>
  <c r="Y509" i="1"/>
  <c r="Y506" i="1"/>
  <c r="Z244" i="1"/>
  <c r="Z199" i="1"/>
  <c r="Z173" i="1"/>
  <c r="Z510" i="1" l="1"/>
  <c r="Y508" i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<sst xmlns="http://schemas.openxmlformats.org/spreadsheetml/2006/main" count="2264" uniqueCount="828">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</sst>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827</v>
      </c>
      <c r="I5" s="817"/>
      <c r="J5" s="817"/>
      <c r="K5" s="817"/>
      <c r="L5" s="817"/>
      <c r="M5" s="621"/>
      <c r="N5" s="58"/>
      <c r="P5" s="24" t="s">
        <v>10</v>
      </c>
      <c r="Q5" s="871">
        <v>45859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807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6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712">
        <v>0.41666666666666669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20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21</v>
      </c>
      <c r="Q10" s="769"/>
      <c r="R10" s="770"/>
      <c r="U10" s="24" t="s">
        <v>22</v>
      </c>
      <c r="V10" s="634" t="s">
        <v>23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6"/>
      <c r="R11" s="697"/>
      <c r="U11" s="24" t="s">
        <v>26</v>
      </c>
      <c r="V11" s="857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718" t="s">
        <v>37</v>
      </c>
      <c r="D17" s="611" t="s">
        <v>38</v>
      </c>
      <c r="E17" s="67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671"/>
      <c r="R17" s="671"/>
      <c r="S17" s="671"/>
      <c r="T17" s="672"/>
      <c r="U17" s="890" t="s">
        <v>50</v>
      </c>
      <c r="V17" s="631"/>
      <c r="W17" s="611" t="s">
        <v>51</v>
      </c>
      <c r="X17" s="611" t="s">
        <v>52</v>
      </c>
      <c r="Y17" s="891" t="s">
        <v>53</v>
      </c>
      <c r="Z17" s="900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60</v>
      </c>
      <c r="V18" s="67" t="s">
        <v>61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62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99" t="s">
        <v>68</v>
      </c>
      <c r="Q22" s="570"/>
      <c r="R22" s="570"/>
      <c r="S22" s="570"/>
      <c r="T22" s="571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100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63">
        <v>964</v>
      </c>
      <c r="Y41" s="564">
        <f>IFERROR(IF(X41="",0,CEILING((X41/$H41),1)*$H41),"")</f>
        <v>972.00000000000011</v>
      </c>
      <c r="Z41" s="36">
        <f>IFERROR(IF(Y41=0,"",ROUNDUP(Y41/H41,0)*0.01898),"")</f>
        <v>1.7081999999999999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1002.8277777777777</v>
      </c>
      <c r="BN41" s="64">
        <f>IFERROR(Y41*I41/H41,"0")</f>
        <v>1011.15</v>
      </c>
      <c r="BO41" s="64">
        <f>IFERROR(1/J41*(X41/H41),"0")</f>
        <v>1.3946759259259258</v>
      </c>
      <c r="BP41" s="64">
        <f>IFERROR(1/J41*(Y41/H41),"0")</f>
        <v>1.40625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63">
        <v>55</v>
      </c>
      <c r="Y43" s="564">
        <f>IFERROR(IF(X43="",0,CEILING((X43/$H43),1)*$H43),"")</f>
        <v>55.5</v>
      </c>
      <c r="Z43" s="36">
        <f>IFERROR(IF(Y43=0,"",ROUNDUP(Y43/H43,0)*0.00902),"")</f>
        <v>0.1353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58.121621621621621</v>
      </c>
      <c r="BN43" s="64">
        <f>IFERROR(Y43*I43/H43,"0")</f>
        <v>58.65</v>
      </c>
      <c r="BO43" s="64">
        <f>IFERROR(1/J43*(X43/H43),"0")</f>
        <v>0.11261261261261261</v>
      </c>
      <c r="BP43" s="64">
        <f>IFERROR(1/J43*(Y43/H43),"0")</f>
        <v>0.11363636363636365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5">
        <f>IFERROR(X41/H41,"0")+IFERROR(X42/H42,"0")+IFERROR(X43/H43,"0")</f>
        <v>104.12412412412412</v>
      </c>
      <c r="Y44" s="565">
        <f>IFERROR(Y41/H41,"0")+IFERROR(Y42/H42,"0")+IFERROR(Y43/H43,"0")</f>
        <v>105</v>
      </c>
      <c r="Z44" s="565">
        <f>IFERROR(IF(Z41="",0,Z41),"0")+IFERROR(IF(Z42="",0,Z42),"0")+IFERROR(IF(Z43="",0,Z43),"0")</f>
        <v>1.8434999999999999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5">
        <f>IFERROR(SUM(X41:X43),"0")</f>
        <v>1019</v>
      </c>
      <c r="Y45" s="565">
        <f>IFERROR(SUM(Y41:Y43),"0")</f>
        <v>1027.5</v>
      </c>
      <c r="Z45" s="37"/>
      <c r="AA45" s="566"/>
      <c r="AB45" s="566"/>
      <c r="AC45" s="566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63">
        <v>130</v>
      </c>
      <c r="Y52" s="564">
        <f t="shared" ref="Y52:Y57" si="6">IFERROR(IF(X52="",0,CEILING((X52/$H52),1)*$H52),"")</f>
        <v>134.39999999999998</v>
      </c>
      <c r="Z52" s="36">
        <f>IFERROR(IF(Y52=0,"",ROUNDUP(Y52/H52,0)*0.01898),"")</f>
        <v>0.22776000000000002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135.04910714285714</v>
      </c>
      <c r="BN52" s="64">
        <f t="shared" ref="BN52:BN57" si="8">IFERROR(Y52*I52/H52,"0")</f>
        <v>139.61999999999998</v>
      </c>
      <c r="BO52" s="64">
        <f t="shared" ref="BO52:BO57" si="9">IFERROR(1/J52*(X52/H52),"0")</f>
        <v>0.18136160714285715</v>
      </c>
      <c r="BP52" s="64">
        <f t="shared" ref="BP52:BP57" si="10">IFERROR(1/J52*(Y52/H52),"0")</f>
        <v>0.18749999999999997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63">
        <v>191</v>
      </c>
      <c r="Y53" s="564">
        <f t="shared" si="6"/>
        <v>194.4</v>
      </c>
      <c r="Z53" s="36">
        <f>IFERROR(IF(Y53=0,"",ROUNDUP(Y53/H53,0)*0.01898),"")</f>
        <v>0.34164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198.69305555555553</v>
      </c>
      <c r="BN53" s="64">
        <f t="shared" si="8"/>
        <v>202.22999999999996</v>
      </c>
      <c r="BO53" s="64">
        <f t="shared" si="9"/>
        <v>0.27633101851851849</v>
      </c>
      <c r="BP53" s="64">
        <f t="shared" si="10"/>
        <v>0.28125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63">
        <v>76</v>
      </c>
      <c r="Y55" s="564">
        <f t="shared" si="6"/>
        <v>76</v>
      </c>
      <c r="Z55" s="36">
        <f>IFERROR(IF(Y55=0,"",ROUNDUP(Y55/H55,0)*0.00902),"")</f>
        <v>0.17138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79.989999999999995</v>
      </c>
      <c r="BN55" s="64">
        <f t="shared" si="8"/>
        <v>79.989999999999995</v>
      </c>
      <c r="BO55" s="64">
        <f t="shared" si="9"/>
        <v>0.14393939393939395</v>
      </c>
      <c r="BP55" s="64">
        <f t="shared" si="10"/>
        <v>0.14393939393939395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5">
        <f>IFERROR(X52/H52,"0")+IFERROR(X53/H53,"0")+IFERROR(X54/H54,"0")+IFERROR(X55/H55,"0")+IFERROR(X56/H56,"0")+IFERROR(X57/H57,"0")</f>
        <v>48.292328042328037</v>
      </c>
      <c r="Y58" s="565">
        <f>IFERROR(Y52/H52,"0")+IFERROR(Y53/H53,"0")+IFERROR(Y54/H54,"0")+IFERROR(Y55/H55,"0")+IFERROR(Y56/H56,"0")+IFERROR(Y57/H57,"0")</f>
        <v>49</v>
      </c>
      <c r="Z58" s="565">
        <f>IFERROR(IF(Z52="",0,Z52),"0")+IFERROR(IF(Z53="",0,Z53),"0")+IFERROR(IF(Z54="",0,Z54),"0")+IFERROR(IF(Z55="",0,Z55),"0")+IFERROR(IF(Z56="",0,Z56),"0")+IFERROR(IF(Z57="",0,Z57),"0")</f>
        <v>0.74077999999999999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5">
        <f>IFERROR(SUM(X52:X57),"0")</f>
        <v>397</v>
      </c>
      <c r="Y59" s="565">
        <f>IFERROR(SUM(Y52:Y57),"0")</f>
        <v>404.79999999999995</v>
      </c>
      <c r="Z59" s="37"/>
      <c r="AA59" s="566"/>
      <c r="AB59" s="566"/>
      <c r="AC59" s="566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63">
        <v>303</v>
      </c>
      <c r="Y61" s="564">
        <f>IFERROR(IF(X61="",0,CEILING((X61/$H61),1)*$H61),"")</f>
        <v>313.20000000000005</v>
      </c>
      <c r="Z61" s="36">
        <f>IFERROR(IF(Y61=0,"",ROUNDUP(Y61/H61,0)*0.01898),"")</f>
        <v>0.55042000000000002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315.20416666666665</v>
      </c>
      <c r="BN61" s="64">
        <f>IFERROR(Y61*I61/H61,"0")</f>
        <v>325.815</v>
      </c>
      <c r="BO61" s="64">
        <f>IFERROR(1/J61*(X61/H61),"0")</f>
        <v>0.43836805555555552</v>
      </c>
      <c r="BP61" s="64">
        <f>IFERROR(1/J61*(Y61/H61),"0")</f>
        <v>0.45312500000000006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5">
        <f>IFERROR(X61/H61,"0")+IFERROR(X62/H62,"0")+IFERROR(X63/H63,"0")+IFERROR(X64/H64,"0")</f>
        <v>28.055555555555554</v>
      </c>
      <c r="Y65" s="565">
        <f>IFERROR(Y61/H61,"0")+IFERROR(Y62/H62,"0")+IFERROR(Y63/H63,"0")+IFERROR(Y64/H64,"0")</f>
        <v>29.000000000000004</v>
      </c>
      <c r="Z65" s="565">
        <f>IFERROR(IF(Z61="",0,Z61),"0")+IFERROR(IF(Z62="",0,Z62),"0")+IFERROR(IF(Z63="",0,Z63),"0")+IFERROR(IF(Z64="",0,Z64),"0")</f>
        <v>0.55042000000000002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5">
        <f>IFERROR(SUM(X61:X64),"0")</f>
        <v>303</v>
      </c>
      <c r="Y66" s="565">
        <f>IFERROR(SUM(Y61:Y64),"0")</f>
        <v>313.20000000000005</v>
      </c>
      <c r="Z66" s="37"/>
      <c r="AA66" s="566"/>
      <c r="AB66" s="566"/>
      <c r="AC66" s="566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63">
        <v>12</v>
      </c>
      <c r="Y75" s="564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12.621428571428572</v>
      </c>
      <c r="BN75" s="64">
        <f t="shared" si="13"/>
        <v>17.670000000000002</v>
      </c>
      <c r="BO75" s="64">
        <f t="shared" si="14"/>
        <v>2.2321428571428572E-2</v>
      </c>
      <c r="BP75" s="64">
        <f t="shared" si="15"/>
        <v>3.125E-2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5">
        <f>IFERROR(X74/H74,"0")+IFERROR(X75/H75,"0")+IFERROR(X76/H76,"0")+IFERROR(X77/H77,"0")+IFERROR(X78/H78,"0")+IFERROR(X79/H79,"0")</f>
        <v>1.4285714285714286</v>
      </c>
      <c r="Y80" s="565">
        <f>IFERROR(Y74/H74,"0")+IFERROR(Y75/H75,"0")+IFERROR(Y76/H76,"0")+IFERROR(Y77/H77,"0")+IFERROR(Y78/H78,"0")+IFERROR(Y79/H79,"0")</f>
        <v>2</v>
      </c>
      <c r="Z80" s="565">
        <f>IFERROR(IF(Z74="",0,Z74),"0")+IFERROR(IF(Z75="",0,Z75),"0")+IFERROR(IF(Z76="",0,Z76),"0")+IFERROR(IF(Z77="",0,Z77),"0")+IFERROR(IF(Z78="",0,Z78),"0")+IFERROR(IF(Z79="",0,Z79),"0")</f>
        <v>3.7960000000000001E-2</v>
      </c>
      <c r="AA80" s="566"/>
      <c r="AB80" s="566"/>
      <c r="AC80" s="566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5">
        <f>IFERROR(SUM(X74:X79),"0")</f>
        <v>12</v>
      </c>
      <c r="Y81" s="565">
        <f>IFERROR(SUM(Y74:Y79),"0")</f>
        <v>16.8</v>
      </c>
      <c r="Z81" s="37"/>
      <c r="AA81" s="566"/>
      <c r="AB81" s="566"/>
      <c r="AC81" s="566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63">
        <v>244</v>
      </c>
      <c r="Y89" s="564">
        <f>IFERROR(IF(X89="",0,CEILING((X89/$H89),1)*$H89),"")</f>
        <v>248.4</v>
      </c>
      <c r="Z89" s="36">
        <f>IFERROR(IF(Y89=0,"",ROUNDUP(Y89/H89,0)*0.01898),"")</f>
        <v>0.43653999999999998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253.82777777777773</v>
      </c>
      <c r="BN89" s="64">
        <f>IFERROR(Y89*I89/H89,"0")</f>
        <v>258.40499999999997</v>
      </c>
      <c r="BO89" s="64">
        <f>IFERROR(1/J89*(X89/H89),"0")</f>
        <v>0.35300925925925924</v>
      </c>
      <c r="BP89" s="64">
        <f>IFERROR(1/J89*(Y89/H89),"0")</f>
        <v>0.359375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63">
        <v>102</v>
      </c>
      <c r="Y91" s="564">
        <f>IFERROR(IF(X91="",0,CEILING((X91/$H91),1)*$H91),"")</f>
        <v>103.5</v>
      </c>
      <c r="Z91" s="36">
        <f>IFERROR(IF(Y91=0,"",ROUNDUP(Y91/H91,0)*0.00902),"")</f>
        <v>0.20746000000000001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106.76</v>
      </c>
      <c r="BN91" s="64">
        <f>IFERROR(Y91*I91/H91,"0")</f>
        <v>108.33</v>
      </c>
      <c r="BO91" s="64">
        <f>IFERROR(1/J91*(X91/H91),"0")</f>
        <v>0.17171717171717174</v>
      </c>
      <c r="BP91" s="64">
        <f>IFERROR(1/J91*(Y91/H91),"0")</f>
        <v>0.17424242424242425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5">
        <f>IFERROR(X89/H89,"0")+IFERROR(X90/H90,"0")+IFERROR(X91/H91,"0")</f>
        <v>45.25925925925926</v>
      </c>
      <c r="Y92" s="565">
        <f>IFERROR(Y89/H89,"0")+IFERROR(Y90/H90,"0")+IFERROR(Y91/H91,"0")</f>
        <v>46</v>
      </c>
      <c r="Z92" s="565">
        <f>IFERROR(IF(Z89="",0,Z89),"0")+IFERROR(IF(Z90="",0,Z90),"0")+IFERROR(IF(Z91="",0,Z91),"0")</f>
        <v>0.64400000000000002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5">
        <f>IFERROR(SUM(X89:X91),"0")</f>
        <v>346</v>
      </c>
      <c r="Y93" s="565">
        <f>IFERROR(SUM(Y89:Y91),"0")</f>
        <v>351.9</v>
      </c>
      <c r="Z93" s="37"/>
      <c r="AA93" s="566"/>
      <c r="AB93" s="566"/>
      <c r="AC93" s="566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61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63">
        <v>106</v>
      </c>
      <c r="Y95" s="564">
        <f t="shared" ref="Y95:Y100" si="16">IFERROR(IF(X95="",0,CEILING((X95/$H95),1)*$H95),"")</f>
        <v>113.39999999999999</v>
      </c>
      <c r="Z95" s="36">
        <f>IFERROR(IF(Y95=0,"",ROUNDUP(Y95/H95,0)*0.01898),"")</f>
        <v>0.26572000000000001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112.79185185185186</v>
      </c>
      <c r="BN95" s="64">
        <f t="shared" ref="BN95:BN100" si="18">IFERROR(Y95*I95/H95,"0")</f>
        <v>120.66599999999998</v>
      </c>
      <c r="BO95" s="64">
        <f t="shared" ref="BO95:BO100" si="19">IFERROR(1/J95*(X95/H95),"0")</f>
        <v>0.20447530864197533</v>
      </c>
      <c r="BP95" s="64">
        <f t="shared" ref="BP95:BP100" si="20">IFERROR(1/J95*(Y95/H95),"0")</f>
        <v>0.21875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69</v>
      </c>
      <c r="X99" s="563">
        <v>81</v>
      </c>
      <c r="Y99" s="564">
        <f t="shared" si="16"/>
        <v>81</v>
      </c>
      <c r="Z99" s="36">
        <f>IFERROR(IF(Y99=0,"",ROUNDUP(Y99/H99,0)*0.00651),"")</f>
        <v>0.1953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88.559999999999988</v>
      </c>
      <c r="BN99" s="64">
        <f t="shared" si="18"/>
        <v>88.559999999999988</v>
      </c>
      <c r="BO99" s="64">
        <f t="shared" si="19"/>
        <v>0.16483516483516483</v>
      </c>
      <c r="BP99" s="64">
        <f t="shared" si="20"/>
        <v>0.16483516483516483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71</v>
      </c>
      <c r="Q101" s="577"/>
      <c r="R101" s="577"/>
      <c r="S101" s="577"/>
      <c r="T101" s="577"/>
      <c r="U101" s="577"/>
      <c r="V101" s="578"/>
      <c r="W101" s="37" t="s">
        <v>72</v>
      </c>
      <c r="X101" s="565">
        <f>IFERROR(X95/H95,"0")+IFERROR(X96/H96,"0")+IFERROR(X97/H97,"0")+IFERROR(X98/H98,"0")+IFERROR(X99/H99,"0")+IFERROR(X100/H100,"0")</f>
        <v>43.086419753086417</v>
      </c>
      <c r="Y101" s="565">
        <f>IFERROR(Y95/H95,"0")+IFERROR(Y96/H96,"0")+IFERROR(Y97/H97,"0")+IFERROR(Y98/H98,"0")+IFERROR(Y99/H99,"0")+IFERROR(Y100/H100,"0")</f>
        <v>44</v>
      </c>
      <c r="Z101" s="565">
        <f>IFERROR(IF(Z95="",0,Z95),"0")+IFERROR(IF(Z96="",0,Z96),"0")+IFERROR(IF(Z97="",0,Z97),"0")+IFERROR(IF(Z98="",0,Z98),"0")+IFERROR(IF(Z99="",0,Z99),"0")+IFERROR(IF(Z100="",0,Z100),"0")</f>
        <v>0.46101999999999999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71</v>
      </c>
      <c r="Q102" s="577"/>
      <c r="R102" s="577"/>
      <c r="S102" s="577"/>
      <c r="T102" s="577"/>
      <c r="U102" s="577"/>
      <c r="V102" s="578"/>
      <c r="W102" s="37" t="s">
        <v>69</v>
      </c>
      <c r="X102" s="565">
        <f>IFERROR(SUM(X95:X100),"0")</f>
        <v>187</v>
      </c>
      <c r="Y102" s="565">
        <f>IFERROR(SUM(Y95:Y100),"0")</f>
        <v>194.39999999999998</v>
      </c>
      <c r="Z102" s="37"/>
      <c r="AA102" s="566"/>
      <c r="AB102" s="566"/>
      <c r="AC102" s="566"/>
    </row>
    <row r="103" spans="1:68" ht="16.5" hidden="1" customHeight="1" x14ac:dyDescent="0.25">
      <c r="A103" s="579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69</v>
      </c>
      <c r="X105" s="563">
        <v>424</v>
      </c>
      <c r="Y105" s="564">
        <f>IFERROR(IF(X105="",0,CEILING((X105/$H105),1)*$H105),"")</f>
        <v>432</v>
      </c>
      <c r="Z105" s="36">
        <f>IFERROR(IF(Y105=0,"",ROUNDUP(Y105/H105,0)*0.01898),"")</f>
        <v>0.75919999999999999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441.07777777777767</v>
      </c>
      <c r="BN105" s="64">
        <f>IFERROR(Y105*I105/H105,"0")</f>
        <v>449.39999999999992</v>
      </c>
      <c r="BO105" s="64">
        <f>IFERROR(1/J105*(X105/H105),"0")</f>
        <v>0.61342592592592593</v>
      </c>
      <c r="BP105" s="64">
        <f>IFERROR(1/J105*(Y105/H105),"0")</f>
        <v>0.625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63">
        <v>220</v>
      </c>
      <c r="Y107" s="564">
        <f>IFERROR(IF(X107="",0,CEILING((X107/$H107),1)*$H107),"")</f>
        <v>220.5</v>
      </c>
      <c r="Z107" s="36">
        <f>IFERROR(IF(Y107=0,"",ROUNDUP(Y107/H107,0)*0.00902),"")</f>
        <v>0.44198000000000004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230.26666666666668</v>
      </c>
      <c r="BN107" s="64">
        <f>IFERROR(Y107*I107/H107,"0")</f>
        <v>230.79000000000002</v>
      </c>
      <c r="BO107" s="64">
        <f>IFERROR(1/J107*(X107/H107),"0")</f>
        <v>0.37037037037037035</v>
      </c>
      <c r="BP107" s="64">
        <f>IFERROR(1/J107*(Y107/H107),"0")</f>
        <v>0.37121212121212122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71</v>
      </c>
      <c r="Q109" s="577"/>
      <c r="R109" s="577"/>
      <c r="S109" s="577"/>
      <c r="T109" s="577"/>
      <c r="U109" s="577"/>
      <c r="V109" s="578"/>
      <c r="W109" s="37" t="s">
        <v>72</v>
      </c>
      <c r="X109" s="565">
        <f>IFERROR(X105/H105,"0")+IFERROR(X106/H106,"0")+IFERROR(X107/H107,"0")+IFERROR(X108/H108,"0")</f>
        <v>88.148148148148152</v>
      </c>
      <c r="Y109" s="565">
        <f>IFERROR(Y105/H105,"0")+IFERROR(Y106/H106,"0")+IFERROR(Y107/H107,"0")+IFERROR(Y108/H108,"0")</f>
        <v>89</v>
      </c>
      <c r="Z109" s="565">
        <f>IFERROR(IF(Z105="",0,Z105),"0")+IFERROR(IF(Z106="",0,Z106),"0")+IFERROR(IF(Z107="",0,Z107),"0")+IFERROR(IF(Z108="",0,Z108),"0")</f>
        <v>1.2011799999999999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71</v>
      </c>
      <c r="Q110" s="577"/>
      <c r="R110" s="577"/>
      <c r="S110" s="577"/>
      <c r="T110" s="577"/>
      <c r="U110" s="577"/>
      <c r="V110" s="578"/>
      <c r="W110" s="37" t="s">
        <v>69</v>
      </c>
      <c r="X110" s="565">
        <f>IFERROR(SUM(X105:X108),"0")</f>
        <v>644</v>
      </c>
      <c r="Y110" s="565">
        <f>IFERROR(SUM(Y105:Y108),"0")</f>
        <v>652.5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63">
        <v>77</v>
      </c>
      <c r="Y112" s="564">
        <f>IFERROR(IF(X112="",0,CEILING((X112/$H112),1)*$H112),"")</f>
        <v>86.4</v>
      </c>
      <c r="Z112" s="36">
        <f>IFERROR(IF(Y112=0,"",ROUNDUP(Y112/H112,0)*0.01898),"")</f>
        <v>0.15184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80.101388888888877</v>
      </c>
      <c r="BN112" s="64">
        <f>IFERROR(Y112*I112/H112,"0")</f>
        <v>89.88</v>
      </c>
      <c r="BO112" s="64">
        <f>IFERROR(1/J112*(X112/H112),"0")</f>
        <v>0.11140046296296295</v>
      </c>
      <c r="BP112" s="64">
        <f>IFERROR(1/J112*(Y112/H112),"0")</f>
        <v>0.125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63">
        <v>50</v>
      </c>
      <c r="Y114" s="564">
        <f>IFERROR(IF(X114="",0,CEILING((X114/$H114),1)*$H114),"")</f>
        <v>50.4</v>
      </c>
      <c r="Z114" s="36">
        <f>IFERROR(IF(Y114=0,"",ROUNDUP(Y114/H114,0)*0.00651),"")</f>
        <v>0.13671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53.75</v>
      </c>
      <c r="BN114" s="64">
        <f>IFERROR(Y114*I114/H114,"0")</f>
        <v>54.180000000000007</v>
      </c>
      <c r="BO114" s="64">
        <f>IFERROR(1/J114*(X114/H114),"0")</f>
        <v>0.11446886446886449</v>
      </c>
      <c r="BP114" s="64">
        <f>IFERROR(1/J114*(Y114/H114),"0")</f>
        <v>0.11538461538461539</v>
      </c>
    </row>
    <row r="115" spans="1:68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71</v>
      </c>
      <c r="Q115" s="577"/>
      <c r="R115" s="577"/>
      <c r="S115" s="577"/>
      <c r="T115" s="577"/>
      <c r="U115" s="577"/>
      <c r="V115" s="578"/>
      <c r="W115" s="37" t="s">
        <v>72</v>
      </c>
      <c r="X115" s="565">
        <f>IFERROR(X112/H112,"0")+IFERROR(X113/H113,"0")+IFERROR(X114/H114,"0")</f>
        <v>27.962962962962965</v>
      </c>
      <c r="Y115" s="565">
        <f>IFERROR(Y112/H112,"0")+IFERROR(Y113/H113,"0")+IFERROR(Y114/H114,"0")</f>
        <v>29</v>
      </c>
      <c r="Z115" s="565">
        <f>IFERROR(IF(Z112="",0,Z112),"0")+IFERROR(IF(Z113="",0,Z113),"0")+IFERROR(IF(Z114="",0,Z114),"0")</f>
        <v>0.28854999999999997</v>
      </c>
      <c r="AA115" s="566"/>
      <c r="AB115" s="566"/>
      <c r="AC115" s="566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71</v>
      </c>
      <c r="Q116" s="577"/>
      <c r="R116" s="577"/>
      <c r="S116" s="577"/>
      <c r="T116" s="577"/>
      <c r="U116" s="577"/>
      <c r="V116" s="578"/>
      <c r="W116" s="37" t="s">
        <v>69</v>
      </c>
      <c r="X116" s="565">
        <f>IFERROR(SUM(X112:X114),"0")</f>
        <v>127</v>
      </c>
      <c r="Y116" s="565">
        <f>IFERROR(SUM(Y112:Y114),"0")</f>
        <v>136.80000000000001</v>
      </c>
      <c r="Z116" s="37"/>
      <c r="AA116" s="566"/>
      <c r="AB116" s="566"/>
      <c r="AC116" s="566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63">
        <v>230</v>
      </c>
      <c r="Y118" s="564">
        <f>IFERROR(IF(X118="",0,CEILING((X118/$H118),1)*$H118),"")</f>
        <v>234.89999999999998</v>
      </c>
      <c r="Z118" s="36">
        <f>IFERROR(IF(Y118=0,"",ROUNDUP(Y118/H118,0)*0.01898),"")</f>
        <v>0.55042000000000002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244.56666666666666</v>
      </c>
      <c r="BN118" s="64">
        <f>IFERROR(Y118*I118/H118,"0")</f>
        <v>249.77699999999999</v>
      </c>
      <c r="BO118" s="64">
        <f>IFERROR(1/J118*(X118/H118),"0")</f>
        <v>0.44367283950617287</v>
      </c>
      <c r="BP118" s="64">
        <f>IFERROR(1/J118*(Y118/H118),"0")</f>
        <v>0.453125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63">
        <v>198</v>
      </c>
      <c r="Y120" s="564">
        <f>IFERROR(IF(X120="",0,CEILING((X120/$H120),1)*$H120),"")</f>
        <v>199.8</v>
      </c>
      <c r="Z120" s="36">
        <f>IFERROR(IF(Y120=0,"",ROUNDUP(Y120/H120,0)*0.00651),"")</f>
        <v>0.48174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216.48</v>
      </c>
      <c r="BN120" s="64">
        <f>IFERROR(Y120*I120/H120,"0")</f>
        <v>218.44800000000001</v>
      </c>
      <c r="BO120" s="64">
        <f>IFERROR(1/J120*(X120/H120),"0")</f>
        <v>0.40293040293040294</v>
      </c>
      <c r="BP120" s="64">
        <f>IFERROR(1/J120*(Y120/H120),"0")</f>
        <v>0.40659340659340665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71</v>
      </c>
      <c r="Q122" s="577"/>
      <c r="R122" s="577"/>
      <c r="S122" s="577"/>
      <c r="T122" s="577"/>
      <c r="U122" s="577"/>
      <c r="V122" s="578"/>
      <c r="W122" s="37" t="s">
        <v>72</v>
      </c>
      <c r="X122" s="565">
        <f>IFERROR(X118/H118,"0")+IFERROR(X119/H119,"0")+IFERROR(X120/H120,"0")+IFERROR(X121/H121,"0")</f>
        <v>101.72839506172839</v>
      </c>
      <c r="Y122" s="565">
        <f>IFERROR(Y118/H118,"0")+IFERROR(Y119/H119,"0")+IFERROR(Y120/H120,"0")+IFERROR(Y121/H121,"0")</f>
        <v>103</v>
      </c>
      <c r="Z122" s="565">
        <f>IFERROR(IF(Z118="",0,Z118),"0")+IFERROR(IF(Z119="",0,Z119),"0")+IFERROR(IF(Z120="",0,Z120),"0")+IFERROR(IF(Z121="",0,Z121),"0")</f>
        <v>1.03216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71</v>
      </c>
      <c r="Q123" s="577"/>
      <c r="R123" s="577"/>
      <c r="S123" s="577"/>
      <c r="T123" s="577"/>
      <c r="U123" s="577"/>
      <c r="V123" s="578"/>
      <c r="W123" s="37" t="s">
        <v>69</v>
      </c>
      <c r="X123" s="565">
        <f>IFERROR(SUM(X118:X121),"0")</f>
        <v>428</v>
      </c>
      <c r="Y123" s="565">
        <f>IFERROR(SUM(Y118:Y121),"0")</f>
        <v>434.7</v>
      </c>
      <c r="Z123" s="37"/>
      <c r="AA123" s="566"/>
      <c r="AB123" s="566"/>
      <c r="AC123" s="566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71</v>
      </c>
      <c r="Q127" s="577"/>
      <c r="R127" s="577"/>
      <c r="S127" s="577"/>
      <c r="T127" s="577"/>
      <c r="U127" s="577"/>
      <c r="V127" s="578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71</v>
      </c>
      <c r="Q128" s="577"/>
      <c r="R128" s="577"/>
      <c r="S128" s="577"/>
      <c r="T128" s="577"/>
      <c r="U128" s="577"/>
      <c r="V128" s="578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71</v>
      </c>
      <c r="Q133" s="577"/>
      <c r="R133" s="577"/>
      <c r="S133" s="577"/>
      <c r="T133" s="577"/>
      <c r="U133" s="577"/>
      <c r="V133" s="578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71</v>
      </c>
      <c r="Q134" s="577"/>
      <c r="R134" s="577"/>
      <c r="S134" s="577"/>
      <c r="T134" s="577"/>
      <c r="U134" s="577"/>
      <c r="V134" s="578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71</v>
      </c>
      <c r="Q138" s="577"/>
      <c r="R138" s="577"/>
      <c r="S138" s="577"/>
      <c r="T138" s="577"/>
      <c r="U138" s="577"/>
      <c r="V138" s="578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71</v>
      </c>
      <c r="Q139" s="577"/>
      <c r="R139" s="577"/>
      <c r="S139" s="577"/>
      <c r="T139" s="577"/>
      <c r="U139" s="577"/>
      <c r="V139" s="578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71</v>
      </c>
      <c r="Q143" s="577"/>
      <c r="R143" s="577"/>
      <c r="S143" s="577"/>
      <c r="T143" s="577"/>
      <c r="U143" s="577"/>
      <c r="V143" s="578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71</v>
      </c>
      <c r="Q144" s="577"/>
      <c r="R144" s="577"/>
      <c r="S144" s="577"/>
      <c r="T144" s="577"/>
      <c r="U144" s="577"/>
      <c r="V144" s="578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71</v>
      </c>
      <c r="Q149" s="577"/>
      <c r="R149" s="577"/>
      <c r="S149" s="577"/>
      <c r="T149" s="577"/>
      <c r="U149" s="577"/>
      <c r="V149" s="578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71</v>
      </c>
      <c r="Q150" s="577"/>
      <c r="R150" s="577"/>
      <c r="S150" s="577"/>
      <c r="T150" s="577"/>
      <c r="U150" s="577"/>
      <c r="V150" s="578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253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71</v>
      </c>
      <c r="Q155" s="577"/>
      <c r="R155" s="577"/>
      <c r="S155" s="577"/>
      <c r="T155" s="577"/>
      <c r="U155" s="577"/>
      <c r="V155" s="578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71</v>
      </c>
      <c r="Q156" s="577"/>
      <c r="R156" s="577"/>
      <c r="S156" s="577"/>
      <c r="T156" s="577"/>
      <c r="U156" s="577"/>
      <c r="V156" s="578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69</v>
      </c>
      <c r="X161" s="563">
        <v>85</v>
      </c>
      <c r="Y161" s="564">
        <f t="shared" si="21"/>
        <v>86.100000000000009</v>
      </c>
      <c r="Z161" s="36">
        <f>IFERROR(IF(Y161=0,"",ROUNDUP(Y161/H161,0)*0.00502),"")</f>
        <v>0.20582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90.261904761904759</v>
      </c>
      <c r="BN161" s="64">
        <f t="shared" si="23"/>
        <v>91.43</v>
      </c>
      <c r="BO161" s="64">
        <f t="shared" si="24"/>
        <v>0.17297517297517298</v>
      </c>
      <c r="BP161" s="64">
        <f t="shared" si="25"/>
        <v>0.17521367521367523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69</v>
      </c>
      <c r="X163" s="563">
        <v>20</v>
      </c>
      <c r="Y163" s="564">
        <f t="shared" si="21"/>
        <v>21.6</v>
      </c>
      <c r="Z163" s="36">
        <f>IFERROR(IF(Y163=0,"",ROUNDUP(Y163/H163,0)*0.00502),"")</f>
        <v>6.0240000000000002E-2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21.444444444444446</v>
      </c>
      <c r="BN163" s="64">
        <f t="shared" si="23"/>
        <v>23.16</v>
      </c>
      <c r="BO163" s="64">
        <f t="shared" si="24"/>
        <v>4.7483380816714153E-2</v>
      </c>
      <c r="BP163" s="64">
        <f t="shared" si="25"/>
        <v>5.1282051282051287E-2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63">
        <v>78</v>
      </c>
      <c r="Y164" s="564">
        <f t="shared" si="21"/>
        <v>79.8</v>
      </c>
      <c r="Z164" s="36">
        <f>IFERROR(IF(Y164=0,"",ROUNDUP(Y164/H164,0)*0.00502),"")</f>
        <v>0.19076000000000001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81.714285714285722</v>
      </c>
      <c r="BN164" s="64">
        <f t="shared" si="23"/>
        <v>83.6</v>
      </c>
      <c r="BO164" s="64">
        <f t="shared" si="24"/>
        <v>0.15873015873015872</v>
      </c>
      <c r="BP164" s="64">
        <f t="shared" si="25"/>
        <v>0.1623931623931624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71</v>
      </c>
      <c r="Q167" s="577"/>
      <c r="R167" s="577"/>
      <c r="S167" s="577"/>
      <c r="T167" s="577"/>
      <c r="U167" s="577"/>
      <c r="V167" s="578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88.73015873015872</v>
      </c>
      <c r="Y167" s="565">
        <f>IFERROR(Y158/H158,"0")+IFERROR(Y159/H159,"0")+IFERROR(Y160/H160,"0")+IFERROR(Y161/H161,"0")+IFERROR(Y162/H162,"0")+IFERROR(Y163/H163,"0")+IFERROR(Y164/H164,"0")+IFERROR(Y165/H165,"0")+IFERROR(Y166/H166,"0")</f>
        <v>91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0.45682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71</v>
      </c>
      <c r="Q168" s="577"/>
      <c r="R168" s="577"/>
      <c r="S168" s="577"/>
      <c r="T168" s="577"/>
      <c r="U168" s="577"/>
      <c r="V168" s="578"/>
      <c r="W168" s="37" t="s">
        <v>69</v>
      </c>
      <c r="X168" s="565">
        <f>IFERROR(SUM(X158:X166),"0")</f>
        <v>183</v>
      </c>
      <c r="Y168" s="565">
        <f>IFERROR(SUM(Y158:Y166),"0")</f>
        <v>187.5</v>
      </c>
      <c r="Z168" s="37"/>
      <c r="AA168" s="566"/>
      <c r="AB168" s="566"/>
      <c r="AC168" s="566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71</v>
      </c>
      <c r="Q173" s="577"/>
      <c r="R173" s="577"/>
      <c r="S173" s="577"/>
      <c r="T173" s="577"/>
      <c r="U173" s="577"/>
      <c r="V173" s="578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71</v>
      </c>
      <c r="Q174" s="577"/>
      <c r="R174" s="577"/>
      <c r="S174" s="577"/>
      <c r="T174" s="577"/>
      <c r="U174" s="577"/>
      <c r="V174" s="578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71</v>
      </c>
      <c r="Q183" s="577"/>
      <c r="R183" s="577"/>
      <c r="S183" s="577"/>
      <c r="T183" s="577"/>
      <c r="U183" s="577"/>
      <c r="V183" s="578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71</v>
      </c>
      <c r="Q184" s="577"/>
      <c r="R184" s="577"/>
      <c r="S184" s="577"/>
      <c r="T184" s="577"/>
      <c r="U184" s="577"/>
      <c r="V184" s="578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69</v>
      </c>
      <c r="X187" s="563">
        <v>26</v>
      </c>
      <c r="Y187" s="564">
        <f>IFERROR(IF(X187="",0,CEILING((X187/$H187),1)*$H187),"")</f>
        <v>27.3</v>
      </c>
      <c r="Z187" s="36">
        <f>IFERROR(IF(Y187=0,"",ROUNDUP(Y187/H187,0)*0.00651),"")</f>
        <v>8.4629999999999997E-2</v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28.228571428571424</v>
      </c>
      <c r="BN187" s="64">
        <f>IFERROR(Y187*I187/H187,"0")</f>
        <v>29.639999999999997</v>
      </c>
      <c r="BO187" s="64">
        <f>IFERROR(1/J187*(X187/H187),"0")</f>
        <v>6.8027210884353734E-2</v>
      </c>
      <c r="BP187" s="64">
        <f>IFERROR(1/J187*(Y187/H187),"0")</f>
        <v>7.1428571428571438E-2</v>
      </c>
    </row>
    <row r="188" spans="1:68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71</v>
      </c>
      <c r="Q188" s="577"/>
      <c r="R188" s="577"/>
      <c r="S188" s="577"/>
      <c r="T188" s="577"/>
      <c r="U188" s="577"/>
      <c r="V188" s="578"/>
      <c r="W188" s="37" t="s">
        <v>72</v>
      </c>
      <c r="X188" s="565">
        <f>IFERROR(X186/H186,"0")+IFERROR(X187/H187,"0")</f>
        <v>12.38095238095238</v>
      </c>
      <c r="Y188" s="565">
        <f>IFERROR(Y186/H186,"0")+IFERROR(Y187/H187,"0")</f>
        <v>13</v>
      </c>
      <c r="Z188" s="565">
        <f>IFERROR(IF(Z186="",0,Z186),"0")+IFERROR(IF(Z187="",0,Z187),"0")</f>
        <v>8.4629999999999997E-2</v>
      </c>
      <c r="AA188" s="566"/>
      <c r="AB188" s="566"/>
      <c r="AC188" s="566"/>
    </row>
    <row r="189" spans="1:68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71</v>
      </c>
      <c r="Q189" s="577"/>
      <c r="R189" s="577"/>
      <c r="S189" s="577"/>
      <c r="T189" s="577"/>
      <c r="U189" s="577"/>
      <c r="V189" s="578"/>
      <c r="W189" s="37" t="s">
        <v>69</v>
      </c>
      <c r="X189" s="565">
        <f>IFERROR(SUM(X186:X187),"0")</f>
        <v>26</v>
      </c>
      <c r="Y189" s="565">
        <f>IFERROR(SUM(Y186:Y187),"0")</f>
        <v>27.3</v>
      </c>
      <c r="Z189" s="37"/>
      <c r="AA189" s="566"/>
      <c r="AB189" s="566"/>
      <c r="AC189" s="566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69</v>
      </c>
      <c r="X191" s="563">
        <v>315</v>
      </c>
      <c r="Y191" s="564">
        <f t="shared" ref="Y191:Y198" si="26">IFERROR(IF(X191="",0,CEILING((X191/$H191),1)*$H191),"")</f>
        <v>318.60000000000002</v>
      </c>
      <c r="Z191" s="36">
        <f>IFERROR(IF(Y191=0,"",ROUNDUP(Y191/H191,0)*0.00902),"")</f>
        <v>0.53217999999999999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327.25</v>
      </c>
      <c r="BN191" s="64">
        <f t="shared" ref="BN191:BN198" si="28">IFERROR(Y191*I191/H191,"0")</f>
        <v>330.99</v>
      </c>
      <c r="BO191" s="64">
        <f t="shared" ref="BO191:BO198" si="29">IFERROR(1/J191*(X191/H191),"0")</f>
        <v>0.44191919191919188</v>
      </c>
      <c r="BP191" s="64">
        <f t="shared" ref="BP191:BP198" si="30">IFERROR(1/J191*(Y191/H191),"0")</f>
        <v>0.44696969696969696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63">
        <v>256</v>
      </c>
      <c r="Y192" s="564">
        <f t="shared" si="26"/>
        <v>259.20000000000005</v>
      </c>
      <c r="Z192" s="36">
        <f>IFERROR(IF(Y192=0,"",ROUNDUP(Y192/H192,0)*0.00902),"")</f>
        <v>0.43296000000000001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265.95555555555558</v>
      </c>
      <c r="BN192" s="64">
        <f t="shared" si="28"/>
        <v>269.28000000000003</v>
      </c>
      <c r="BO192" s="64">
        <f t="shared" si="29"/>
        <v>0.35914702581369246</v>
      </c>
      <c r="BP192" s="64">
        <f t="shared" si="30"/>
        <v>0.3636363636363637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63">
        <v>181</v>
      </c>
      <c r="Y194" s="564">
        <f t="shared" si="26"/>
        <v>183.60000000000002</v>
      </c>
      <c r="Z194" s="36">
        <f>IFERROR(IF(Y194=0,"",ROUNDUP(Y194/H194,0)*0.00902),"")</f>
        <v>0.30668000000000001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188.03888888888889</v>
      </c>
      <c r="BN194" s="64">
        <f t="shared" si="28"/>
        <v>190.74</v>
      </c>
      <c r="BO194" s="64">
        <f t="shared" si="29"/>
        <v>0.2539281705948373</v>
      </c>
      <c r="BP194" s="64">
        <f t="shared" si="30"/>
        <v>0.25757575757575757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63">
        <v>50</v>
      </c>
      <c r="Y195" s="564">
        <f t="shared" si="26"/>
        <v>50.4</v>
      </c>
      <c r="Z195" s="36">
        <f>IFERROR(IF(Y195=0,"",ROUNDUP(Y195/H195,0)*0.00502),"")</f>
        <v>0.14056000000000002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53.611111111111107</v>
      </c>
      <c r="BN195" s="64">
        <f t="shared" si="28"/>
        <v>54.039999999999992</v>
      </c>
      <c r="BO195" s="64">
        <f t="shared" si="29"/>
        <v>0.11870845204178539</v>
      </c>
      <c r="BP195" s="64">
        <f t="shared" si="30"/>
        <v>0.11965811965811968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63">
        <v>31</v>
      </c>
      <c r="Y196" s="564">
        <f t="shared" si="26"/>
        <v>32.4</v>
      </c>
      <c r="Z196" s="36">
        <f>IFERROR(IF(Y196=0,"",ROUNDUP(Y196/H196,0)*0.00502),"")</f>
        <v>9.0359999999999996E-2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32.722222222222221</v>
      </c>
      <c r="BN196" s="64">
        <f t="shared" si="28"/>
        <v>34.199999999999996</v>
      </c>
      <c r="BO196" s="64">
        <f t="shared" si="29"/>
        <v>7.3599240265906932E-2</v>
      </c>
      <c r="BP196" s="64">
        <f t="shared" si="30"/>
        <v>7.6923076923076927E-2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63">
        <v>41</v>
      </c>
      <c r="Y198" s="564">
        <f t="shared" si="26"/>
        <v>41.4</v>
      </c>
      <c r="Z198" s="36">
        <f>IFERROR(IF(Y198=0,"",ROUNDUP(Y198/H198,0)*0.00502),"")</f>
        <v>0.11546000000000001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43.277777777777771</v>
      </c>
      <c r="BN198" s="64">
        <f t="shared" si="28"/>
        <v>43.699999999999996</v>
      </c>
      <c r="BO198" s="64">
        <f t="shared" si="29"/>
        <v>9.7340930674264026E-2</v>
      </c>
      <c r="BP198" s="64">
        <f t="shared" si="30"/>
        <v>9.8290598290598302E-2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71</v>
      </c>
      <c r="Q199" s="577"/>
      <c r="R199" s="577"/>
      <c r="S199" s="577"/>
      <c r="T199" s="577"/>
      <c r="U199" s="577"/>
      <c r="V199" s="578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207.03703703703701</v>
      </c>
      <c r="Y199" s="565">
        <f>IFERROR(Y191/H191,"0")+IFERROR(Y192/H192,"0")+IFERROR(Y193/H193,"0")+IFERROR(Y194/H194,"0")+IFERROR(Y195/H195,"0")+IFERROR(Y196/H196,"0")+IFERROR(Y197/H197,"0")+IFERROR(Y198/H198,"0")</f>
        <v>210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1.6181999999999999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71</v>
      </c>
      <c r="Q200" s="577"/>
      <c r="R200" s="577"/>
      <c r="S200" s="577"/>
      <c r="T200" s="577"/>
      <c r="U200" s="577"/>
      <c r="V200" s="578"/>
      <c r="W200" s="37" t="s">
        <v>69</v>
      </c>
      <c r="X200" s="565">
        <f>IFERROR(SUM(X191:X198),"0")</f>
        <v>874</v>
      </c>
      <c r="Y200" s="565">
        <f>IFERROR(SUM(Y191:Y198),"0")</f>
        <v>885.6</v>
      </c>
      <c r="Z200" s="37"/>
      <c r="AA200" s="566"/>
      <c r="AB200" s="566"/>
      <c r="AC200" s="566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69</v>
      </c>
      <c r="X204" s="563">
        <v>316</v>
      </c>
      <c r="Y204" s="564">
        <f t="shared" si="31"/>
        <v>321.89999999999998</v>
      </c>
      <c r="Z204" s="36">
        <f>IFERROR(IF(Y204=0,"",ROUNDUP(Y204/H204,0)*0.01898),"")</f>
        <v>0.70226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334.85103448275862</v>
      </c>
      <c r="BN204" s="64">
        <f t="shared" si="33"/>
        <v>341.10300000000001</v>
      </c>
      <c r="BO204" s="64">
        <f t="shared" si="34"/>
        <v>0.56752873563218398</v>
      </c>
      <c r="BP204" s="64">
        <f t="shared" si="35"/>
        <v>0.578125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63">
        <v>190</v>
      </c>
      <c r="Y205" s="564">
        <f t="shared" si="31"/>
        <v>192</v>
      </c>
      <c r="Z205" s="36">
        <f t="shared" ref="Z205:Z210" si="36">IFERROR(IF(Y205=0,"",ROUNDUP(Y205/H205,0)*0.00651),"")</f>
        <v>0.52080000000000004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211.375</v>
      </c>
      <c r="BN205" s="64">
        <f t="shared" si="33"/>
        <v>213.6</v>
      </c>
      <c r="BO205" s="64">
        <f t="shared" si="34"/>
        <v>0.43498168498168505</v>
      </c>
      <c r="BP205" s="64">
        <f t="shared" si="35"/>
        <v>0.43956043956043961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63">
        <v>224</v>
      </c>
      <c r="Y207" s="564">
        <f t="shared" si="31"/>
        <v>225.6</v>
      </c>
      <c r="Z207" s="36">
        <f t="shared" si="36"/>
        <v>0.61194000000000004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247.52</v>
      </c>
      <c r="BN207" s="64">
        <f t="shared" si="33"/>
        <v>249.28800000000001</v>
      </c>
      <c r="BO207" s="64">
        <f t="shared" si="34"/>
        <v>0.51282051282051289</v>
      </c>
      <c r="BP207" s="64">
        <f t="shared" si="35"/>
        <v>0.51648351648351654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63">
        <v>326</v>
      </c>
      <c r="Y208" s="564">
        <f t="shared" si="31"/>
        <v>326.39999999999998</v>
      </c>
      <c r="Z208" s="36">
        <f t="shared" si="36"/>
        <v>0.88536000000000004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360.23</v>
      </c>
      <c r="BN208" s="64">
        <f t="shared" si="33"/>
        <v>360.67200000000003</v>
      </c>
      <c r="BO208" s="64">
        <f t="shared" si="34"/>
        <v>0.74633699633699646</v>
      </c>
      <c r="BP208" s="64">
        <f t="shared" si="35"/>
        <v>0.74725274725274726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69</v>
      </c>
      <c r="X209" s="563">
        <v>176</v>
      </c>
      <c r="Y209" s="564">
        <f t="shared" si="31"/>
        <v>177.6</v>
      </c>
      <c r="Z209" s="36">
        <f t="shared" si="36"/>
        <v>0.48174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194.48000000000002</v>
      </c>
      <c r="BN209" s="64">
        <f t="shared" si="33"/>
        <v>196.24800000000002</v>
      </c>
      <c r="BO209" s="64">
        <f t="shared" si="34"/>
        <v>0.402930402930403</v>
      </c>
      <c r="BP209" s="64">
        <f t="shared" si="35"/>
        <v>0.40659340659340665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63">
        <v>157</v>
      </c>
      <c r="Y210" s="564">
        <f t="shared" si="31"/>
        <v>158.4</v>
      </c>
      <c r="Z210" s="36">
        <f t="shared" si="36"/>
        <v>0.42965999999999999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173.8775</v>
      </c>
      <c r="BN210" s="64">
        <f t="shared" si="33"/>
        <v>175.428</v>
      </c>
      <c r="BO210" s="64">
        <f t="shared" si="34"/>
        <v>0.35943223443223449</v>
      </c>
      <c r="BP210" s="64">
        <f t="shared" si="35"/>
        <v>0.36263736263736268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71</v>
      </c>
      <c r="Q211" s="577"/>
      <c r="R211" s="577"/>
      <c r="S211" s="577"/>
      <c r="T211" s="577"/>
      <c r="U211" s="577"/>
      <c r="V211" s="578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483.4051724137932</v>
      </c>
      <c r="Y211" s="565">
        <f>IFERROR(Y202/H202,"0")+IFERROR(Y203/H203,"0")+IFERROR(Y204/H204,"0")+IFERROR(Y205/H205,"0")+IFERROR(Y206/H206,"0")+IFERROR(Y207/H207,"0")+IFERROR(Y208/H208,"0")+IFERROR(Y209/H209,"0")+IFERROR(Y210/H210,"0")</f>
        <v>487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3.6317599999999999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71</v>
      </c>
      <c r="Q212" s="577"/>
      <c r="R212" s="577"/>
      <c r="S212" s="577"/>
      <c r="T212" s="577"/>
      <c r="U212" s="577"/>
      <c r="V212" s="578"/>
      <c r="W212" s="37" t="s">
        <v>69</v>
      </c>
      <c r="X212" s="565">
        <f>IFERROR(SUM(X202:X210),"0")</f>
        <v>1389</v>
      </c>
      <c r="Y212" s="565">
        <f>IFERROR(SUM(Y202:Y210),"0")</f>
        <v>1401.9</v>
      </c>
      <c r="Z212" s="37"/>
      <c r="AA212" s="566"/>
      <c r="AB212" s="566"/>
      <c r="AC212" s="566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63">
        <v>31</v>
      </c>
      <c r="Y214" s="564">
        <f>IFERROR(IF(X214="",0,CEILING((X214/$H214),1)*$H214),"")</f>
        <v>31.2</v>
      </c>
      <c r="Z214" s="36">
        <f>IFERROR(IF(Y214=0,"",ROUNDUP(Y214/H214,0)*0.00651),"")</f>
        <v>8.4629999999999997E-2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34.255000000000003</v>
      </c>
      <c r="BN214" s="64">
        <f>IFERROR(Y214*I214/H214,"0")</f>
        <v>34.476000000000006</v>
      </c>
      <c r="BO214" s="64">
        <f>IFERROR(1/J214*(X214/H214),"0")</f>
        <v>7.0970695970695982E-2</v>
      </c>
      <c r="BP214" s="64">
        <f>IFERROR(1/J214*(Y214/H214),"0")</f>
        <v>7.1428571428571438E-2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63">
        <v>44</v>
      </c>
      <c r="Y215" s="564">
        <f>IFERROR(IF(X215="",0,CEILING((X215/$H215),1)*$H215),"")</f>
        <v>45.6</v>
      </c>
      <c r="Z215" s="36">
        <f>IFERROR(IF(Y215=0,"",ROUNDUP(Y215/H215,0)*0.00651),"")</f>
        <v>0.12369000000000001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48.620000000000005</v>
      </c>
      <c r="BN215" s="64">
        <f>IFERROR(Y215*I215/H215,"0")</f>
        <v>50.388000000000005</v>
      </c>
      <c r="BO215" s="64">
        <f>IFERROR(1/J215*(X215/H215),"0")</f>
        <v>0.10073260073260075</v>
      </c>
      <c r="BP215" s="64">
        <f>IFERROR(1/J215*(Y215/H215),"0")</f>
        <v>0.1043956043956044</v>
      </c>
    </row>
    <row r="216" spans="1:68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71</v>
      </c>
      <c r="Q216" s="577"/>
      <c r="R216" s="577"/>
      <c r="S216" s="577"/>
      <c r="T216" s="577"/>
      <c r="U216" s="577"/>
      <c r="V216" s="578"/>
      <c r="W216" s="37" t="s">
        <v>72</v>
      </c>
      <c r="X216" s="565">
        <f>IFERROR(X214/H214,"0")+IFERROR(X215/H215,"0")</f>
        <v>31.250000000000004</v>
      </c>
      <c r="Y216" s="565">
        <f>IFERROR(Y214/H214,"0")+IFERROR(Y215/H215,"0")</f>
        <v>32</v>
      </c>
      <c r="Z216" s="565">
        <f>IFERROR(IF(Z214="",0,Z214),"0")+IFERROR(IF(Z215="",0,Z215),"0")</f>
        <v>0.20832000000000001</v>
      </c>
      <c r="AA216" s="566"/>
      <c r="AB216" s="566"/>
      <c r="AC216" s="566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71</v>
      </c>
      <c r="Q217" s="577"/>
      <c r="R217" s="577"/>
      <c r="S217" s="577"/>
      <c r="T217" s="577"/>
      <c r="U217" s="577"/>
      <c r="V217" s="578"/>
      <c r="W217" s="37" t="s">
        <v>69</v>
      </c>
      <c r="X217" s="565">
        <f>IFERROR(SUM(X214:X215),"0")</f>
        <v>75</v>
      </c>
      <c r="Y217" s="565">
        <f>IFERROR(SUM(Y214:Y215),"0")</f>
        <v>76.8</v>
      </c>
      <c r="Z217" s="37"/>
      <c r="AA217" s="566"/>
      <c r="AB217" s="566"/>
      <c r="AC217" s="566"/>
    </row>
    <row r="218" spans="1:68" ht="16.5" hidden="1" customHeight="1" x14ac:dyDescent="0.25">
      <c r="A218" s="579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69</v>
      </c>
      <c r="X220" s="563">
        <v>85</v>
      </c>
      <c r="Y220" s="564">
        <f t="shared" ref="Y220:Y226" si="37">IFERROR(IF(X220="",0,CEILING((X220/$H220),1)*$H220),"")</f>
        <v>92.8</v>
      </c>
      <c r="Z220" s="36">
        <f>IFERROR(IF(Y220=0,"",ROUNDUP(Y220/H220,0)*0.01898),"")</f>
        <v>0.15184</v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88.1875</v>
      </c>
      <c r="BN220" s="64">
        <f t="shared" ref="BN220:BN226" si="39">IFERROR(Y220*I220/H220,"0")</f>
        <v>96.28</v>
      </c>
      <c r="BO220" s="64">
        <f t="shared" ref="BO220:BO226" si="40">IFERROR(1/J220*(X220/H220),"0")</f>
        <v>0.11449353448275862</v>
      </c>
      <c r="BP220" s="64">
        <f t="shared" ref="BP220:BP226" si="41">IFERROR(1/J220*(Y220/H220),"0")</f>
        <v>0.125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71</v>
      </c>
      <c r="Q227" s="577"/>
      <c r="R227" s="577"/>
      <c r="S227" s="577"/>
      <c r="T227" s="577"/>
      <c r="U227" s="577"/>
      <c r="V227" s="578"/>
      <c r="W227" s="37" t="s">
        <v>72</v>
      </c>
      <c r="X227" s="565">
        <f>IFERROR(X220/H220,"0")+IFERROR(X221/H221,"0")+IFERROR(X222/H222,"0")+IFERROR(X223/H223,"0")+IFERROR(X224/H224,"0")+IFERROR(X225/H225,"0")+IFERROR(X226/H226,"0")</f>
        <v>7.3275862068965516</v>
      </c>
      <c r="Y227" s="565">
        <f>IFERROR(Y220/H220,"0")+IFERROR(Y221/H221,"0")+IFERROR(Y222/H222,"0")+IFERROR(Y223/H223,"0")+IFERROR(Y224/H224,"0")+IFERROR(Y225/H225,"0")+IFERROR(Y226/H226,"0")</f>
        <v>8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0.15184</v>
      </c>
      <c r="AA227" s="566"/>
      <c r="AB227" s="566"/>
      <c r="AC227" s="566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71</v>
      </c>
      <c r="Q228" s="577"/>
      <c r="R228" s="577"/>
      <c r="S228" s="577"/>
      <c r="T228" s="577"/>
      <c r="U228" s="577"/>
      <c r="V228" s="578"/>
      <c r="W228" s="37" t="s">
        <v>69</v>
      </c>
      <c r="X228" s="565">
        <f>IFERROR(SUM(X220:X226),"0")</f>
        <v>85</v>
      </c>
      <c r="Y228" s="565">
        <f>IFERROR(SUM(Y220:Y226),"0")</f>
        <v>92.8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71</v>
      </c>
      <c r="Q232" s="577"/>
      <c r="R232" s="577"/>
      <c r="S232" s="577"/>
      <c r="T232" s="577"/>
      <c r="U232" s="577"/>
      <c r="V232" s="578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71</v>
      </c>
      <c r="Q233" s="577"/>
      <c r="R233" s="577"/>
      <c r="S233" s="577"/>
      <c r="T233" s="577"/>
      <c r="U233" s="577"/>
      <c r="V233" s="578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86" t="s">
        <v>381</v>
      </c>
      <c r="Q235" s="570"/>
      <c r="R235" s="570"/>
      <c r="S235" s="570"/>
      <c r="T235" s="571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71</v>
      </c>
      <c r="Q236" s="577"/>
      <c r="R236" s="577"/>
      <c r="S236" s="577"/>
      <c r="T236" s="577"/>
      <c r="U236" s="577"/>
      <c r="V236" s="578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71</v>
      </c>
      <c r="Q237" s="577"/>
      <c r="R237" s="577"/>
      <c r="S237" s="577"/>
      <c r="T237" s="577"/>
      <c r="U237" s="577"/>
      <c r="V237" s="578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6" t="s">
        <v>389</v>
      </c>
      <c r="Q240" s="570"/>
      <c r="R240" s="570"/>
      <c r="S240" s="570"/>
      <c r="T240" s="571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71</v>
      </c>
      <c r="Q244" s="577"/>
      <c r="R244" s="577"/>
      <c r="S244" s="577"/>
      <c r="T244" s="577"/>
      <c r="U244" s="577"/>
      <c r="V244" s="578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71</v>
      </c>
      <c r="Q245" s="577"/>
      <c r="R245" s="577"/>
      <c r="S245" s="577"/>
      <c r="T245" s="577"/>
      <c r="U245" s="577"/>
      <c r="V245" s="578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396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71</v>
      </c>
      <c r="Q253" s="577"/>
      <c r="R253" s="577"/>
      <c r="S253" s="577"/>
      <c r="T253" s="577"/>
      <c r="U253" s="577"/>
      <c r="V253" s="578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71</v>
      </c>
      <c r="Q254" s="577"/>
      <c r="R254" s="577"/>
      <c r="S254" s="577"/>
      <c r="T254" s="577"/>
      <c r="U254" s="577"/>
      <c r="V254" s="578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412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102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65" t="s">
        <v>423</v>
      </c>
      <c r="Q260" s="570"/>
      <c r="R260" s="570"/>
      <c r="S260" s="570"/>
      <c r="T260" s="571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71</v>
      </c>
      <c r="Q261" s="577"/>
      <c r="R261" s="577"/>
      <c r="S261" s="577"/>
      <c r="T261" s="577"/>
      <c r="U261" s="577"/>
      <c r="V261" s="578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71</v>
      </c>
      <c r="Q262" s="577"/>
      <c r="R262" s="577"/>
      <c r="S262" s="577"/>
      <c r="T262" s="577"/>
      <c r="U262" s="577"/>
      <c r="V262" s="578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425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73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69</v>
      </c>
      <c r="X266" s="563">
        <v>13</v>
      </c>
      <c r="Y266" s="564">
        <f>IFERROR(IF(X266="",0,CEILING((X266/$H266),1)*$H266),"")</f>
        <v>14.399999999999999</v>
      </c>
      <c r="Z266" s="36">
        <f>IFERROR(IF(Y266=0,"",ROUNDUP(Y266/H266,0)*0.00651),"")</f>
        <v>3.9059999999999997E-2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14.365</v>
      </c>
      <c r="BN266" s="64">
        <f>IFERROR(Y266*I266/H266,"0")</f>
        <v>15.912000000000001</v>
      </c>
      <c r="BO266" s="64">
        <f>IFERROR(1/J266*(X266/H266),"0")</f>
        <v>2.9761904761904767E-2</v>
      </c>
      <c r="BP266" s="64">
        <f>IFERROR(1/J266*(Y266/H266),"0")</f>
        <v>3.2967032967032968E-2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69</v>
      </c>
      <c r="X267" s="563">
        <v>19</v>
      </c>
      <c r="Y267" s="564">
        <f>IFERROR(IF(X267="",0,CEILING((X267/$H267),1)*$H267),"")</f>
        <v>19.2</v>
      </c>
      <c r="Z267" s="36">
        <f>IFERROR(IF(Y267=0,"",ROUNDUP(Y267/H267,0)*0.00651),"")</f>
        <v>5.2080000000000001E-2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20.425000000000001</v>
      </c>
      <c r="BN267" s="64">
        <f>IFERROR(Y267*I267/H267,"0")</f>
        <v>20.64</v>
      </c>
      <c r="BO267" s="64">
        <f>IFERROR(1/J267*(X267/H267),"0")</f>
        <v>4.3498168498168503E-2</v>
      </c>
      <c r="BP267" s="64">
        <f>IFERROR(1/J267*(Y267/H267),"0")</f>
        <v>4.3956043956043959E-2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71</v>
      </c>
      <c r="Q268" s="577"/>
      <c r="R268" s="577"/>
      <c r="S268" s="577"/>
      <c r="T268" s="577"/>
      <c r="U268" s="577"/>
      <c r="V268" s="578"/>
      <c r="W268" s="37" t="s">
        <v>72</v>
      </c>
      <c r="X268" s="565">
        <f>IFERROR(X265/H265,"0")+IFERROR(X266/H266,"0")+IFERROR(X267/H267,"0")</f>
        <v>13.333333333333334</v>
      </c>
      <c r="Y268" s="565">
        <f>IFERROR(Y265/H265,"0")+IFERROR(Y266/H266,"0")+IFERROR(Y267/H267,"0")</f>
        <v>14</v>
      </c>
      <c r="Z268" s="565">
        <f>IFERROR(IF(Z265="",0,Z265),"0")+IFERROR(IF(Z266="",0,Z266),"0")+IFERROR(IF(Z267="",0,Z267),"0")</f>
        <v>9.1139999999999999E-2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71</v>
      </c>
      <c r="Q269" s="577"/>
      <c r="R269" s="577"/>
      <c r="S269" s="577"/>
      <c r="T269" s="577"/>
      <c r="U269" s="577"/>
      <c r="V269" s="578"/>
      <c r="W269" s="37" t="s">
        <v>69</v>
      </c>
      <c r="X269" s="565">
        <f>IFERROR(SUM(X265:X267),"0")</f>
        <v>32</v>
      </c>
      <c r="Y269" s="565">
        <f>IFERROR(SUM(Y265:Y267),"0")</f>
        <v>33.599999999999994</v>
      </c>
      <c r="Z269" s="37"/>
      <c r="AA269" s="566"/>
      <c r="AB269" s="566"/>
      <c r="AC269" s="566"/>
    </row>
    <row r="270" spans="1:68" ht="16.5" hidden="1" customHeight="1" x14ac:dyDescent="0.25">
      <c r="A270" s="579" t="s">
        <v>435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63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71</v>
      </c>
      <c r="Q273" s="577"/>
      <c r="R273" s="577"/>
      <c r="S273" s="577"/>
      <c r="T273" s="577"/>
      <c r="U273" s="577"/>
      <c r="V273" s="578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71</v>
      </c>
      <c r="Q274" s="577"/>
      <c r="R274" s="577"/>
      <c r="S274" s="577"/>
      <c r="T274" s="577"/>
      <c r="U274" s="577"/>
      <c r="V274" s="578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73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71</v>
      </c>
      <c r="Q277" s="577"/>
      <c r="R277" s="577"/>
      <c r="S277" s="577"/>
      <c r="T277" s="577"/>
      <c r="U277" s="577"/>
      <c r="V277" s="578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71</v>
      </c>
      <c r="Q278" s="577"/>
      <c r="R278" s="577"/>
      <c r="S278" s="577"/>
      <c r="T278" s="577"/>
      <c r="U278" s="577"/>
      <c r="V278" s="578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442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102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71</v>
      </c>
      <c r="Q282" s="577"/>
      <c r="R282" s="577"/>
      <c r="S282" s="577"/>
      <c r="T282" s="577"/>
      <c r="U282" s="577"/>
      <c r="V282" s="578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71</v>
      </c>
      <c r="Q283" s="577"/>
      <c r="R283" s="577"/>
      <c r="S283" s="577"/>
      <c r="T283" s="577"/>
      <c r="U283" s="577"/>
      <c r="V283" s="578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447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102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71</v>
      </c>
      <c r="Q292" s="577"/>
      <c r="R292" s="577"/>
      <c r="S292" s="577"/>
      <c r="T292" s="577"/>
      <c r="U292" s="577"/>
      <c r="V292" s="578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71</v>
      </c>
      <c r="Q293" s="577"/>
      <c r="R293" s="577"/>
      <c r="S293" s="577"/>
      <c r="T293" s="577"/>
      <c r="U293" s="577"/>
      <c r="V293" s="578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63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63">
        <v>2</v>
      </c>
      <c r="Y301" s="564">
        <f t="shared" si="47"/>
        <v>3.6</v>
      </c>
      <c r="Z301" s="36">
        <f>IFERROR(IF(Y301=0,"",ROUNDUP(Y301/H301,0)*0.00651),"")</f>
        <v>1.302E-2</v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2.2533333333333334</v>
      </c>
      <c r="BN301" s="64">
        <f t="shared" si="49"/>
        <v>4.056</v>
      </c>
      <c r="BO301" s="64">
        <f t="shared" si="50"/>
        <v>6.1050061050061059E-3</v>
      </c>
      <c r="BP301" s="64">
        <f t="shared" si="51"/>
        <v>1.098901098901099E-2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71</v>
      </c>
      <c r="Q302" s="577"/>
      <c r="R302" s="577"/>
      <c r="S302" s="577"/>
      <c r="T302" s="577"/>
      <c r="U302" s="577"/>
      <c r="V302" s="578"/>
      <c r="W302" s="37" t="s">
        <v>72</v>
      </c>
      <c r="X302" s="565">
        <f>IFERROR(X295/H295,"0")+IFERROR(X296/H296,"0")+IFERROR(X297/H297,"0")+IFERROR(X298/H298,"0")+IFERROR(X299/H299,"0")+IFERROR(X300/H300,"0")+IFERROR(X301/H301,"0")</f>
        <v>1.1111111111111112</v>
      </c>
      <c r="Y302" s="565">
        <f>IFERROR(Y295/H295,"0")+IFERROR(Y296/H296,"0")+IFERROR(Y297/H297,"0")+IFERROR(Y298/H298,"0")+IFERROR(Y299/H299,"0")+IFERROR(Y300/H300,"0")+IFERROR(Y301/H301,"0")</f>
        <v>2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1.302E-2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71</v>
      </c>
      <c r="Q303" s="577"/>
      <c r="R303" s="577"/>
      <c r="S303" s="577"/>
      <c r="T303" s="577"/>
      <c r="U303" s="577"/>
      <c r="V303" s="578"/>
      <c r="W303" s="37" t="s">
        <v>69</v>
      </c>
      <c r="X303" s="565">
        <f>IFERROR(SUM(X295:X301),"0")</f>
        <v>2</v>
      </c>
      <c r="Y303" s="565">
        <f>IFERROR(SUM(Y295:Y301),"0")</f>
        <v>3.6</v>
      </c>
      <c r="Z303" s="37"/>
      <c r="AA303" s="566"/>
      <c r="AB303" s="566"/>
      <c r="AC303" s="566"/>
    </row>
    <row r="304" spans="1:68" ht="14.25" hidden="1" customHeight="1" x14ac:dyDescent="0.25">
      <c r="A304" s="574" t="s">
        <v>73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71</v>
      </c>
      <c r="Q310" s="577"/>
      <c r="R310" s="577"/>
      <c r="S310" s="577"/>
      <c r="T310" s="577"/>
      <c r="U310" s="577"/>
      <c r="V310" s="578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71</v>
      </c>
      <c r="Q311" s="577"/>
      <c r="R311" s="577"/>
      <c r="S311" s="577"/>
      <c r="T311" s="577"/>
      <c r="U311" s="577"/>
      <c r="V311" s="578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169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69</v>
      </c>
      <c r="X313" s="563">
        <v>68</v>
      </c>
      <c r="Y313" s="564">
        <f>IFERROR(IF(X313="",0,CEILING((X313/$H313),1)*$H313),"")</f>
        <v>75.600000000000009</v>
      </c>
      <c r="Z313" s="36">
        <f>IFERROR(IF(Y313=0,"",ROUNDUP(Y313/H313,0)*0.01898),"")</f>
        <v>0.17082</v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72.201428571428579</v>
      </c>
      <c r="BN313" s="64">
        <f>IFERROR(Y313*I313/H313,"0")</f>
        <v>80.271000000000001</v>
      </c>
      <c r="BO313" s="64">
        <f>IFERROR(1/J313*(X313/H313),"0")</f>
        <v>0.12648809523809523</v>
      </c>
      <c r="BP313" s="64">
        <f>IFERROR(1/J313*(Y313/H313),"0")</f>
        <v>0.140625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69</v>
      </c>
      <c r="X314" s="563">
        <v>48</v>
      </c>
      <c r="Y314" s="564">
        <f>IFERROR(IF(X314="",0,CEILING((X314/$H314),1)*$H314),"")</f>
        <v>54.6</v>
      </c>
      <c r="Z314" s="36">
        <f>IFERROR(IF(Y314=0,"",ROUNDUP(Y314/H314,0)*0.01898),"")</f>
        <v>0.13286000000000001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51.19384615384616</v>
      </c>
      <c r="BN314" s="64">
        <f>IFERROR(Y314*I314/H314,"0")</f>
        <v>58.233000000000011</v>
      </c>
      <c r="BO314" s="64">
        <f>IFERROR(1/J314*(X314/H314),"0")</f>
        <v>9.6153846153846159E-2</v>
      </c>
      <c r="BP314" s="64">
        <f>IFERROR(1/J314*(Y314/H314),"0")</f>
        <v>0.109375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63">
        <v>71</v>
      </c>
      <c r="Y315" s="564">
        <f>IFERROR(IF(X315="",0,CEILING((X315/$H315),1)*$H315),"")</f>
        <v>75.600000000000009</v>
      </c>
      <c r="Z315" s="36">
        <f>IFERROR(IF(Y315=0,"",ROUNDUP(Y315/H315,0)*0.01898),"")</f>
        <v>0.17082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75.386785714285708</v>
      </c>
      <c r="BN315" s="64">
        <f>IFERROR(Y315*I315/H315,"0")</f>
        <v>80.271000000000001</v>
      </c>
      <c r="BO315" s="64">
        <f>IFERROR(1/J315*(X315/H315),"0")</f>
        <v>0.13206845238095238</v>
      </c>
      <c r="BP315" s="64">
        <f>IFERROR(1/J315*(Y315/H315),"0")</f>
        <v>0.140625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71</v>
      </c>
      <c r="Q316" s="577"/>
      <c r="R316" s="577"/>
      <c r="S316" s="577"/>
      <c r="T316" s="577"/>
      <c r="U316" s="577"/>
      <c r="V316" s="578"/>
      <c r="W316" s="37" t="s">
        <v>72</v>
      </c>
      <c r="X316" s="565">
        <f>IFERROR(X313/H313,"0")+IFERROR(X314/H314,"0")+IFERROR(X315/H315,"0")</f>
        <v>22.701465201465201</v>
      </c>
      <c r="Y316" s="565">
        <f>IFERROR(Y313/H313,"0")+IFERROR(Y314/H314,"0")+IFERROR(Y315/H315,"0")</f>
        <v>25</v>
      </c>
      <c r="Z316" s="565">
        <f>IFERROR(IF(Z313="",0,Z313),"0")+IFERROR(IF(Z314="",0,Z314),"0")+IFERROR(IF(Z315="",0,Z315),"0")</f>
        <v>0.47450000000000003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71</v>
      </c>
      <c r="Q317" s="577"/>
      <c r="R317" s="577"/>
      <c r="S317" s="577"/>
      <c r="T317" s="577"/>
      <c r="U317" s="577"/>
      <c r="V317" s="578"/>
      <c r="W317" s="37" t="s">
        <v>69</v>
      </c>
      <c r="X317" s="565">
        <f>IFERROR(SUM(X313:X315),"0")</f>
        <v>187</v>
      </c>
      <c r="Y317" s="565">
        <f>IFERROR(SUM(Y313:Y315),"0")</f>
        <v>205.8</v>
      </c>
      <c r="Z317" s="37"/>
      <c r="AA317" s="566"/>
      <c r="AB317" s="566"/>
      <c r="AC317" s="566"/>
    </row>
    <row r="318" spans="1:68" ht="14.25" hidden="1" customHeight="1" x14ac:dyDescent="0.25">
      <c r="A318" s="574" t="s">
        <v>94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5" t="s">
        <v>510</v>
      </c>
      <c r="Q319" s="570"/>
      <c r="R319" s="570"/>
      <c r="S319" s="570"/>
      <c r="T319" s="571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62" t="s">
        <v>514</v>
      </c>
      <c r="Q320" s="570"/>
      <c r="R320" s="570"/>
      <c r="S320" s="570"/>
      <c r="T320" s="571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69</v>
      </c>
      <c r="X321" s="563">
        <v>2</v>
      </c>
      <c r="Y321" s="564">
        <f>IFERROR(IF(X321="",0,CEILING((X321/$H321),1)*$H321),"")</f>
        <v>2.5499999999999998</v>
      </c>
      <c r="Z321" s="36">
        <f>IFERROR(IF(Y321=0,"",ROUNDUP(Y321/H321,0)*0.00651),"")</f>
        <v>6.5100000000000002E-3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2.3176470588235296</v>
      </c>
      <c r="BN321" s="64">
        <f>IFERROR(Y321*I321/H321,"0")</f>
        <v>2.9550000000000001</v>
      </c>
      <c r="BO321" s="64">
        <f>IFERROR(1/J321*(X321/H321),"0")</f>
        <v>4.3094160741219576E-3</v>
      </c>
      <c r="BP321" s="64">
        <f>IFERROR(1/J321*(Y321/H321),"0")</f>
        <v>5.4945054945054949E-3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69</v>
      </c>
      <c r="X322" s="563">
        <v>23</v>
      </c>
      <c r="Y322" s="564">
        <f>IFERROR(IF(X322="",0,CEILING((X322/$H322),1)*$H322),"")</f>
        <v>25.5</v>
      </c>
      <c r="Z322" s="36">
        <f>IFERROR(IF(Y322=0,"",ROUNDUP(Y322/H322,0)*0.00651),"")</f>
        <v>6.5100000000000005E-2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25.976470588235294</v>
      </c>
      <c r="BN322" s="64">
        <f>IFERROR(Y322*I322/H322,"0")</f>
        <v>28.8</v>
      </c>
      <c r="BO322" s="64">
        <f>IFERROR(1/J322*(X322/H322),"0")</f>
        <v>4.9558284852402504E-2</v>
      </c>
      <c r="BP322" s="64">
        <f>IFERROR(1/J322*(Y322/H322),"0")</f>
        <v>5.4945054945054951E-2</v>
      </c>
    </row>
    <row r="323" spans="1:68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71</v>
      </c>
      <c r="Q323" s="577"/>
      <c r="R323" s="577"/>
      <c r="S323" s="577"/>
      <c r="T323" s="577"/>
      <c r="U323" s="577"/>
      <c r="V323" s="578"/>
      <c r="W323" s="37" t="s">
        <v>72</v>
      </c>
      <c r="X323" s="565">
        <f>IFERROR(X319/H319,"0")+IFERROR(X320/H320,"0")+IFERROR(X321/H321,"0")+IFERROR(X322/H322,"0")</f>
        <v>9.8039215686274517</v>
      </c>
      <c r="Y323" s="565">
        <f>IFERROR(Y319/H319,"0")+IFERROR(Y320/H320,"0")+IFERROR(Y321/H321,"0")+IFERROR(Y322/H322,"0")</f>
        <v>11</v>
      </c>
      <c r="Z323" s="565">
        <f>IFERROR(IF(Z319="",0,Z319),"0")+IFERROR(IF(Z320="",0,Z320),"0")+IFERROR(IF(Z321="",0,Z321),"0")+IFERROR(IF(Z322="",0,Z322),"0")</f>
        <v>7.1610000000000007E-2</v>
      </c>
      <c r="AA323" s="566"/>
      <c r="AB323" s="566"/>
      <c r="AC323" s="566"/>
    </row>
    <row r="324" spans="1:68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71</v>
      </c>
      <c r="Q324" s="577"/>
      <c r="R324" s="577"/>
      <c r="S324" s="577"/>
      <c r="T324" s="577"/>
      <c r="U324" s="577"/>
      <c r="V324" s="578"/>
      <c r="W324" s="37" t="s">
        <v>69</v>
      </c>
      <c r="X324" s="565">
        <f>IFERROR(SUM(X319:X322),"0")</f>
        <v>25</v>
      </c>
      <c r="Y324" s="565">
        <f>IFERROR(SUM(Y319:Y322),"0")</f>
        <v>28.05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520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71</v>
      </c>
      <c r="Q329" s="577"/>
      <c r="R329" s="577"/>
      <c r="S329" s="577"/>
      <c r="T329" s="577"/>
      <c r="U329" s="577"/>
      <c r="V329" s="578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71</v>
      </c>
      <c r="Q330" s="577"/>
      <c r="R330" s="577"/>
      <c r="S330" s="577"/>
      <c r="T330" s="577"/>
      <c r="U330" s="577"/>
      <c r="V330" s="578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529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73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71</v>
      </c>
      <c r="Q336" s="577"/>
      <c r="R336" s="577"/>
      <c r="S336" s="577"/>
      <c r="T336" s="577"/>
      <c r="U336" s="577"/>
      <c r="V336" s="578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71</v>
      </c>
      <c r="Q337" s="577"/>
      <c r="R337" s="577"/>
      <c r="S337" s="577"/>
      <c r="T337" s="577"/>
      <c r="U337" s="577"/>
      <c r="V337" s="578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539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540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102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69</v>
      </c>
      <c r="X341" s="563">
        <v>1071</v>
      </c>
      <c r="Y341" s="564">
        <f t="shared" ref="Y341:Y347" si="52">IFERROR(IF(X341="",0,CEILING((X341/$H341),1)*$H341),"")</f>
        <v>1080</v>
      </c>
      <c r="Z341" s="36">
        <f>IFERROR(IF(Y341=0,"",ROUNDUP(Y341/H341,0)*0.02175),"")</f>
        <v>1.5659999999999998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1105.2720000000002</v>
      </c>
      <c r="BN341" s="64">
        <f t="shared" ref="BN341:BN347" si="54">IFERROR(Y341*I341/H341,"0")</f>
        <v>1114.5600000000002</v>
      </c>
      <c r="BO341" s="64">
        <f t="shared" ref="BO341:BO347" si="55">IFERROR(1/J341*(X341/H341),"0")</f>
        <v>1.4875</v>
      </c>
      <c r="BP341" s="64">
        <f t="shared" ref="BP341:BP347" si="56">IFERROR(1/J341*(Y341/H341),"0")</f>
        <v>1.5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69</v>
      </c>
      <c r="X342" s="563">
        <v>322</v>
      </c>
      <c r="Y342" s="564">
        <f t="shared" si="52"/>
        <v>330</v>
      </c>
      <c r="Z342" s="36">
        <f>IFERROR(IF(Y342=0,"",ROUNDUP(Y342/H342,0)*0.02175),"")</f>
        <v>0.47849999999999998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332.30400000000003</v>
      </c>
      <c r="BN342" s="64">
        <f t="shared" si="54"/>
        <v>340.56000000000006</v>
      </c>
      <c r="BO342" s="64">
        <f t="shared" si="55"/>
        <v>0.44722222222222219</v>
      </c>
      <c r="BP342" s="64">
        <f t="shared" si="56"/>
        <v>0.45833333333333331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69</v>
      </c>
      <c r="X343" s="563">
        <v>334</v>
      </c>
      <c r="Y343" s="564">
        <f t="shared" si="52"/>
        <v>345</v>
      </c>
      <c r="Z343" s="36">
        <f>IFERROR(IF(Y343=0,"",ROUNDUP(Y343/H343,0)*0.02175),"")</f>
        <v>0.50024999999999997</v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344.68799999999999</v>
      </c>
      <c r="BN343" s="64">
        <f t="shared" si="54"/>
        <v>356.04</v>
      </c>
      <c r="BO343" s="64">
        <f t="shared" si="55"/>
        <v>0.46388888888888885</v>
      </c>
      <c r="BP343" s="64">
        <f t="shared" si="56"/>
        <v>0.47916666666666663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63">
        <v>586</v>
      </c>
      <c r="Y344" s="564">
        <f t="shared" si="52"/>
        <v>600</v>
      </c>
      <c r="Z344" s="36">
        <f>IFERROR(IF(Y344=0,"",ROUNDUP(Y344/H344,0)*0.02175),"")</f>
        <v>0.86999999999999988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604.75200000000007</v>
      </c>
      <c r="BN344" s="64">
        <f t="shared" si="54"/>
        <v>619.20000000000005</v>
      </c>
      <c r="BO344" s="64">
        <f t="shared" si="55"/>
        <v>0.81388888888888888</v>
      </c>
      <c r="BP344" s="64">
        <f t="shared" si="56"/>
        <v>0.83333333333333326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71</v>
      </c>
      <c r="Q348" s="577"/>
      <c r="R348" s="577"/>
      <c r="S348" s="577"/>
      <c r="T348" s="577"/>
      <c r="U348" s="577"/>
      <c r="V348" s="578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154.20000000000002</v>
      </c>
      <c r="Y348" s="565">
        <f>IFERROR(Y341/H341,"0")+IFERROR(Y342/H342,"0")+IFERROR(Y343/H343,"0")+IFERROR(Y344/H344,"0")+IFERROR(Y345/H345,"0")+IFERROR(Y346/H346,"0")+IFERROR(Y347/H347,"0")</f>
        <v>157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3.4147499999999997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71</v>
      </c>
      <c r="Q349" s="577"/>
      <c r="R349" s="577"/>
      <c r="S349" s="577"/>
      <c r="T349" s="577"/>
      <c r="U349" s="577"/>
      <c r="V349" s="578"/>
      <c r="W349" s="37" t="s">
        <v>69</v>
      </c>
      <c r="X349" s="565">
        <f>IFERROR(SUM(X341:X347),"0")</f>
        <v>2313</v>
      </c>
      <c r="Y349" s="565">
        <f>IFERROR(SUM(Y341:Y347),"0")</f>
        <v>2355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134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69</v>
      </c>
      <c r="X351" s="563">
        <v>910</v>
      </c>
      <c r="Y351" s="564">
        <f>IFERROR(IF(X351="",0,CEILING((X351/$H351),1)*$H351),"")</f>
        <v>915</v>
      </c>
      <c r="Z351" s="36">
        <f>IFERROR(IF(Y351=0,"",ROUNDUP(Y351/H351,0)*0.02175),"")</f>
        <v>1.3267499999999999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939.12000000000012</v>
      </c>
      <c r="BN351" s="64">
        <f>IFERROR(Y351*I351/H351,"0")</f>
        <v>944.28000000000009</v>
      </c>
      <c r="BO351" s="64">
        <f>IFERROR(1/J351*(X351/H351),"0")</f>
        <v>1.2638888888888888</v>
      </c>
      <c r="BP351" s="64">
        <f>IFERROR(1/J351*(Y351/H351),"0")</f>
        <v>1.2708333333333333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71</v>
      </c>
      <c r="Q353" s="577"/>
      <c r="R353" s="577"/>
      <c r="S353" s="577"/>
      <c r="T353" s="577"/>
      <c r="U353" s="577"/>
      <c r="V353" s="578"/>
      <c r="W353" s="37" t="s">
        <v>72</v>
      </c>
      <c r="X353" s="565">
        <f>IFERROR(X351/H351,"0")+IFERROR(X352/H352,"0")</f>
        <v>60.666666666666664</v>
      </c>
      <c r="Y353" s="565">
        <f>IFERROR(Y351/H351,"0")+IFERROR(Y352/H352,"0")</f>
        <v>61</v>
      </c>
      <c r="Z353" s="565">
        <f>IFERROR(IF(Z351="",0,Z351),"0")+IFERROR(IF(Z352="",0,Z352),"0")</f>
        <v>1.3267499999999999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71</v>
      </c>
      <c r="Q354" s="577"/>
      <c r="R354" s="577"/>
      <c r="S354" s="577"/>
      <c r="T354" s="577"/>
      <c r="U354" s="577"/>
      <c r="V354" s="578"/>
      <c r="W354" s="37" t="s">
        <v>69</v>
      </c>
      <c r="X354" s="565">
        <f>IFERROR(SUM(X351:X352),"0")</f>
        <v>910</v>
      </c>
      <c r="Y354" s="565">
        <f>IFERROR(SUM(Y351:Y352),"0")</f>
        <v>915</v>
      </c>
      <c r="Z354" s="37"/>
      <c r="AA354" s="566"/>
      <c r="AB354" s="566"/>
      <c r="AC354" s="566"/>
    </row>
    <row r="355" spans="1:68" ht="14.25" hidden="1" customHeight="1" x14ac:dyDescent="0.25">
      <c r="A355" s="574" t="s">
        <v>73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69</v>
      </c>
      <c r="X357" s="563">
        <v>28</v>
      </c>
      <c r="Y357" s="564">
        <f>IFERROR(IF(X357="",0,CEILING((X357/$H357),1)*$H357),"")</f>
        <v>36</v>
      </c>
      <c r="Z357" s="36">
        <f>IFERROR(IF(Y357=0,"",ROUNDUP(Y357/H357,0)*0.01898),"")</f>
        <v>7.5920000000000001E-2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29.614666666666665</v>
      </c>
      <c r="BN357" s="64">
        <f>IFERROR(Y357*I357/H357,"0")</f>
        <v>38.076000000000001</v>
      </c>
      <c r="BO357" s="64">
        <f>IFERROR(1/J357*(X357/H357),"0")</f>
        <v>4.8611111111111112E-2</v>
      </c>
      <c r="BP357" s="64">
        <f>IFERROR(1/J357*(Y357/H357),"0")</f>
        <v>6.25E-2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71</v>
      </c>
      <c r="Q358" s="577"/>
      <c r="R358" s="577"/>
      <c r="S358" s="577"/>
      <c r="T358" s="577"/>
      <c r="U358" s="577"/>
      <c r="V358" s="578"/>
      <c r="W358" s="37" t="s">
        <v>72</v>
      </c>
      <c r="X358" s="565">
        <f>IFERROR(X356/H356,"0")+IFERROR(X357/H357,"0")</f>
        <v>3.1111111111111112</v>
      </c>
      <c r="Y358" s="565">
        <f>IFERROR(Y356/H356,"0")+IFERROR(Y357/H357,"0")</f>
        <v>4</v>
      </c>
      <c r="Z358" s="565">
        <f>IFERROR(IF(Z356="",0,Z356),"0")+IFERROR(IF(Z357="",0,Z357),"0")</f>
        <v>7.5920000000000001E-2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71</v>
      </c>
      <c r="Q359" s="577"/>
      <c r="R359" s="577"/>
      <c r="S359" s="577"/>
      <c r="T359" s="577"/>
      <c r="U359" s="577"/>
      <c r="V359" s="578"/>
      <c r="W359" s="37" t="s">
        <v>69</v>
      </c>
      <c r="X359" s="565">
        <f>IFERROR(SUM(X356:X357),"0")</f>
        <v>28</v>
      </c>
      <c r="Y359" s="565">
        <f>IFERROR(SUM(Y356:Y357),"0")</f>
        <v>36</v>
      </c>
      <c r="Z359" s="37"/>
      <c r="AA359" s="566"/>
      <c r="AB359" s="566"/>
      <c r="AC359" s="566"/>
    </row>
    <row r="360" spans="1:68" ht="14.25" hidden="1" customHeight="1" x14ac:dyDescent="0.25">
      <c r="A360" s="574" t="s">
        <v>169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69</v>
      </c>
      <c r="X361" s="563">
        <v>41</v>
      </c>
      <c r="Y361" s="564">
        <f>IFERROR(IF(X361="",0,CEILING((X361/$H361),1)*$H361),"")</f>
        <v>45</v>
      </c>
      <c r="Z361" s="36">
        <f>IFERROR(IF(Y361=0,"",ROUNDUP(Y361/H361,0)*0.01898),"")</f>
        <v>9.4899999999999998E-2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43.364333333333335</v>
      </c>
      <c r="BN361" s="64">
        <f>IFERROR(Y361*I361/H361,"0")</f>
        <v>47.594999999999999</v>
      </c>
      <c r="BO361" s="64">
        <f>IFERROR(1/J361*(X361/H361),"0")</f>
        <v>7.1180555555555552E-2</v>
      </c>
      <c r="BP361" s="64">
        <f>IFERROR(1/J361*(Y361/H361),"0")</f>
        <v>7.8125E-2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5">
        <f>IFERROR(X361/H361,"0")</f>
        <v>4.5555555555555554</v>
      </c>
      <c r="Y362" s="565">
        <f>IFERROR(Y361/H361,"0")</f>
        <v>5</v>
      </c>
      <c r="Z362" s="565">
        <f>IFERROR(IF(Z361="",0,Z361),"0")</f>
        <v>9.4899999999999998E-2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5">
        <f>IFERROR(SUM(X361:X361),"0")</f>
        <v>41</v>
      </c>
      <c r="Y363" s="565">
        <f>IFERROR(SUM(Y361:Y361),"0")</f>
        <v>45</v>
      </c>
      <c r="Z363" s="37"/>
      <c r="AA363" s="566"/>
      <c r="AB363" s="566"/>
      <c r="AC363" s="566"/>
    </row>
    <row r="364" spans="1:68" ht="16.5" hidden="1" customHeight="1" x14ac:dyDescent="0.25">
      <c r="A364" s="579" t="s">
        <v>574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102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71</v>
      </c>
      <c r="Q370" s="577"/>
      <c r="R370" s="577"/>
      <c r="S370" s="577"/>
      <c r="T370" s="577"/>
      <c r="U370" s="577"/>
      <c r="V370" s="578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71</v>
      </c>
      <c r="Q371" s="577"/>
      <c r="R371" s="577"/>
      <c r="S371" s="577"/>
      <c r="T371" s="577"/>
      <c r="U371" s="577"/>
      <c r="V371" s="578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63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71</v>
      </c>
      <c r="Q374" s="577"/>
      <c r="R374" s="577"/>
      <c r="S374" s="577"/>
      <c r="T374" s="577"/>
      <c r="U374" s="577"/>
      <c r="V374" s="578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71</v>
      </c>
      <c r="Q375" s="577"/>
      <c r="R375" s="577"/>
      <c r="S375" s="577"/>
      <c r="T375" s="577"/>
      <c r="U375" s="577"/>
      <c r="V375" s="578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73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69</v>
      </c>
      <c r="X377" s="563">
        <v>533</v>
      </c>
      <c r="Y377" s="564">
        <f>IFERROR(IF(X377="",0,CEILING((X377/$H377),1)*$H377),"")</f>
        <v>540</v>
      </c>
      <c r="Z377" s="36">
        <f>IFERROR(IF(Y377=0,"",ROUNDUP(Y377/H377,0)*0.01898),"")</f>
        <v>1.1388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563.73633333333339</v>
      </c>
      <c r="BN377" s="64">
        <f>IFERROR(Y377*I377/H377,"0")</f>
        <v>571.14</v>
      </c>
      <c r="BO377" s="64">
        <f>IFERROR(1/J377*(X377/H377),"0")</f>
        <v>0.92534722222222221</v>
      </c>
      <c r="BP377" s="64">
        <f>IFERROR(1/J377*(Y377/H377),"0")</f>
        <v>0.9375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71</v>
      </c>
      <c r="Q379" s="577"/>
      <c r="R379" s="577"/>
      <c r="S379" s="577"/>
      <c r="T379" s="577"/>
      <c r="U379" s="577"/>
      <c r="V379" s="578"/>
      <c r="W379" s="37" t="s">
        <v>72</v>
      </c>
      <c r="X379" s="565">
        <f>IFERROR(X377/H377,"0")+IFERROR(X378/H378,"0")</f>
        <v>59.222222222222221</v>
      </c>
      <c r="Y379" s="565">
        <f>IFERROR(Y377/H377,"0")+IFERROR(Y378/H378,"0")</f>
        <v>60</v>
      </c>
      <c r="Z379" s="565">
        <f>IFERROR(IF(Z377="",0,Z377),"0")+IFERROR(IF(Z378="",0,Z378),"0")</f>
        <v>1.1388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71</v>
      </c>
      <c r="Q380" s="577"/>
      <c r="R380" s="577"/>
      <c r="S380" s="577"/>
      <c r="T380" s="577"/>
      <c r="U380" s="577"/>
      <c r="V380" s="578"/>
      <c r="W380" s="37" t="s">
        <v>69</v>
      </c>
      <c r="X380" s="565">
        <f>IFERROR(SUM(X377:X378),"0")</f>
        <v>533</v>
      </c>
      <c r="Y380" s="565">
        <f>IFERROR(SUM(Y377:Y378),"0")</f>
        <v>540</v>
      </c>
      <c r="Z380" s="37"/>
      <c r="AA380" s="566"/>
      <c r="AB380" s="566"/>
      <c r="AC380" s="566"/>
    </row>
    <row r="381" spans="1:68" ht="14.25" hidden="1" customHeight="1" x14ac:dyDescent="0.25">
      <c r="A381" s="574" t="s">
        <v>169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71</v>
      </c>
      <c r="Q383" s="577"/>
      <c r="R383" s="577"/>
      <c r="S383" s="577"/>
      <c r="T383" s="577"/>
      <c r="U383" s="577"/>
      <c r="V383" s="578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71</v>
      </c>
      <c r="Q384" s="577"/>
      <c r="R384" s="577"/>
      <c r="S384" s="577"/>
      <c r="T384" s="577"/>
      <c r="U384" s="577"/>
      <c r="V384" s="578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596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597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71</v>
      </c>
      <c r="Q398" s="577"/>
      <c r="R398" s="577"/>
      <c r="S398" s="577"/>
      <c r="T398" s="577"/>
      <c r="U398" s="577"/>
      <c r="V398" s="578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71</v>
      </c>
      <c r="Q399" s="577"/>
      <c r="R399" s="577"/>
      <c r="S399" s="577"/>
      <c r="T399" s="577"/>
      <c r="U399" s="577"/>
      <c r="V399" s="578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4" t="s">
        <v>73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71</v>
      </c>
      <c r="Q403" s="577"/>
      <c r="R403" s="577"/>
      <c r="S403" s="577"/>
      <c r="T403" s="577"/>
      <c r="U403" s="577"/>
      <c r="V403" s="578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71</v>
      </c>
      <c r="Q404" s="577"/>
      <c r="R404" s="577"/>
      <c r="S404" s="577"/>
      <c r="T404" s="577"/>
      <c r="U404" s="577"/>
      <c r="V404" s="578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629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134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71</v>
      </c>
      <c r="Q408" s="577"/>
      <c r="R408" s="577"/>
      <c r="S408" s="577"/>
      <c r="T408" s="577"/>
      <c r="U408" s="577"/>
      <c r="V408" s="578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71</v>
      </c>
      <c r="Q409" s="577"/>
      <c r="R409" s="577"/>
      <c r="S409" s="577"/>
      <c r="T409" s="577"/>
      <c r="U409" s="577"/>
      <c r="V409" s="578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63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71</v>
      </c>
      <c r="Q415" s="577"/>
      <c r="R415" s="577"/>
      <c r="S415" s="577"/>
      <c r="T415" s="577"/>
      <c r="U415" s="577"/>
      <c r="V415" s="578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71</v>
      </c>
      <c r="Q416" s="577"/>
      <c r="R416" s="577"/>
      <c r="S416" s="577"/>
      <c r="T416" s="577"/>
      <c r="U416" s="577"/>
      <c r="V416" s="578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644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63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71</v>
      </c>
      <c r="Q420" s="577"/>
      <c r="R420" s="577"/>
      <c r="S420" s="577"/>
      <c r="T420" s="577"/>
      <c r="U420" s="577"/>
      <c r="V420" s="578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71</v>
      </c>
      <c r="Q421" s="577"/>
      <c r="R421" s="577"/>
      <c r="S421" s="577"/>
      <c r="T421" s="577"/>
      <c r="U421" s="577"/>
      <c r="V421" s="578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648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63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71</v>
      </c>
      <c r="Q425" s="577"/>
      <c r="R425" s="577"/>
      <c r="S425" s="577"/>
      <c r="T425" s="577"/>
      <c r="U425" s="577"/>
      <c r="V425" s="578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71</v>
      </c>
      <c r="Q426" s="577"/>
      <c r="R426" s="577"/>
      <c r="S426" s="577"/>
      <c r="T426" s="577"/>
      <c r="U426" s="577"/>
      <c r="V426" s="578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652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652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102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69</v>
      </c>
      <c r="X430" s="563">
        <v>155</v>
      </c>
      <c r="Y430" s="564">
        <f t="shared" ref="Y430:Y444" si="63">IFERROR(IF(X430="",0,CEILING((X430/$H430),1)*$H430),"")</f>
        <v>158.4</v>
      </c>
      <c r="Z430" s="36">
        <f t="shared" ref="Z430:Z436" si="64">IFERROR(IF(Y430=0,"",ROUNDUP(Y430/H430,0)*0.01196),"")</f>
        <v>0.35880000000000001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165.56818181818178</v>
      </c>
      <c r="BN430" s="64">
        <f t="shared" ref="BN430:BN444" si="66">IFERROR(Y430*I430/H430,"0")</f>
        <v>169.2</v>
      </c>
      <c r="BO430" s="64">
        <f t="shared" ref="BO430:BO444" si="67">IFERROR(1/J430*(X430/H430),"0")</f>
        <v>0.28226981351981351</v>
      </c>
      <c r="BP430" s="64">
        <f t="shared" ref="BP430:BP444" si="68">IFERROR(1/J430*(Y430/H430),"0")</f>
        <v>0.28846153846153849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69</v>
      </c>
      <c r="X431" s="563">
        <v>128</v>
      </c>
      <c r="Y431" s="564">
        <f t="shared" si="63"/>
        <v>132</v>
      </c>
      <c r="Z431" s="36">
        <f t="shared" si="64"/>
        <v>0.29899999999999999</v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136.72727272727272</v>
      </c>
      <c r="BN431" s="64">
        <f t="shared" si="66"/>
        <v>140.99999999999997</v>
      </c>
      <c r="BO431" s="64">
        <f t="shared" si="67"/>
        <v>0.23310023310023312</v>
      </c>
      <c r="BP431" s="64">
        <f t="shared" si="68"/>
        <v>0.24038461538461539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63">
        <v>451</v>
      </c>
      <c r="Y432" s="564">
        <f t="shared" si="63"/>
        <v>454.08000000000004</v>
      </c>
      <c r="Z432" s="36">
        <f t="shared" si="64"/>
        <v>1.0285599999999999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481.74999999999994</v>
      </c>
      <c r="BN432" s="64">
        <f t="shared" si="66"/>
        <v>485.03999999999996</v>
      </c>
      <c r="BO432" s="64">
        <f t="shared" si="67"/>
        <v>0.82131410256410253</v>
      </c>
      <c r="BP432" s="64">
        <f t="shared" si="68"/>
        <v>0.82692307692307698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6" t="s">
        <v>664</v>
      </c>
      <c r="Q433" s="570"/>
      <c r="R433" s="570"/>
      <c r="S433" s="570"/>
      <c r="T433" s="571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63">
        <v>575</v>
      </c>
      <c r="Y435" s="564">
        <f t="shared" si="63"/>
        <v>575.52</v>
      </c>
      <c r="Z435" s="36">
        <f t="shared" si="64"/>
        <v>1.3036399999999999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614.20454545454538</v>
      </c>
      <c r="BN435" s="64">
        <f t="shared" si="66"/>
        <v>614.75999999999988</v>
      </c>
      <c r="BO435" s="64">
        <f t="shared" si="67"/>
        <v>1.0471299533799534</v>
      </c>
      <c r="BP435" s="64">
        <f t="shared" si="68"/>
        <v>1.0480769230769229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">
        <v>682</v>
      </c>
      <c r="Q440" s="570"/>
      <c r="R440" s="570"/>
      <c r="S440" s="570"/>
      <c r="T440" s="571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71</v>
      </c>
      <c r="Q445" s="577"/>
      <c r="R445" s="577"/>
      <c r="S445" s="577"/>
      <c r="T445" s="577"/>
      <c r="U445" s="577"/>
      <c r="V445" s="578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247.91666666666663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250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2.9899999999999998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71</v>
      </c>
      <c r="Q446" s="577"/>
      <c r="R446" s="577"/>
      <c r="S446" s="577"/>
      <c r="T446" s="577"/>
      <c r="U446" s="577"/>
      <c r="V446" s="578"/>
      <c r="W446" s="37" t="s">
        <v>69</v>
      </c>
      <c r="X446" s="565">
        <f>IFERROR(SUM(X430:X444),"0")</f>
        <v>1309</v>
      </c>
      <c r="Y446" s="565">
        <f>IFERROR(SUM(Y430:Y444),"0")</f>
        <v>1320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134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69</v>
      </c>
      <c r="X448" s="563">
        <v>281</v>
      </c>
      <c r="Y448" s="564">
        <f>IFERROR(IF(X448="",0,CEILING((X448/$H448),1)*$H448),"")</f>
        <v>285.12</v>
      </c>
      <c r="Z448" s="36">
        <f>IFERROR(IF(Y448=0,"",ROUNDUP(Y448/H448,0)*0.01196),"")</f>
        <v>0.64583999999999997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300.15909090909088</v>
      </c>
      <c r="BN448" s="64">
        <f>IFERROR(Y448*I448/H448,"0")</f>
        <v>304.55999999999995</v>
      </c>
      <c r="BO448" s="64">
        <f>IFERROR(1/J448*(X448/H448),"0")</f>
        <v>0.51172785547785549</v>
      </c>
      <c r="BP448" s="64">
        <f>IFERROR(1/J448*(Y448/H448),"0")</f>
        <v>0.51923076923076927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695</v>
      </c>
      <c r="B450" s="54" t="s">
        <v>696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71</v>
      </c>
      <c r="Q451" s="577"/>
      <c r="R451" s="577"/>
      <c r="S451" s="577"/>
      <c r="T451" s="577"/>
      <c r="U451" s="577"/>
      <c r="V451" s="578"/>
      <c r="W451" s="37" t="s">
        <v>72</v>
      </c>
      <c r="X451" s="565">
        <f>IFERROR(X448/H448,"0")+IFERROR(X449/H449,"0")+IFERROR(X450/H450,"0")</f>
        <v>53.219696969696969</v>
      </c>
      <c r="Y451" s="565">
        <f>IFERROR(Y448/H448,"0")+IFERROR(Y449/H449,"0")+IFERROR(Y450/H450,"0")</f>
        <v>54</v>
      </c>
      <c r="Z451" s="565">
        <f>IFERROR(IF(Z448="",0,Z448),"0")+IFERROR(IF(Z449="",0,Z449),"0")+IFERROR(IF(Z450="",0,Z450),"0")</f>
        <v>0.64583999999999997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71</v>
      </c>
      <c r="Q452" s="577"/>
      <c r="R452" s="577"/>
      <c r="S452" s="577"/>
      <c r="T452" s="577"/>
      <c r="U452" s="577"/>
      <c r="V452" s="578"/>
      <c r="W452" s="37" t="s">
        <v>69</v>
      </c>
      <c r="X452" s="565">
        <f>IFERROR(SUM(X448:X450),"0")</f>
        <v>281</v>
      </c>
      <c r="Y452" s="565">
        <f>IFERROR(SUM(Y448:Y450),"0")</f>
        <v>285.12</v>
      </c>
      <c r="Z452" s="37"/>
      <c r="AA452" s="566"/>
      <c r="AB452" s="566"/>
      <c r="AC452" s="566"/>
    </row>
    <row r="453" spans="1:68" ht="14.25" hidden="1" customHeight="1" x14ac:dyDescent="0.25">
      <c r="A453" s="574" t="s">
        <v>63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63">
        <v>186</v>
      </c>
      <c r="Y454" s="564">
        <f t="shared" ref="Y454:Y460" si="69">IFERROR(IF(X454="",0,CEILING((X454/$H454),1)*$H454),"")</f>
        <v>190.08</v>
      </c>
      <c r="Z454" s="36">
        <f>IFERROR(IF(Y454=0,"",ROUNDUP(Y454/H454,0)*0.01196),"")</f>
        <v>0.43056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198.68181818181816</v>
      </c>
      <c r="BN454" s="64">
        <f t="shared" ref="BN454:BN460" si="71">IFERROR(Y454*I454/H454,"0")</f>
        <v>203.04000000000002</v>
      </c>
      <c r="BO454" s="64">
        <f t="shared" ref="BO454:BO460" si="72">IFERROR(1/J454*(X454/H454),"0")</f>
        <v>0.33872377622377625</v>
      </c>
      <c r="BP454" s="64">
        <f t="shared" ref="BP454:BP460" si="73">IFERROR(1/J454*(Y454/H454),"0")</f>
        <v>0.34615384615384615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63">
        <v>184</v>
      </c>
      <c r="Y455" s="564">
        <f t="shared" si="69"/>
        <v>184.8</v>
      </c>
      <c r="Z455" s="36">
        <f>IFERROR(IF(Y455=0,"",ROUNDUP(Y455/H455,0)*0.01196),"")</f>
        <v>0.41860000000000003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196.54545454545453</v>
      </c>
      <c r="BN455" s="64">
        <f t="shared" si="71"/>
        <v>197.39999999999998</v>
      </c>
      <c r="BO455" s="64">
        <f t="shared" si="72"/>
        <v>0.33508158508158503</v>
      </c>
      <c r="BP455" s="64">
        <f t="shared" si="73"/>
        <v>0.33653846153846156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63">
        <v>225</v>
      </c>
      <c r="Y456" s="564">
        <f t="shared" si="69"/>
        <v>227.04000000000002</v>
      </c>
      <c r="Z456" s="36">
        <f>IFERROR(IF(Y456=0,"",ROUNDUP(Y456/H456,0)*0.01196),"")</f>
        <v>0.51427999999999996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240.34090909090909</v>
      </c>
      <c r="BN456" s="64">
        <f t="shared" si="71"/>
        <v>242.51999999999998</v>
      </c>
      <c r="BO456" s="64">
        <f t="shared" si="72"/>
        <v>0.40974650349650349</v>
      </c>
      <c r="BP456" s="64">
        <f t="shared" si="73"/>
        <v>0.41346153846153849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71</v>
      </c>
      <c r="Q461" s="577"/>
      <c r="R461" s="577"/>
      <c r="S461" s="577"/>
      <c r="T461" s="577"/>
      <c r="U461" s="577"/>
      <c r="V461" s="578"/>
      <c r="W461" s="37" t="s">
        <v>72</v>
      </c>
      <c r="X461" s="565">
        <f>IFERROR(X454/H454,"0")+IFERROR(X455/H455,"0")+IFERROR(X456/H456,"0")+IFERROR(X457/H457,"0")+IFERROR(X458/H458,"0")+IFERROR(X459/H459,"0")+IFERROR(X460/H460,"0")</f>
        <v>112.68939393939392</v>
      </c>
      <c r="Y461" s="565">
        <f>IFERROR(Y454/H454,"0")+IFERROR(Y455/H455,"0")+IFERROR(Y456/H456,"0")+IFERROR(Y457/H457,"0")+IFERROR(Y458/H458,"0")+IFERROR(Y459/H459,"0")+IFERROR(Y460/H460,"0")</f>
        <v>114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1.36344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71</v>
      </c>
      <c r="Q462" s="577"/>
      <c r="R462" s="577"/>
      <c r="S462" s="577"/>
      <c r="T462" s="577"/>
      <c r="U462" s="577"/>
      <c r="V462" s="578"/>
      <c r="W462" s="37" t="s">
        <v>69</v>
      </c>
      <c r="X462" s="565">
        <f>IFERROR(SUM(X454:X460),"0")</f>
        <v>595</v>
      </c>
      <c r="Y462" s="565">
        <f>IFERROR(SUM(Y454:Y460),"0")</f>
        <v>601.92000000000007</v>
      </c>
      <c r="Z462" s="37"/>
      <c r="AA462" s="566"/>
      <c r="AB462" s="566"/>
      <c r="AC462" s="566"/>
    </row>
    <row r="463" spans="1:68" ht="14.25" hidden="1" customHeight="1" x14ac:dyDescent="0.25">
      <c r="A463" s="574" t="s">
        <v>73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71</v>
      </c>
      <c r="Q467" s="577"/>
      <c r="R467" s="577"/>
      <c r="S467" s="577"/>
      <c r="T467" s="577"/>
      <c r="U467" s="577"/>
      <c r="V467" s="578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71</v>
      </c>
      <c r="Q468" s="577"/>
      <c r="R468" s="577"/>
      <c r="S468" s="577"/>
      <c r="T468" s="577"/>
      <c r="U468" s="577"/>
      <c r="V468" s="578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722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722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102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811" t="s">
        <v>725</v>
      </c>
      <c r="Q472" s="570"/>
      <c r="R472" s="570"/>
      <c r="S472" s="570"/>
      <c r="T472" s="571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58" t="s">
        <v>729</v>
      </c>
      <c r="Q473" s="570"/>
      <c r="R473" s="570"/>
      <c r="S473" s="570"/>
      <c r="T473" s="571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90" t="s">
        <v>733</v>
      </c>
      <c r="Q474" s="570"/>
      <c r="R474" s="570"/>
      <c r="S474" s="570"/>
      <c r="T474" s="571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06" t="s">
        <v>737</v>
      </c>
      <c r="Q475" s="570"/>
      <c r="R475" s="570"/>
      <c r="S475" s="570"/>
      <c r="T475" s="571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71</v>
      </c>
      <c r="Q476" s="577"/>
      <c r="R476" s="577"/>
      <c r="S476" s="577"/>
      <c r="T476" s="577"/>
      <c r="U476" s="577"/>
      <c r="V476" s="578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71</v>
      </c>
      <c r="Q477" s="577"/>
      <c r="R477" s="577"/>
      <c r="S477" s="577"/>
      <c r="T477" s="577"/>
      <c r="U477" s="577"/>
      <c r="V477" s="578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134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78" t="s">
        <v>740</v>
      </c>
      <c r="Q479" s="570"/>
      <c r="R479" s="570"/>
      <c r="S479" s="570"/>
      <c r="T479" s="571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11" t="s">
        <v>743</v>
      </c>
      <c r="Q480" s="570"/>
      <c r="R480" s="570"/>
      <c r="S480" s="570"/>
      <c r="T480" s="571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4" t="s">
        <v>747</v>
      </c>
      <c r="Q481" s="570"/>
      <c r="R481" s="570"/>
      <c r="S481" s="570"/>
      <c r="T481" s="571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7" t="s">
        <v>750</v>
      </c>
      <c r="Q482" s="570"/>
      <c r="R482" s="570"/>
      <c r="S482" s="570"/>
      <c r="T482" s="571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71</v>
      </c>
      <c r="Q483" s="577"/>
      <c r="R483" s="577"/>
      <c r="S483" s="577"/>
      <c r="T483" s="577"/>
      <c r="U483" s="577"/>
      <c r="V483" s="578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71</v>
      </c>
      <c r="Q484" s="577"/>
      <c r="R484" s="577"/>
      <c r="S484" s="577"/>
      <c r="T484" s="577"/>
      <c r="U484" s="577"/>
      <c r="V484" s="578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63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37" t="s">
        <v>754</v>
      </c>
      <c r="Q486" s="570"/>
      <c r="R486" s="570"/>
      <c r="S486" s="570"/>
      <c r="T486" s="571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805" t="s">
        <v>758</v>
      </c>
      <c r="Q487" s="570"/>
      <c r="R487" s="570"/>
      <c r="S487" s="570"/>
      <c r="T487" s="571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71</v>
      </c>
      <c r="Q488" s="577"/>
      <c r="R488" s="577"/>
      <c r="S488" s="577"/>
      <c r="T488" s="577"/>
      <c r="U488" s="577"/>
      <c r="V488" s="578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71</v>
      </c>
      <c r="Q489" s="577"/>
      <c r="R489" s="577"/>
      <c r="S489" s="577"/>
      <c r="T489" s="577"/>
      <c r="U489" s="577"/>
      <c r="V489" s="578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73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760</v>
      </c>
      <c r="B491" s="54" t="s">
        <v>761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74" t="s">
        <v>762</v>
      </c>
      <c r="Q491" s="570"/>
      <c r="R491" s="570"/>
      <c r="S491" s="570"/>
      <c r="T491" s="571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76" t="s">
        <v>766</v>
      </c>
      <c r="Q492" s="570"/>
      <c r="R492" s="570"/>
      <c r="S492" s="570"/>
      <c r="T492" s="571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71</v>
      </c>
      <c r="Q493" s="577"/>
      <c r="R493" s="577"/>
      <c r="S493" s="577"/>
      <c r="T493" s="577"/>
      <c r="U493" s="577"/>
      <c r="V493" s="578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71</v>
      </c>
      <c r="Q494" s="577"/>
      <c r="R494" s="577"/>
      <c r="S494" s="577"/>
      <c r="T494" s="577"/>
      <c r="U494" s="577"/>
      <c r="V494" s="578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169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7" t="s">
        <v>769</v>
      </c>
      <c r="Q496" s="570"/>
      <c r="R496" s="570"/>
      <c r="S496" s="570"/>
      <c r="T496" s="571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2" t="s">
        <v>773</v>
      </c>
      <c r="Q497" s="570"/>
      <c r="R497" s="570"/>
      <c r="S497" s="570"/>
      <c r="T497" s="571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71</v>
      </c>
      <c r="Q498" s="577"/>
      <c r="R498" s="577"/>
      <c r="S498" s="577"/>
      <c r="T498" s="577"/>
      <c r="U498" s="577"/>
      <c r="V498" s="578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71</v>
      </c>
      <c r="Q499" s="577"/>
      <c r="R499" s="577"/>
      <c r="S499" s="577"/>
      <c r="T499" s="577"/>
      <c r="U499" s="577"/>
      <c r="V499" s="578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775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134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62" t="s">
        <v>778</v>
      </c>
      <c r="Q502" s="570"/>
      <c r="R502" s="570"/>
      <c r="S502" s="570"/>
      <c r="T502" s="571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71</v>
      </c>
      <c r="Q503" s="577"/>
      <c r="R503" s="577"/>
      <c r="S503" s="577"/>
      <c r="T503" s="577"/>
      <c r="U503" s="577"/>
      <c r="V503" s="578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71</v>
      </c>
      <c r="Q504" s="577"/>
      <c r="R504" s="577"/>
      <c r="S504" s="577"/>
      <c r="T504" s="577"/>
      <c r="U504" s="577"/>
      <c r="V504" s="578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780</v>
      </c>
      <c r="Q505" s="630"/>
      <c r="R505" s="630"/>
      <c r="S505" s="630"/>
      <c r="T505" s="630"/>
      <c r="U505" s="630"/>
      <c r="V505" s="631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12351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12573.590000000002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781</v>
      </c>
      <c r="Q506" s="630"/>
      <c r="R506" s="630"/>
      <c r="S506" s="630"/>
      <c r="T506" s="630"/>
      <c r="U506" s="630"/>
      <c r="V506" s="631"/>
      <c r="W506" s="37" t="s">
        <v>69</v>
      </c>
      <c r="X506" s="565">
        <f>IFERROR(SUM(BM22:BM502),"0")</f>
        <v>13017.538200833616</v>
      </c>
      <c r="Y506" s="565">
        <f>IFERROR(SUM(BN22:BN502),"0")</f>
        <v>13251.932999999999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782</v>
      </c>
      <c r="Q507" s="630"/>
      <c r="R507" s="630"/>
      <c r="S507" s="630"/>
      <c r="T507" s="630"/>
      <c r="U507" s="630"/>
      <c r="V507" s="631"/>
      <c r="W507" s="37" t="s">
        <v>783</v>
      </c>
      <c r="X507" s="38">
        <f>ROUNDUP(SUM(BO22:BO502),0)</f>
        <v>21</v>
      </c>
      <c r="Y507" s="38">
        <f>ROUNDUP(SUM(BP22:BP502),0)</f>
        <v>21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784</v>
      </c>
      <c r="Q508" s="630"/>
      <c r="R508" s="630"/>
      <c r="S508" s="630"/>
      <c r="T508" s="630"/>
      <c r="U508" s="630"/>
      <c r="V508" s="631"/>
      <c r="W508" s="37" t="s">
        <v>69</v>
      </c>
      <c r="X508" s="565">
        <f>GrossWeightTotal+PalletQtyTotal*25</f>
        <v>13542.538200833616</v>
      </c>
      <c r="Y508" s="565">
        <f>GrossWeightTotalR+PalletQtyTotalR*25</f>
        <v>13776.932999999999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785</v>
      </c>
      <c r="Q509" s="630"/>
      <c r="R509" s="630"/>
      <c r="S509" s="630"/>
      <c r="T509" s="630"/>
      <c r="U509" s="630"/>
      <c r="V509" s="631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2060.7478154504524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2094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786</v>
      </c>
      <c r="Q510" s="630"/>
      <c r="R510" s="630"/>
      <c r="S510" s="630"/>
      <c r="T510" s="630"/>
      <c r="U510" s="630"/>
      <c r="V510" s="631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24.651809999999998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8" t="s">
        <v>100</v>
      </c>
      <c r="D512" s="715"/>
      <c r="E512" s="715"/>
      <c r="F512" s="715"/>
      <c r="G512" s="715"/>
      <c r="H512" s="624"/>
      <c r="I512" s="588" t="s">
        <v>253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539</v>
      </c>
      <c r="U512" s="624"/>
      <c r="V512" s="588" t="s">
        <v>596</v>
      </c>
      <c r="W512" s="715"/>
      <c r="X512" s="715"/>
      <c r="Y512" s="624"/>
      <c r="Z512" s="560" t="s">
        <v>652</v>
      </c>
      <c r="AA512" s="588" t="s">
        <v>722</v>
      </c>
      <c r="AB512" s="624"/>
      <c r="AC512" s="52"/>
      <c r="AF512" s="561"/>
    </row>
    <row r="513" spans="1:32" ht="14.25" customHeight="1" thickTop="1" x14ac:dyDescent="0.2">
      <c r="A513" s="600" t="s">
        <v>789</v>
      </c>
      <c r="B513" s="588" t="s">
        <v>62</v>
      </c>
      <c r="C513" s="588" t="s">
        <v>101</v>
      </c>
      <c r="D513" s="588" t="s">
        <v>116</v>
      </c>
      <c r="E513" s="588" t="s">
        <v>176</v>
      </c>
      <c r="F513" s="588" t="s">
        <v>199</v>
      </c>
      <c r="G513" s="588" t="s">
        <v>232</v>
      </c>
      <c r="H513" s="588" t="s">
        <v>100</v>
      </c>
      <c r="I513" s="588" t="s">
        <v>254</v>
      </c>
      <c r="J513" s="588" t="s">
        <v>294</v>
      </c>
      <c r="K513" s="588" t="s">
        <v>355</v>
      </c>
      <c r="L513" s="588" t="s">
        <v>396</v>
      </c>
      <c r="M513" s="588" t="s">
        <v>412</v>
      </c>
      <c r="N513" s="561"/>
      <c r="O513" s="588" t="s">
        <v>425</v>
      </c>
      <c r="P513" s="588" t="s">
        <v>435</v>
      </c>
      <c r="Q513" s="588" t="s">
        <v>442</v>
      </c>
      <c r="R513" s="588" t="s">
        <v>447</v>
      </c>
      <c r="S513" s="588" t="s">
        <v>529</v>
      </c>
      <c r="T513" s="588" t="s">
        <v>540</v>
      </c>
      <c r="U513" s="588" t="s">
        <v>574</v>
      </c>
      <c r="V513" s="588" t="s">
        <v>597</v>
      </c>
      <c r="W513" s="588" t="s">
        <v>629</v>
      </c>
      <c r="X513" s="588" t="s">
        <v>644</v>
      </c>
      <c r="Y513" s="588" t="s">
        <v>648</v>
      </c>
      <c r="Z513" s="588" t="s">
        <v>652</v>
      </c>
      <c r="AA513" s="588" t="s">
        <v>722</v>
      </c>
      <c r="AB513" s="588" t="s">
        <v>775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1027.5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734.8</v>
      </c>
      <c r="E515" s="46">
        <f>IFERROR(Y89*1,"0")+IFERROR(Y90*1,"0")+IFERROR(Y91*1,"0")+IFERROR(Y95*1,"0")+IFERROR(Y96*1,"0")+IFERROR(Y97*1,"0")+IFERROR(Y98*1,"0")+IFERROR(Y99*1,"0")+IFERROR(Y100*1,"0")</f>
        <v>546.29999999999995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1223.9999999999998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187.5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2391.6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92.8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33.599999999999994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237.45000000000005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3351</v>
      </c>
      <c r="U515" s="46">
        <f>IFERROR(Y366*1,"0")+IFERROR(Y367*1,"0")+IFERROR(Y368*1,"0")+IFERROR(Y369*1,"0")+IFERROR(Y373*1,"0")+IFERROR(Y377*1,"0")+IFERROR(Y378*1,"0")+IFERROR(Y382*1,"0")</f>
        <v>540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2207.04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9,00"/>
        <filter val="1 071,00"/>
        <filter val="1 309,00"/>
        <filter val="1 389,00"/>
        <filter val="1,11"/>
        <filter val="1,43"/>
        <filter val="101,73"/>
        <filter val="102,00"/>
        <filter val="104,12"/>
        <filter val="106,00"/>
        <filter val="112,69"/>
        <filter val="12 351,00"/>
        <filter val="12,00"/>
        <filter val="12,38"/>
        <filter val="127,00"/>
        <filter val="128,00"/>
        <filter val="13 017,54"/>
        <filter val="13 542,54"/>
        <filter val="13,00"/>
        <filter val="13,33"/>
        <filter val="130,00"/>
        <filter val="154,20"/>
        <filter val="155,00"/>
        <filter val="157,00"/>
        <filter val="176,00"/>
        <filter val="181,00"/>
        <filter val="183,00"/>
        <filter val="184,00"/>
        <filter val="186,00"/>
        <filter val="187,00"/>
        <filter val="19,00"/>
        <filter val="190,00"/>
        <filter val="191,00"/>
        <filter val="198,00"/>
        <filter val="2 060,75"/>
        <filter val="2 313,00"/>
        <filter val="2,00"/>
        <filter val="20,00"/>
        <filter val="207,04"/>
        <filter val="21"/>
        <filter val="22,70"/>
        <filter val="220,00"/>
        <filter val="224,00"/>
        <filter val="225,00"/>
        <filter val="23,00"/>
        <filter val="230,00"/>
        <filter val="244,00"/>
        <filter val="247,92"/>
        <filter val="25,00"/>
        <filter val="256,00"/>
        <filter val="26,00"/>
        <filter val="27,96"/>
        <filter val="28,00"/>
        <filter val="28,06"/>
        <filter val="281,00"/>
        <filter val="3,11"/>
        <filter val="303,00"/>
        <filter val="31,00"/>
        <filter val="31,25"/>
        <filter val="315,00"/>
        <filter val="316,00"/>
        <filter val="32,00"/>
        <filter val="322,00"/>
        <filter val="326,00"/>
        <filter val="334,00"/>
        <filter val="346,00"/>
        <filter val="397,00"/>
        <filter val="4,56"/>
        <filter val="41,00"/>
        <filter val="424,00"/>
        <filter val="428,00"/>
        <filter val="43,09"/>
        <filter val="44,00"/>
        <filter val="45,26"/>
        <filter val="451,00"/>
        <filter val="48,00"/>
        <filter val="48,29"/>
        <filter val="483,41"/>
        <filter val="50,00"/>
        <filter val="53,22"/>
        <filter val="533,00"/>
        <filter val="55,00"/>
        <filter val="575,00"/>
        <filter val="586,00"/>
        <filter val="59,22"/>
        <filter val="595,00"/>
        <filter val="60,67"/>
        <filter val="644,00"/>
        <filter val="68,00"/>
        <filter val="7,33"/>
        <filter val="71,00"/>
        <filter val="75,00"/>
        <filter val="76,00"/>
        <filter val="77,00"/>
        <filter val="78,00"/>
        <filter val="81,00"/>
        <filter val="85,00"/>
        <filter val="874,00"/>
        <filter val="88,15"/>
        <filter val="88,73"/>
        <filter val="9,80"/>
        <filter val="910,00"/>
        <filter val="964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