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8D3753-9C78-490D-996C-4F7F50C49C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N41" i="1"/>
  <c r="BM41" i="1"/>
  <c r="Z41" i="1"/>
  <c r="Y41" i="1"/>
  <c r="BP41" i="1" s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7" i="1" s="1"/>
  <c r="BM22" i="1"/>
  <c r="Y22" i="1"/>
  <c r="B515" i="1" s="1"/>
  <c r="H10" i="1"/>
  <c r="F10" i="1"/>
  <c r="F9" i="1"/>
  <c r="A9" i="1"/>
  <c r="A10" i="1" s="1"/>
  <c r="D7" i="1"/>
  <c r="Q6" i="1"/>
  <c r="P2" i="1"/>
  <c r="BP56" i="1" l="1"/>
  <c r="BN56" i="1"/>
  <c r="Z56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Z29" i="1"/>
  <c r="BN29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Y261" i="1"/>
  <c r="Y323" i="1"/>
  <c r="BP204" i="1"/>
  <c r="BN204" i="1"/>
  <c r="Z204" i="1"/>
  <c r="BP231" i="1"/>
  <c r="BN231" i="1"/>
  <c r="Z231" i="1"/>
  <c r="BP241" i="1"/>
  <c r="BN241" i="1"/>
  <c r="Z241" i="1"/>
  <c r="BP252" i="1"/>
  <c r="BN252" i="1"/>
  <c r="Z252" i="1"/>
  <c r="BP265" i="1"/>
  <c r="BN265" i="1"/>
  <c r="Z265" i="1"/>
  <c r="BP290" i="1"/>
  <c r="BN290" i="1"/>
  <c r="Z290" i="1"/>
  <c r="BP306" i="1"/>
  <c r="BN306" i="1"/>
  <c r="Z306" i="1"/>
  <c r="BP194" i="1"/>
  <c r="BN194" i="1"/>
  <c r="Z194" i="1"/>
  <c r="BP214" i="1"/>
  <c r="BN214" i="1"/>
  <c r="Z214" i="1"/>
  <c r="BP260" i="1"/>
  <c r="BN260" i="1"/>
  <c r="Z260" i="1"/>
  <c r="Y324" i="1"/>
  <c r="BP319" i="1"/>
  <c r="BN319" i="1"/>
  <c r="Z319" i="1"/>
  <c r="S515" i="1"/>
  <c r="BP333" i="1"/>
  <c r="BN333" i="1"/>
  <c r="Z333" i="1"/>
  <c r="Y336" i="1"/>
  <c r="J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BP326" i="1"/>
  <c r="BN326" i="1"/>
  <c r="Z326" i="1"/>
  <c r="Z329" i="1" s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5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Z261" i="1"/>
  <c r="BP258" i="1"/>
  <c r="BN258" i="1"/>
  <c r="Z258" i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15" i="1" l="1"/>
  <c r="Z80" i="1"/>
  <c r="Z336" i="1"/>
  <c r="Z323" i="1"/>
  <c r="Z138" i="1"/>
  <c r="Z115" i="1"/>
  <c r="Z101" i="1"/>
  <c r="Z32" i="1"/>
  <c r="Z127" i="1"/>
  <c r="Z109" i="1"/>
  <c r="Z488" i="1"/>
  <c r="Z292" i="1"/>
  <c r="Z370" i="1"/>
  <c r="Z211" i="1"/>
  <c r="Z476" i="1"/>
  <c r="Z398" i="1"/>
  <c r="Z310" i="1"/>
  <c r="Z58" i="1"/>
  <c r="Z498" i="1"/>
  <c r="Z483" i="1"/>
  <c r="Z461" i="1"/>
  <c r="Z316" i="1"/>
  <c r="Y509" i="1"/>
  <c r="Y506" i="1"/>
  <c r="Z244" i="1"/>
  <c r="Z199" i="1"/>
  <c r="Z173" i="1"/>
  <c r="Z493" i="1"/>
  <c r="Z445" i="1"/>
  <c r="Z302" i="1"/>
  <c r="Z149" i="1"/>
  <c r="Z65" i="1"/>
  <c r="Y507" i="1"/>
  <c r="Z227" i="1"/>
  <c r="Z167" i="1"/>
  <c r="Z122" i="1"/>
  <c r="Y505" i="1"/>
  <c r="Z510" i="1" l="1"/>
  <c r="Y508" i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<sst xmlns="http://schemas.openxmlformats.org/spreadsheetml/2006/main" count="2264" uniqueCount="828">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</sst>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827</v>
      </c>
      <c r="I5" s="817"/>
      <c r="J5" s="817"/>
      <c r="K5" s="817"/>
      <c r="L5" s="817"/>
      <c r="M5" s="621"/>
      <c r="N5" s="58"/>
      <c r="P5" s="24" t="s">
        <v>10</v>
      </c>
      <c r="Q5" s="871">
        <v>45859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4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712">
        <v>0.45833333333333331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20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21</v>
      </c>
      <c r="Q10" s="769"/>
      <c r="R10" s="770"/>
      <c r="U10" s="24" t="s">
        <v>22</v>
      </c>
      <c r="V10" s="634" t="s">
        <v>23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6"/>
      <c r="R11" s="697"/>
      <c r="U11" s="24" t="s">
        <v>26</v>
      </c>
      <c r="V11" s="857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718" t="s">
        <v>37</v>
      </c>
      <c r="D17" s="611" t="s">
        <v>38</v>
      </c>
      <c r="E17" s="67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671"/>
      <c r="R17" s="671"/>
      <c r="S17" s="671"/>
      <c r="T17" s="672"/>
      <c r="U17" s="890" t="s">
        <v>50</v>
      </c>
      <c r="V17" s="631"/>
      <c r="W17" s="611" t="s">
        <v>51</v>
      </c>
      <c r="X17" s="611" t="s">
        <v>52</v>
      </c>
      <c r="Y17" s="891" t="s">
        <v>53</v>
      </c>
      <c r="Z17" s="900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60</v>
      </c>
      <c r="V18" s="67" t="s">
        <v>61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62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99" t="s">
        <v>68</v>
      </c>
      <c r="Q22" s="570"/>
      <c r="R22" s="570"/>
      <c r="S22" s="570"/>
      <c r="T22" s="571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100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63">
        <v>56</v>
      </c>
      <c r="Y41" s="564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58.255555555555546</v>
      </c>
      <c r="BN41" s="64">
        <f>IFERROR(Y41*I41/H41,"0")</f>
        <v>67.410000000000011</v>
      </c>
      <c r="BO41" s="64">
        <f>IFERROR(1/J41*(X41/H41),"0")</f>
        <v>8.1018518518518517E-2</v>
      </c>
      <c r="BP41" s="64">
        <f>IFERROR(1/J41*(Y41/H41),"0")</f>
        <v>9.3750000000000014E-2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63">
        <v>37</v>
      </c>
      <c r="Y43" s="564">
        <f>IFERROR(IF(X43="",0,CEILING((X43/$H43),1)*$H43),"")</f>
        <v>37</v>
      </c>
      <c r="Z43" s="36">
        <f>IFERROR(IF(Y43=0,"",ROUNDUP(Y43/H43,0)*0.00902),"")</f>
        <v>9.0200000000000002E-2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39.1</v>
      </c>
      <c r="BN43" s="64">
        <f>IFERROR(Y43*I43/H43,"0")</f>
        <v>39.1</v>
      </c>
      <c r="BO43" s="64">
        <f>IFERROR(1/J43*(X43/H43),"0")</f>
        <v>7.575757575757576E-2</v>
      </c>
      <c r="BP43" s="64">
        <f>IFERROR(1/J43*(Y43/H43),"0")</f>
        <v>7.575757575757576E-2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5">
        <f>IFERROR(X41/H41,"0")+IFERROR(X42/H42,"0")+IFERROR(X43/H43,"0")</f>
        <v>15.185185185185185</v>
      </c>
      <c r="Y44" s="565">
        <f>IFERROR(Y41/H41,"0")+IFERROR(Y42/H42,"0")+IFERROR(Y43/H43,"0")</f>
        <v>16</v>
      </c>
      <c r="Z44" s="565">
        <f>IFERROR(IF(Z41="",0,Z41),"0")+IFERROR(IF(Z42="",0,Z42),"0")+IFERROR(IF(Z43="",0,Z43),"0")</f>
        <v>0.20408000000000001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5">
        <f>IFERROR(SUM(X41:X43),"0")</f>
        <v>93</v>
      </c>
      <c r="Y45" s="565">
        <f>IFERROR(SUM(Y41:Y43),"0")</f>
        <v>101.80000000000001</v>
      </c>
      <c r="Z45" s="37"/>
      <c r="AA45" s="566"/>
      <c r="AB45" s="566"/>
      <c r="AC45" s="566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hidden="1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63">
        <v>19</v>
      </c>
      <c r="Y61" s="564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19.765277777777776</v>
      </c>
      <c r="BN61" s="64">
        <f>IFERROR(Y61*I61/H61,"0")</f>
        <v>22.47</v>
      </c>
      <c r="BO61" s="64">
        <f>IFERROR(1/J61*(X61/H61),"0")</f>
        <v>2.7488425925925923E-2</v>
      </c>
      <c r="BP61" s="64">
        <f>IFERROR(1/J61*(Y61/H61),"0")</f>
        <v>3.125E-2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5">
        <f>IFERROR(X61/H61,"0")+IFERROR(X62/H62,"0")+IFERROR(X63/H63,"0")+IFERROR(X64/H64,"0")</f>
        <v>1.7592592592592591</v>
      </c>
      <c r="Y65" s="565">
        <f>IFERROR(Y61/H61,"0")+IFERROR(Y62/H62,"0")+IFERROR(Y63/H63,"0")+IFERROR(Y64/H64,"0")</f>
        <v>2</v>
      </c>
      <c r="Z65" s="565">
        <f>IFERROR(IF(Z61="",0,Z61),"0")+IFERROR(IF(Z62="",0,Z62),"0")+IFERROR(IF(Z63="",0,Z63),"0")+IFERROR(IF(Z64="",0,Z64),"0")</f>
        <v>3.7960000000000001E-2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5">
        <f>IFERROR(SUM(X61:X64),"0")</f>
        <v>19</v>
      </c>
      <c r="Y66" s="565">
        <f>IFERROR(SUM(Y61:Y64),"0")</f>
        <v>21.6</v>
      </c>
      <c r="Z66" s="37"/>
      <c r="AA66" s="566"/>
      <c r="AB66" s="566"/>
      <c r="AC66" s="566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63">
        <v>20</v>
      </c>
      <c r="Y83" s="564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21.115384615384613</v>
      </c>
      <c r="BN83" s="64">
        <f>IFERROR(Y83*I83/H83,"0")</f>
        <v>24.704999999999998</v>
      </c>
      <c r="BO83" s="64">
        <f>IFERROR(1/J83*(X83/H83),"0")</f>
        <v>4.0064102564102567E-2</v>
      </c>
      <c r="BP83" s="64">
        <f>IFERROR(1/J83*(Y83/H83),"0")</f>
        <v>4.6875E-2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5">
        <f>IFERROR(X83/H83,"0")+IFERROR(X84/H84,"0")</f>
        <v>2.5641025641025643</v>
      </c>
      <c r="Y85" s="565">
        <f>IFERROR(Y83/H83,"0")+IFERROR(Y84/H84,"0")</f>
        <v>3</v>
      </c>
      <c r="Z85" s="565">
        <f>IFERROR(IF(Z83="",0,Z83),"0")+IFERROR(IF(Z84="",0,Z84),"0")</f>
        <v>5.6940000000000004E-2</v>
      </c>
      <c r="AA85" s="566"/>
      <c r="AB85" s="566"/>
      <c r="AC85" s="566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5">
        <f>IFERROR(SUM(X83:X84),"0")</f>
        <v>20</v>
      </c>
      <c r="Y86" s="565">
        <f>IFERROR(SUM(Y83:Y84),"0")</f>
        <v>23.4</v>
      </c>
      <c r="Z86" s="37"/>
      <c r="AA86" s="566"/>
      <c r="AB86" s="566"/>
      <c r="AC86" s="566"/>
    </row>
    <row r="87" spans="1:68" ht="16.5" hidden="1" customHeight="1" x14ac:dyDescent="0.25">
      <c r="A87" s="579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63">
        <v>22</v>
      </c>
      <c r="Y89" s="564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22.886111111111109</v>
      </c>
      <c r="BN89" s="64">
        <f>IFERROR(Y89*I89/H89,"0")</f>
        <v>33.705000000000005</v>
      </c>
      <c r="BO89" s="64">
        <f>IFERROR(1/J89*(X89/H89),"0")</f>
        <v>3.1828703703703699E-2</v>
      </c>
      <c r="BP89" s="64">
        <f>IFERROR(1/J89*(Y89/H89),"0")</f>
        <v>4.6875000000000007E-2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5">
        <f>IFERROR(X89/H89,"0")+IFERROR(X90/H90,"0")+IFERROR(X91/H91,"0")</f>
        <v>2.0370370370370368</v>
      </c>
      <c r="Y92" s="565">
        <f>IFERROR(Y89/H89,"0")+IFERROR(Y90/H90,"0")+IFERROR(Y91/H91,"0")</f>
        <v>3.0000000000000004</v>
      </c>
      <c r="Z92" s="565">
        <f>IFERROR(IF(Z89="",0,Z89),"0")+IFERROR(IF(Z90="",0,Z90),"0")+IFERROR(IF(Z91="",0,Z91),"0")</f>
        <v>5.6940000000000004E-2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5">
        <f>IFERROR(SUM(X89:X91),"0")</f>
        <v>22</v>
      </c>
      <c r="Y93" s="565">
        <f>IFERROR(SUM(Y89:Y91),"0")</f>
        <v>32.400000000000006</v>
      </c>
      <c r="Z93" s="37"/>
      <c r="AA93" s="566"/>
      <c r="AB93" s="566"/>
      <c r="AC93" s="566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61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63">
        <v>42</v>
      </c>
      <c r="Y95" s="564">
        <f t="shared" ref="Y95:Y100" si="16">IFERROR(IF(X95="",0,CEILING((X95/$H95),1)*$H95),"")</f>
        <v>48.599999999999994</v>
      </c>
      <c r="Z95" s="36">
        <f>IFERROR(IF(Y95=0,"",ROUNDUP(Y95/H95,0)*0.01898),"")</f>
        <v>0.11388000000000001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44.691111111111113</v>
      </c>
      <c r="BN95" s="64">
        <f t="shared" ref="BN95:BN100" si="18">IFERROR(Y95*I95/H95,"0")</f>
        <v>51.713999999999992</v>
      </c>
      <c r="BO95" s="64">
        <f t="shared" ref="BO95:BO100" si="19">IFERROR(1/J95*(X95/H95),"0")</f>
        <v>8.1018518518518517E-2</v>
      </c>
      <c r="BP95" s="64">
        <f t="shared" ref="BP95:BP100" si="20">IFERROR(1/J95*(Y95/H95),"0")</f>
        <v>9.375E-2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69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71</v>
      </c>
      <c r="Q101" s="577"/>
      <c r="R101" s="577"/>
      <c r="S101" s="577"/>
      <c r="T101" s="577"/>
      <c r="U101" s="577"/>
      <c r="V101" s="578"/>
      <c r="W101" s="37" t="s">
        <v>72</v>
      </c>
      <c r="X101" s="565">
        <f>IFERROR(X95/H95,"0")+IFERROR(X96/H96,"0")+IFERROR(X97/H97,"0")+IFERROR(X98/H98,"0")+IFERROR(X99/H99,"0")+IFERROR(X100/H100,"0")</f>
        <v>5.1851851851851851</v>
      </c>
      <c r="Y101" s="565">
        <f>IFERROR(Y95/H95,"0")+IFERROR(Y96/H96,"0")+IFERROR(Y97/H97,"0")+IFERROR(Y98/H98,"0")+IFERROR(Y99/H99,"0")+IFERROR(Y100/H100,"0")</f>
        <v>6</v>
      </c>
      <c r="Z101" s="565">
        <f>IFERROR(IF(Z95="",0,Z95),"0")+IFERROR(IF(Z96="",0,Z96),"0")+IFERROR(IF(Z97="",0,Z97),"0")+IFERROR(IF(Z98="",0,Z98),"0")+IFERROR(IF(Z99="",0,Z99),"0")+IFERROR(IF(Z100="",0,Z100),"0")</f>
        <v>0.11388000000000001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71</v>
      </c>
      <c r="Q102" s="577"/>
      <c r="R102" s="577"/>
      <c r="S102" s="577"/>
      <c r="T102" s="577"/>
      <c r="U102" s="577"/>
      <c r="V102" s="578"/>
      <c r="W102" s="37" t="s">
        <v>69</v>
      </c>
      <c r="X102" s="565">
        <f>IFERROR(SUM(X95:X100),"0")</f>
        <v>42</v>
      </c>
      <c r="Y102" s="565">
        <f>IFERROR(SUM(Y95:Y100),"0")</f>
        <v>48.599999999999994</v>
      </c>
      <c r="Z102" s="37"/>
      <c r="AA102" s="566"/>
      <c r="AB102" s="566"/>
      <c r="AC102" s="566"/>
    </row>
    <row r="103" spans="1:68" ht="16.5" hidden="1" customHeight="1" x14ac:dyDescent="0.25">
      <c r="A103" s="579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69</v>
      </c>
      <c r="X105" s="563">
        <v>4</v>
      </c>
      <c r="Y105" s="564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4.1611111111111105</v>
      </c>
      <c r="BN105" s="64">
        <f>IFERROR(Y105*I105/H105,"0")</f>
        <v>11.234999999999999</v>
      </c>
      <c r="BO105" s="64">
        <f>IFERROR(1/J105*(X105/H105),"0")</f>
        <v>5.7870370370370367E-3</v>
      </c>
      <c r="BP105" s="64">
        <f>IFERROR(1/J105*(Y105/H105),"0")</f>
        <v>1.5625E-2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71</v>
      </c>
      <c r="Q109" s="577"/>
      <c r="R109" s="577"/>
      <c r="S109" s="577"/>
      <c r="T109" s="577"/>
      <c r="U109" s="577"/>
      <c r="V109" s="578"/>
      <c r="W109" s="37" t="s">
        <v>72</v>
      </c>
      <c r="X109" s="565">
        <f>IFERROR(X105/H105,"0")+IFERROR(X106/H106,"0")+IFERROR(X107/H107,"0")+IFERROR(X108/H108,"0")</f>
        <v>0.37037037037037035</v>
      </c>
      <c r="Y109" s="565">
        <f>IFERROR(Y105/H105,"0")+IFERROR(Y106/H106,"0")+IFERROR(Y107/H107,"0")+IFERROR(Y108/H108,"0")</f>
        <v>1</v>
      </c>
      <c r="Z109" s="565">
        <f>IFERROR(IF(Z105="",0,Z105),"0")+IFERROR(IF(Z106="",0,Z106),"0")+IFERROR(IF(Z107="",0,Z107),"0")+IFERROR(IF(Z108="",0,Z108),"0")</f>
        <v>1.898E-2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71</v>
      </c>
      <c r="Q110" s="577"/>
      <c r="R110" s="577"/>
      <c r="S110" s="577"/>
      <c r="T110" s="577"/>
      <c r="U110" s="577"/>
      <c r="V110" s="578"/>
      <c r="W110" s="37" t="s">
        <v>69</v>
      </c>
      <c r="X110" s="565">
        <f>IFERROR(SUM(X105:X108),"0")</f>
        <v>4</v>
      </c>
      <c r="Y110" s="565">
        <f>IFERROR(SUM(Y105:Y108),"0")</f>
        <v>10.8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63">
        <v>8</v>
      </c>
      <c r="Y112" s="564">
        <f>IFERROR(IF(X112="",0,CEILING((X112/$H112),1)*$H112),"")</f>
        <v>10.8</v>
      </c>
      <c r="Z112" s="36">
        <f>IFERROR(IF(Y112=0,"",ROUNDUP(Y112/H112,0)*0.01898),"")</f>
        <v>1.898E-2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8.3222222222222211</v>
      </c>
      <c r="BN112" s="64">
        <f>IFERROR(Y112*I112/H112,"0")</f>
        <v>11.234999999999999</v>
      </c>
      <c r="BO112" s="64">
        <f>IFERROR(1/J112*(X112/H112),"0")</f>
        <v>1.1574074074074073E-2</v>
      </c>
      <c r="BP112" s="64">
        <f>IFERROR(1/J112*(Y112/H112),"0")</f>
        <v>1.5625E-2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63">
        <v>16</v>
      </c>
      <c r="Y114" s="564">
        <f>IFERROR(IF(X114="",0,CEILING((X114/$H114),1)*$H114),"")</f>
        <v>16.8</v>
      </c>
      <c r="Z114" s="36">
        <f>IFERROR(IF(Y114=0,"",ROUNDUP(Y114/H114,0)*0.00651),"")</f>
        <v>4.5569999999999999E-2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17.200000000000003</v>
      </c>
      <c r="BN114" s="64">
        <f>IFERROR(Y114*I114/H114,"0")</f>
        <v>18.060000000000002</v>
      </c>
      <c r="BO114" s="64">
        <f>IFERROR(1/J114*(X114/H114),"0")</f>
        <v>3.6630036630036632E-2</v>
      </c>
      <c r="BP114" s="64">
        <f>IFERROR(1/J114*(Y114/H114),"0")</f>
        <v>3.8461538461538471E-2</v>
      </c>
    </row>
    <row r="115" spans="1:68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71</v>
      </c>
      <c r="Q115" s="577"/>
      <c r="R115" s="577"/>
      <c r="S115" s="577"/>
      <c r="T115" s="577"/>
      <c r="U115" s="577"/>
      <c r="V115" s="578"/>
      <c r="W115" s="37" t="s">
        <v>72</v>
      </c>
      <c r="X115" s="565">
        <f>IFERROR(X112/H112,"0")+IFERROR(X113/H113,"0")+IFERROR(X114/H114,"0")</f>
        <v>7.4074074074074074</v>
      </c>
      <c r="Y115" s="565">
        <f>IFERROR(Y112/H112,"0")+IFERROR(Y113/H113,"0")+IFERROR(Y114/H114,"0")</f>
        <v>8</v>
      </c>
      <c r="Z115" s="565">
        <f>IFERROR(IF(Z112="",0,Z112),"0")+IFERROR(IF(Z113="",0,Z113),"0")+IFERROR(IF(Z114="",0,Z114),"0")</f>
        <v>6.4549999999999996E-2</v>
      </c>
      <c r="AA115" s="566"/>
      <c r="AB115" s="566"/>
      <c r="AC115" s="566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71</v>
      </c>
      <c r="Q116" s="577"/>
      <c r="R116" s="577"/>
      <c r="S116" s="577"/>
      <c r="T116" s="577"/>
      <c r="U116" s="577"/>
      <c r="V116" s="578"/>
      <c r="W116" s="37" t="s">
        <v>69</v>
      </c>
      <c r="X116" s="565">
        <f>IFERROR(SUM(X112:X114),"0")</f>
        <v>24</v>
      </c>
      <c r="Y116" s="565">
        <f>IFERROR(SUM(Y112:Y114),"0")</f>
        <v>27.6</v>
      </c>
      <c r="Z116" s="37"/>
      <c r="AA116" s="566"/>
      <c r="AB116" s="566"/>
      <c r="AC116" s="566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63">
        <v>26</v>
      </c>
      <c r="Y118" s="564">
        <f>IFERROR(IF(X118="",0,CEILING((X118/$H118),1)*$H118),"")</f>
        <v>32.4</v>
      </c>
      <c r="Z118" s="36">
        <f>IFERROR(IF(Y118=0,"",ROUNDUP(Y118/H118,0)*0.01898),"")</f>
        <v>7.5920000000000001E-2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27.646666666666665</v>
      </c>
      <c r="BN118" s="64">
        <f>IFERROR(Y118*I118/H118,"0")</f>
        <v>34.451999999999998</v>
      </c>
      <c r="BO118" s="64">
        <f>IFERROR(1/J118*(X118/H118),"0")</f>
        <v>5.0154320987654322E-2</v>
      </c>
      <c r="BP118" s="64">
        <f>IFERROR(1/J118*(Y118/H118),"0")</f>
        <v>6.25E-2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63">
        <v>86</v>
      </c>
      <c r="Y120" s="564">
        <f>IFERROR(IF(X120="",0,CEILING((X120/$H120),1)*$H120),"")</f>
        <v>86.4</v>
      </c>
      <c r="Z120" s="36">
        <f>IFERROR(IF(Y120=0,"",ROUNDUP(Y120/H120,0)*0.00651),"")</f>
        <v>0.20832000000000001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94.026666666666657</v>
      </c>
      <c r="BN120" s="64">
        <f>IFERROR(Y120*I120/H120,"0")</f>
        <v>94.463999999999999</v>
      </c>
      <c r="BO120" s="64">
        <f>IFERROR(1/J120*(X120/H120),"0")</f>
        <v>0.17501017501017502</v>
      </c>
      <c r="BP120" s="64">
        <f>IFERROR(1/J120*(Y120/H120),"0")</f>
        <v>0.17582417582417584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71</v>
      </c>
      <c r="Q122" s="577"/>
      <c r="R122" s="577"/>
      <c r="S122" s="577"/>
      <c r="T122" s="577"/>
      <c r="U122" s="577"/>
      <c r="V122" s="578"/>
      <c r="W122" s="37" t="s">
        <v>72</v>
      </c>
      <c r="X122" s="565">
        <f>IFERROR(X118/H118,"0")+IFERROR(X119/H119,"0")+IFERROR(X120/H120,"0")+IFERROR(X121/H121,"0")</f>
        <v>35.061728395061728</v>
      </c>
      <c r="Y122" s="565">
        <f>IFERROR(Y118/H118,"0")+IFERROR(Y119/H119,"0")+IFERROR(Y120/H120,"0")+IFERROR(Y121/H121,"0")</f>
        <v>36</v>
      </c>
      <c r="Z122" s="565">
        <f>IFERROR(IF(Z118="",0,Z118),"0")+IFERROR(IF(Z119="",0,Z119),"0")+IFERROR(IF(Z120="",0,Z120),"0")+IFERROR(IF(Z121="",0,Z121),"0")</f>
        <v>0.28423999999999999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71</v>
      </c>
      <c r="Q123" s="577"/>
      <c r="R123" s="577"/>
      <c r="S123" s="577"/>
      <c r="T123" s="577"/>
      <c r="U123" s="577"/>
      <c r="V123" s="578"/>
      <c r="W123" s="37" t="s">
        <v>69</v>
      </c>
      <c r="X123" s="565">
        <f>IFERROR(SUM(X118:X121),"0")</f>
        <v>112</v>
      </c>
      <c r="Y123" s="565">
        <f>IFERROR(SUM(Y118:Y121),"0")</f>
        <v>118.80000000000001</v>
      </c>
      <c r="Z123" s="37"/>
      <c r="AA123" s="566"/>
      <c r="AB123" s="566"/>
      <c r="AC123" s="566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71</v>
      </c>
      <c r="Q127" s="577"/>
      <c r="R127" s="577"/>
      <c r="S127" s="577"/>
      <c r="T127" s="577"/>
      <c r="U127" s="577"/>
      <c r="V127" s="578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71</v>
      </c>
      <c r="Q128" s="577"/>
      <c r="R128" s="577"/>
      <c r="S128" s="577"/>
      <c r="T128" s="577"/>
      <c r="U128" s="577"/>
      <c r="V128" s="578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71</v>
      </c>
      <c r="Q133" s="577"/>
      <c r="R133" s="577"/>
      <c r="S133" s="577"/>
      <c r="T133" s="577"/>
      <c r="U133" s="577"/>
      <c r="V133" s="578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71</v>
      </c>
      <c r="Q134" s="577"/>
      <c r="R134" s="577"/>
      <c r="S134" s="577"/>
      <c r="T134" s="577"/>
      <c r="U134" s="577"/>
      <c r="V134" s="578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71</v>
      </c>
      <c r="Q138" s="577"/>
      <c r="R138" s="577"/>
      <c r="S138" s="577"/>
      <c r="T138" s="577"/>
      <c r="U138" s="577"/>
      <c r="V138" s="578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71</v>
      </c>
      <c r="Q139" s="577"/>
      <c r="R139" s="577"/>
      <c r="S139" s="577"/>
      <c r="T139" s="577"/>
      <c r="U139" s="577"/>
      <c r="V139" s="578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71</v>
      </c>
      <c r="Q143" s="577"/>
      <c r="R143" s="577"/>
      <c r="S143" s="577"/>
      <c r="T143" s="577"/>
      <c r="U143" s="577"/>
      <c r="V143" s="578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71</v>
      </c>
      <c r="Q144" s="577"/>
      <c r="R144" s="577"/>
      <c r="S144" s="577"/>
      <c r="T144" s="577"/>
      <c r="U144" s="577"/>
      <c r="V144" s="578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71</v>
      </c>
      <c r="Q149" s="577"/>
      <c r="R149" s="577"/>
      <c r="S149" s="577"/>
      <c r="T149" s="577"/>
      <c r="U149" s="577"/>
      <c r="V149" s="578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71</v>
      </c>
      <c r="Q150" s="577"/>
      <c r="R150" s="577"/>
      <c r="S150" s="577"/>
      <c r="T150" s="577"/>
      <c r="U150" s="577"/>
      <c r="V150" s="578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253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69</v>
      </c>
      <c r="X154" s="563">
        <v>3</v>
      </c>
      <c r="Y154" s="564">
        <f>IFERROR(IF(X154="",0,CEILING((X154/$H154),1)*$H154),"")</f>
        <v>3.96</v>
      </c>
      <c r="Z154" s="36">
        <f>IFERROR(IF(Y154=0,"",ROUNDUP(Y154/H154,0)*0.00502),"")</f>
        <v>1.004E-2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3.1515151515151518</v>
      </c>
      <c r="BN154" s="64">
        <f>IFERROR(Y154*I154/H154,"0")</f>
        <v>4.16</v>
      </c>
      <c r="BO154" s="64">
        <f>IFERROR(1/J154*(X154/H154),"0")</f>
        <v>6.4750064750064753E-3</v>
      </c>
      <c r="BP154" s="64">
        <f>IFERROR(1/J154*(Y154/H154),"0")</f>
        <v>8.5470085470085479E-3</v>
      </c>
    </row>
    <row r="155" spans="1:68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71</v>
      </c>
      <c r="Q155" s="577"/>
      <c r="R155" s="577"/>
      <c r="S155" s="577"/>
      <c r="T155" s="577"/>
      <c r="U155" s="577"/>
      <c r="V155" s="578"/>
      <c r="W155" s="37" t="s">
        <v>72</v>
      </c>
      <c r="X155" s="565">
        <f>IFERROR(X154/H154,"0")</f>
        <v>1.5151515151515151</v>
      </c>
      <c r="Y155" s="565">
        <f>IFERROR(Y154/H154,"0")</f>
        <v>2</v>
      </c>
      <c r="Z155" s="565">
        <f>IFERROR(IF(Z154="",0,Z154),"0")</f>
        <v>1.004E-2</v>
      </c>
      <c r="AA155" s="566"/>
      <c r="AB155" s="566"/>
      <c r="AC155" s="566"/>
    </row>
    <row r="156" spans="1:68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71</v>
      </c>
      <c r="Q156" s="577"/>
      <c r="R156" s="577"/>
      <c r="S156" s="577"/>
      <c r="T156" s="577"/>
      <c r="U156" s="577"/>
      <c r="V156" s="578"/>
      <c r="W156" s="37" t="s">
        <v>69</v>
      </c>
      <c r="X156" s="565">
        <f>IFERROR(SUM(X154:X154),"0")</f>
        <v>3</v>
      </c>
      <c r="Y156" s="565">
        <f>IFERROR(SUM(Y154:Y154),"0")</f>
        <v>3.96</v>
      </c>
      <c r="Z156" s="37"/>
      <c r="AA156" s="566"/>
      <c r="AB156" s="566"/>
      <c r="AC156" s="566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69</v>
      </c>
      <c r="X158" s="563">
        <v>66</v>
      </c>
      <c r="Y158" s="564">
        <f t="shared" ref="Y158:Y166" si="21">IFERROR(IF(X158="",0,CEILING((X158/$H158),1)*$H158),"")</f>
        <v>67.2</v>
      </c>
      <c r="Z158" s="36">
        <f>IFERROR(IF(Y158=0,"",ROUNDUP(Y158/H158,0)*0.00902),"")</f>
        <v>0.14432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70.242857142857133</v>
      </c>
      <c r="BN158" s="64">
        <f t="shared" ref="BN158:BN166" si="23">IFERROR(Y158*I158/H158,"0")</f>
        <v>71.52</v>
      </c>
      <c r="BO158" s="64">
        <f t="shared" ref="BO158:BO166" si="24">IFERROR(1/J158*(X158/H158),"0")</f>
        <v>0.11904761904761904</v>
      </c>
      <c r="BP158" s="64">
        <f t="shared" ref="BP158:BP166" si="25">IFERROR(1/J158*(Y158/H158),"0")</f>
        <v>0.12121212121212122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63">
        <v>47</v>
      </c>
      <c r="Y160" s="564">
        <f t="shared" si="21"/>
        <v>50.400000000000006</v>
      </c>
      <c r="Z160" s="36">
        <f>IFERROR(IF(Y160=0,"",ROUNDUP(Y160/H160,0)*0.00902),"")</f>
        <v>0.10824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49.35</v>
      </c>
      <c r="BN160" s="64">
        <f t="shared" si="23"/>
        <v>52.920000000000009</v>
      </c>
      <c r="BO160" s="64">
        <f t="shared" si="24"/>
        <v>8.4776334776334769E-2</v>
      </c>
      <c r="BP160" s="64">
        <f t="shared" si="25"/>
        <v>9.0909090909090912E-2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69</v>
      </c>
      <c r="X163" s="563">
        <v>5</v>
      </c>
      <c r="Y163" s="564">
        <f t="shared" si="21"/>
        <v>5.4</v>
      </c>
      <c r="Z163" s="36">
        <f>IFERROR(IF(Y163=0,"",ROUNDUP(Y163/H163,0)*0.00502),"")</f>
        <v>1.506E-2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5.3611111111111116</v>
      </c>
      <c r="BN163" s="64">
        <f t="shared" si="23"/>
        <v>5.79</v>
      </c>
      <c r="BO163" s="64">
        <f t="shared" si="24"/>
        <v>1.1870845204178538E-2</v>
      </c>
      <c r="BP163" s="64">
        <f t="shared" si="25"/>
        <v>1.2820512820512822E-2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63">
        <v>12</v>
      </c>
      <c r="Y164" s="564">
        <f t="shared" si="21"/>
        <v>12.600000000000001</v>
      </c>
      <c r="Z164" s="36">
        <f>IFERROR(IF(Y164=0,"",ROUNDUP(Y164/H164,0)*0.00502),"")</f>
        <v>3.0120000000000001E-2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12.571428571428571</v>
      </c>
      <c r="BN164" s="64">
        <f t="shared" si="23"/>
        <v>13.200000000000003</v>
      </c>
      <c r="BO164" s="64">
        <f t="shared" si="24"/>
        <v>2.4420024420024423E-2</v>
      </c>
      <c r="BP164" s="64">
        <f t="shared" si="25"/>
        <v>2.5641025641025644E-2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71</v>
      </c>
      <c r="Q167" s="577"/>
      <c r="R167" s="577"/>
      <c r="S167" s="577"/>
      <c r="T167" s="577"/>
      <c r="U167" s="577"/>
      <c r="V167" s="578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35.396825396825399</v>
      </c>
      <c r="Y167" s="565">
        <f>IFERROR(Y158/H158,"0")+IFERROR(Y159/H159,"0")+IFERROR(Y160/H160,"0")+IFERROR(Y161/H161,"0")+IFERROR(Y162/H162,"0")+IFERROR(Y163/H163,"0")+IFERROR(Y164/H164,"0")+IFERROR(Y165/H165,"0")+IFERROR(Y166/H166,"0")</f>
        <v>37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0.29774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71</v>
      </c>
      <c r="Q168" s="577"/>
      <c r="R168" s="577"/>
      <c r="S168" s="577"/>
      <c r="T168" s="577"/>
      <c r="U168" s="577"/>
      <c r="V168" s="578"/>
      <c r="W168" s="37" t="s">
        <v>69</v>
      </c>
      <c r="X168" s="565">
        <f>IFERROR(SUM(X158:X166),"0")</f>
        <v>130</v>
      </c>
      <c r="Y168" s="565">
        <f>IFERROR(SUM(Y158:Y166),"0")</f>
        <v>135.60000000000002</v>
      </c>
      <c r="Z168" s="37"/>
      <c r="AA168" s="566"/>
      <c r="AB168" s="566"/>
      <c r="AC168" s="566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71</v>
      </c>
      <c r="Q173" s="577"/>
      <c r="R173" s="577"/>
      <c r="S173" s="577"/>
      <c r="T173" s="577"/>
      <c r="U173" s="577"/>
      <c r="V173" s="578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71</v>
      </c>
      <c r="Q174" s="577"/>
      <c r="R174" s="577"/>
      <c r="S174" s="577"/>
      <c r="T174" s="577"/>
      <c r="U174" s="577"/>
      <c r="V174" s="578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71</v>
      </c>
      <c r="Q183" s="577"/>
      <c r="R183" s="577"/>
      <c r="S183" s="577"/>
      <c r="T183" s="577"/>
      <c r="U183" s="577"/>
      <c r="V183" s="578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71</v>
      </c>
      <c r="Q184" s="577"/>
      <c r="R184" s="577"/>
      <c r="S184" s="577"/>
      <c r="T184" s="577"/>
      <c r="U184" s="577"/>
      <c r="V184" s="578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71</v>
      </c>
      <c r="Q188" s="577"/>
      <c r="R188" s="577"/>
      <c r="S188" s="577"/>
      <c r="T188" s="577"/>
      <c r="U188" s="577"/>
      <c r="V188" s="578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71</v>
      </c>
      <c r="Q189" s="577"/>
      <c r="R189" s="577"/>
      <c r="S189" s="577"/>
      <c r="T189" s="577"/>
      <c r="U189" s="577"/>
      <c r="V189" s="578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305</v>
      </c>
      <c r="B191" s="54" t="s">
        <v>306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69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63">
        <v>7</v>
      </c>
      <c r="Y192" s="564">
        <f t="shared" si="26"/>
        <v>10.8</v>
      </c>
      <c r="Z192" s="36">
        <f>IFERROR(IF(Y192=0,"",ROUNDUP(Y192/H192,0)*0.00902),"")</f>
        <v>1.804E-2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7.2722222222222221</v>
      </c>
      <c r="BN192" s="64">
        <f t="shared" si="28"/>
        <v>11.22</v>
      </c>
      <c r="BO192" s="64">
        <f t="shared" si="29"/>
        <v>9.8204264870931542E-3</v>
      </c>
      <c r="BP192" s="64">
        <f t="shared" si="30"/>
        <v>1.5151515151515152E-2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63">
        <v>112</v>
      </c>
      <c r="Y194" s="564">
        <f t="shared" si="26"/>
        <v>113.4</v>
      </c>
      <c r="Z194" s="36">
        <f>IFERROR(IF(Y194=0,"",ROUNDUP(Y194/H194,0)*0.00902),"")</f>
        <v>0.18942000000000001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116.35555555555555</v>
      </c>
      <c r="BN194" s="64">
        <f t="shared" si="28"/>
        <v>117.81</v>
      </c>
      <c r="BO194" s="64">
        <f t="shared" si="29"/>
        <v>0.15712682379349047</v>
      </c>
      <c r="BP194" s="64">
        <f t="shared" si="30"/>
        <v>0.15909090909090909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63">
        <v>12</v>
      </c>
      <c r="Y196" s="564">
        <f t="shared" si="26"/>
        <v>12.6</v>
      </c>
      <c r="Z196" s="36">
        <f>IFERROR(IF(Y196=0,"",ROUNDUP(Y196/H196,0)*0.00502),"")</f>
        <v>3.5140000000000005E-2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12.666666666666664</v>
      </c>
      <c r="BN196" s="64">
        <f t="shared" si="28"/>
        <v>13.299999999999999</v>
      </c>
      <c r="BO196" s="64">
        <f t="shared" si="29"/>
        <v>2.8490028490028491E-2</v>
      </c>
      <c r="BP196" s="64">
        <f t="shared" si="30"/>
        <v>2.9914529914529919E-2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63">
        <v>8</v>
      </c>
      <c r="Y198" s="564">
        <f t="shared" si="26"/>
        <v>9</v>
      </c>
      <c r="Z198" s="36">
        <f>IFERROR(IF(Y198=0,"",ROUNDUP(Y198/H198,0)*0.00502),"")</f>
        <v>2.5100000000000001E-2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8.4444444444444446</v>
      </c>
      <c r="BN198" s="64">
        <f t="shared" si="28"/>
        <v>9.4999999999999982</v>
      </c>
      <c r="BO198" s="64">
        <f t="shared" si="29"/>
        <v>1.8993352326685663E-2</v>
      </c>
      <c r="BP198" s="64">
        <f t="shared" si="30"/>
        <v>2.1367521367521368E-2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71</v>
      </c>
      <c r="Q199" s="577"/>
      <c r="R199" s="577"/>
      <c r="S199" s="577"/>
      <c r="T199" s="577"/>
      <c r="U199" s="577"/>
      <c r="V199" s="578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33.148148148148145</v>
      </c>
      <c r="Y199" s="565">
        <f>IFERROR(Y191/H191,"0")+IFERROR(Y192/H192,"0")+IFERROR(Y193/H193,"0")+IFERROR(Y194/H194,"0")+IFERROR(Y195/H195,"0")+IFERROR(Y196/H196,"0")+IFERROR(Y197/H197,"0")+IFERROR(Y198/H198,"0")</f>
        <v>35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0.26769999999999999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71</v>
      </c>
      <c r="Q200" s="577"/>
      <c r="R200" s="577"/>
      <c r="S200" s="577"/>
      <c r="T200" s="577"/>
      <c r="U200" s="577"/>
      <c r="V200" s="578"/>
      <c r="W200" s="37" t="s">
        <v>69</v>
      </c>
      <c r="X200" s="565">
        <f>IFERROR(SUM(X191:X198),"0")</f>
        <v>139</v>
      </c>
      <c r="Y200" s="565">
        <f>IFERROR(SUM(Y191:Y198),"0")</f>
        <v>145.80000000000001</v>
      </c>
      <c r="Z200" s="37"/>
      <c r="AA200" s="566"/>
      <c r="AB200" s="566"/>
      <c r="AC200" s="566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63">
        <v>108</v>
      </c>
      <c r="Y205" s="564">
        <f t="shared" si="31"/>
        <v>108</v>
      </c>
      <c r="Z205" s="36">
        <f t="shared" ref="Z205:Z210" si="36">IFERROR(IF(Y205=0,"",ROUNDUP(Y205/H205,0)*0.00651),"")</f>
        <v>0.29294999999999999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120.15</v>
      </c>
      <c r="BN205" s="64">
        <f t="shared" si="33"/>
        <v>120.15</v>
      </c>
      <c r="BO205" s="64">
        <f t="shared" si="34"/>
        <v>0.24725274725274726</v>
      </c>
      <c r="BP205" s="64">
        <f t="shared" si="35"/>
        <v>0.24725274725274726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63">
        <v>80</v>
      </c>
      <c r="Y207" s="564">
        <f t="shared" si="31"/>
        <v>81.599999999999994</v>
      </c>
      <c r="Z207" s="36">
        <f t="shared" si="36"/>
        <v>0.22134000000000001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88.40000000000002</v>
      </c>
      <c r="BN207" s="64">
        <f t="shared" si="33"/>
        <v>90.168000000000006</v>
      </c>
      <c r="BO207" s="64">
        <f t="shared" si="34"/>
        <v>0.18315018315018317</v>
      </c>
      <c r="BP207" s="64">
        <f t="shared" si="35"/>
        <v>0.18681318681318682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63">
        <v>74</v>
      </c>
      <c r="Y208" s="564">
        <f t="shared" si="31"/>
        <v>74.399999999999991</v>
      </c>
      <c r="Z208" s="36">
        <f t="shared" si="36"/>
        <v>0.20181000000000002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81.77000000000001</v>
      </c>
      <c r="BN208" s="64">
        <f t="shared" si="33"/>
        <v>82.212000000000003</v>
      </c>
      <c r="BO208" s="64">
        <f t="shared" si="34"/>
        <v>0.16941391941391945</v>
      </c>
      <c r="BP208" s="64">
        <f t="shared" si="35"/>
        <v>0.17032967032967034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63">
        <v>39</v>
      </c>
      <c r="Y210" s="564">
        <f t="shared" si="31"/>
        <v>40.799999999999997</v>
      </c>
      <c r="Z210" s="36">
        <f t="shared" si="36"/>
        <v>0.11067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43.192499999999995</v>
      </c>
      <c r="BN210" s="64">
        <f t="shared" si="33"/>
        <v>45.185999999999993</v>
      </c>
      <c r="BO210" s="64">
        <f t="shared" si="34"/>
        <v>8.9285714285714288E-2</v>
      </c>
      <c r="BP210" s="64">
        <f t="shared" si="35"/>
        <v>9.3406593406593408E-2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71</v>
      </c>
      <c r="Q211" s="577"/>
      <c r="R211" s="577"/>
      <c r="S211" s="577"/>
      <c r="T211" s="577"/>
      <c r="U211" s="577"/>
      <c r="V211" s="578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125.41666666666669</v>
      </c>
      <c r="Y211" s="565">
        <f>IFERROR(Y202/H202,"0")+IFERROR(Y203/H203,"0")+IFERROR(Y204/H204,"0")+IFERROR(Y205/H205,"0")+IFERROR(Y206/H206,"0")+IFERROR(Y207/H207,"0")+IFERROR(Y208/H208,"0")+IFERROR(Y209/H209,"0")+IFERROR(Y210/H210,"0")</f>
        <v>127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0.82677000000000012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71</v>
      </c>
      <c r="Q212" s="577"/>
      <c r="R212" s="577"/>
      <c r="S212" s="577"/>
      <c r="T212" s="577"/>
      <c r="U212" s="577"/>
      <c r="V212" s="578"/>
      <c r="W212" s="37" t="s">
        <v>69</v>
      </c>
      <c r="X212" s="565">
        <f>IFERROR(SUM(X202:X210),"0")</f>
        <v>301</v>
      </c>
      <c r="Y212" s="565">
        <f>IFERROR(SUM(Y202:Y210),"0")</f>
        <v>304.8</v>
      </c>
      <c r="Z212" s="37"/>
      <c r="AA212" s="566"/>
      <c r="AB212" s="566"/>
      <c r="AC212" s="566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71</v>
      </c>
      <c r="Q216" s="577"/>
      <c r="R216" s="577"/>
      <c r="S216" s="577"/>
      <c r="T216" s="577"/>
      <c r="U216" s="577"/>
      <c r="V216" s="578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71</v>
      </c>
      <c r="Q217" s="577"/>
      <c r="R217" s="577"/>
      <c r="S217" s="577"/>
      <c r="T217" s="577"/>
      <c r="U217" s="577"/>
      <c r="V217" s="578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69</v>
      </c>
      <c r="X220" s="563">
        <v>5</v>
      </c>
      <c r="Y220" s="564">
        <f t="shared" ref="Y220:Y226" si="37">IFERROR(IF(X220="",0,CEILING((X220/$H220),1)*$H220),"")</f>
        <v>11.6</v>
      </c>
      <c r="Z220" s="36">
        <f>IFERROR(IF(Y220=0,"",ROUNDUP(Y220/H220,0)*0.01898),"")</f>
        <v>1.898E-2</v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5.1875</v>
      </c>
      <c r="BN220" s="64">
        <f t="shared" ref="BN220:BN226" si="39">IFERROR(Y220*I220/H220,"0")</f>
        <v>12.035</v>
      </c>
      <c r="BO220" s="64">
        <f t="shared" ref="BO220:BO226" si="40">IFERROR(1/J220*(X220/H220),"0")</f>
        <v>6.7349137931034487E-3</v>
      </c>
      <c r="BP220" s="64">
        <f t="shared" ref="BP220:BP226" si="41">IFERROR(1/J220*(Y220/H220),"0")</f>
        <v>1.5625E-2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71</v>
      </c>
      <c r="Q227" s="577"/>
      <c r="R227" s="577"/>
      <c r="S227" s="577"/>
      <c r="T227" s="577"/>
      <c r="U227" s="577"/>
      <c r="V227" s="578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0.43103448275862072</v>
      </c>
      <c r="Y227" s="565">
        <f>IFERROR(Y220/H220,"0")+IFERROR(Y221/H221,"0")+IFERROR(Y222/H222,"0")+IFERROR(Y223/H223,"0")+IFERROR(Y224/H224,"0")+IFERROR(Y225/H225,"0")+IFERROR(Y226/H226,"0")</f>
        <v>1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1.898E-2</v>
      </c>
      <c r="AA227" s="566"/>
      <c r="AB227" s="566"/>
      <c r="AC227" s="566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71</v>
      </c>
      <c r="Q228" s="577"/>
      <c r="R228" s="577"/>
      <c r="S228" s="577"/>
      <c r="T228" s="577"/>
      <c r="U228" s="577"/>
      <c r="V228" s="578"/>
      <c r="W228" s="37" t="s">
        <v>69</v>
      </c>
      <c r="X228" s="565">
        <f>IFERROR(SUM(X220:X226),"0")</f>
        <v>5</v>
      </c>
      <c r="Y228" s="565">
        <f>IFERROR(SUM(Y220:Y226),"0")</f>
        <v>11.6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71</v>
      </c>
      <c r="Q232" s="577"/>
      <c r="R232" s="577"/>
      <c r="S232" s="577"/>
      <c r="T232" s="577"/>
      <c r="U232" s="577"/>
      <c r="V232" s="578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71</v>
      </c>
      <c r="Q233" s="577"/>
      <c r="R233" s="577"/>
      <c r="S233" s="577"/>
      <c r="T233" s="577"/>
      <c r="U233" s="577"/>
      <c r="V233" s="578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86" t="s">
        <v>381</v>
      </c>
      <c r="Q235" s="570"/>
      <c r="R235" s="570"/>
      <c r="S235" s="570"/>
      <c r="T235" s="571"/>
      <c r="U235" s="34"/>
      <c r="V235" s="34"/>
      <c r="W235" s="35" t="s">
        <v>69</v>
      </c>
      <c r="X235" s="563">
        <v>3</v>
      </c>
      <c r="Y235" s="564">
        <f>IFERROR(IF(X235="",0,CEILING((X235/$H235),1)*$H235),"")</f>
        <v>3.6</v>
      </c>
      <c r="Z235" s="36">
        <f>IFERROR(IF(Y235=0,"",ROUNDUP(Y235/H235,0)*0.0059),"")</f>
        <v>1.18E-2</v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3.291666666666667</v>
      </c>
      <c r="BN235" s="64">
        <f>IFERROR(Y235*I235/H235,"0")</f>
        <v>3.95</v>
      </c>
      <c r="BO235" s="64">
        <f>IFERROR(1/J235*(X235/H235),"0")</f>
        <v>7.7160493827160481E-3</v>
      </c>
      <c r="BP235" s="64">
        <f>IFERROR(1/J235*(Y235/H235),"0")</f>
        <v>9.2592592592592587E-3</v>
      </c>
    </row>
    <row r="236" spans="1:68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71</v>
      </c>
      <c r="Q236" s="577"/>
      <c r="R236" s="577"/>
      <c r="S236" s="577"/>
      <c r="T236" s="577"/>
      <c r="U236" s="577"/>
      <c r="V236" s="578"/>
      <c r="W236" s="37" t="s">
        <v>72</v>
      </c>
      <c r="X236" s="565">
        <f>IFERROR(X235/H235,"0")</f>
        <v>1.6666666666666665</v>
      </c>
      <c r="Y236" s="565">
        <f>IFERROR(Y235/H235,"0")</f>
        <v>2</v>
      </c>
      <c r="Z236" s="565">
        <f>IFERROR(IF(Z235="",0,Z235),"0")</f>
        <v>1.18E-2</v>
      </c>
      <c r="AA236" s="566"/>
      <c r="AB236" s="566"/>
      <c r="AC236" s="566"/>
    </row>
    <row r="237" spans="1:68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71</v>
      </c>
      <c r="Q237" s="577"/>
      <c r="R237" s="577"/>
      <c r="S237" s="577"/>
      <c r="T237" s="577"/>
      <c r="U237" s="577"/>
      <c r="V237" s="578"/>
      <c r="W237" s="37" t="s">
        <v>69</v>
      </c>
      <c r="X237" s="565">
        <f>IFERROR(SUM(X235:X235),"0")</f>
        <v>3</v>
      </c>
      <c r="Y237" s="565">
        <f>IFERROR(SUM(Y235:Y235),"0")</f>
        <v>3.6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6" t="s">
        <v>389</v>
      </c>
      <c r="Q240" s="570"/>
      <c r="R240" s="570"/>
      <c r="S240" s="570"/>
      <c r="T240" s="571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71</v>
      </c>
      <c r="Q244" s="577"/>
      <c r="R244" s="577"/>
      <c r="S244" s="577"/>
      <c r="T244" s="577"/>
      <c r="U244" s="577"/>
      <c r="V244" s="578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71</v>
      </c>
      <c r="Q245" s="577"/>
      <c r="R245" s="577"/>
      <c r="S245" s="577"/>
      <c r="T245" s="577"/>
      <c r="U245" s="577"/>
      <c r="V245" s="578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396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71</v>
      </c>
      <c r="Q253" s="577"/>
      <c r="R253" s="577"/>
      <c r="S253" s="577"/>
      <c r="T253" s="577"/>
      <c r="U253" s="577"/>
      <c r="V253" s="578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71</v>
      </c>
      <c r="Q254" s="577"/>
      <c r="R254" s="577"/>
      <c r="S254" s="577"/>
      <c r="T254" s="577"/>
      <c r="U254" s="577"/>
      <c r="V254" s="578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412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102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65" t="s">
        <v>423</v>
      </c>
      <c r="Q260" s="570"/>
      <c r="R260" s="570"/>
      <c r="S260" s="570"/>
      <c r="T260" s="571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71</v>
      </c>
      <c r="Q261" s="577"/>
      <c r="R261" s="577"/>
      <c r="S261" s="577"/>
      <c r="T261" s="577"/>
      <c r="U261" s="577"/>
      <c r="V261" s="578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71</v>
      </c>
      <c r="Q262" s="577"/>
      <c r="R262" s="577"/>
      <c r="S262" s="577"/>
      <c r="T262" s="577"/>
      <c r="U262" s="577"/>
      <c r="V262" s="578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425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73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69</v>
      </c>
      <c r="X266" s="563">
        <v>16</v>
      </c>
      <c r="Y266" s="564">
        <f>IFERROR(IF(X266="",0,CEILING((X266/$H266),1)*$H266),"")</f>
        <v>16.8</v>
      </c>
      <c r="Z266" s="36">
        <f>IFERROR(IF(Y266=0,"",ROUNDUP(Y266/H266,0)*0.00651),"")</f>
        <v>4.5569999999999999E-2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17.680000000000003</v>
      </c>
      <c r="BN266" s="64">
        <f>IFERROR(Y266*I266/H266,"0")</f>
        <v>18.564000000000004</v>
      </c>
      <c r="BO266" s="64">
        <f>IFERROR(1/J266*(X266/H266),"0")</f>
        <v>3.6630036630036632E-2</v>
      </c>
      <c r="BP266" s="64">
        <f>IFERROR(1/J266*(Y266/H266),"0")</f>
        <v>3.8461538461538471E-2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69</v>
      </c>
      <c r="X267" s="563">
        <v>19</v>
      </c>
      <c r="Y267" s="564">
        <f>IFERROR(IF(X267="",0,CEILING((X267/$H267),1)*$H267),"")</f>
        <v>19.2</v>
      </c>
      <c r="Z267" s="36">
        <f>IFERROR(IF(Y267=0,"",ROUNDUP(Y267/H267,0)*0.00651),"")</f>
        <v>5.2080000000000001E-2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20.425000000000001</v>
      </c>
      <c r="BN267" s="64">
        <f>IFERROR(Y267*I267/H267,"0")</f>
        <v>20.64</v>
      </c>
      <c r="BO267" s="64">
        <f>IFERROR(1/J267*(X267/H267),"0")</f>
        <v>4.3498168498168503E-2</v>
      </c>
      <c r="BP267" s="64">
        <f>IFERROR(1/J267*(Y267/H267),"0")</f>
        <v>4.3956043956043959E-2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71</v>
      </c>
      <c r="Q268" s="577"/>
      <c r="R268" s="577"/>
      <c r="S268" s="577"/>
      <c r="T268" s="577"/>
      <c r="U268" s="577"/>
      <c r="V268" s="578"/>
      <c r="W268" s="37" t="s">
        <v>72</v>
      </c>
      <c r="X268" s="565">
        <f>IFERROR(X265/H265,"0")+IFERROR(X266/H266,"0")+IFERROR(X267/H267,"0")</f>
        <v>14.583333333333334</v>
      </c>
      <c r="Y268" s="565">
        <f>IFERROR(Y265/H265,"0")+IFERROR(Y266/H266,"0")+IFERROR(Y267/H267,"0")</f>
        <v>15</v>
      </c>
      <c r="Z268" s="565">
        <f>IFERROR(IF(Z265="",0,Z265),"0")+IFERROR(IF(Z266="",0,Z266),"0")+IFERROR(IF(Z267="",0,Z267),"0")</f>
        <v>9.7650000000000001E-2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71</v>
      </c>
      <c r="Q269" s="577"/>
      <c r="R269" s="577"/>
      <c r="S269" s="577"/>
      <c r="T269" s="577"/>
      <c r="U269" s="577"/>
      <c r="V269" s="578"/>
      <c r="W269" s="37" t="s">
        <v>69</v>
      </c>
      <c r="X269" s="565">
        <f>IFERROR(SUM(X265:X267),"0")</f>
        <v>35</v>
      </c>
      <c r="Y269" s="565">
        <f>IFERROR(SUM(Y265:Y267),"0")</f>
        <v>36</v>
      </c>
      <c r="Z269" s="37"/>
      <c r="AA269" s="566"/>
      <c r="AB269" s="566"/>
      <c r="AC269" s="566"/>
    </row>
    <row r="270" spans="1:68" ht="16.5" hidden="1" customHeight="1" x14ac:dyDescent="0.25">
      <c r="A270" s="579" t="s">
        <v>435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63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71</v>
      </c>
      <c r="Q273" s="577"/>
      <c r="R273" s="577"/>
      <c r="S273" s="577"/>
      <c r="T273" s="577"/>
      <c r="U273" s="577"/>
      <c r="V273" s="578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71</v>
      </c>
      <c r="Q274" s="577"/>
      <c r="R274" s="577"/>
      <c r="S274" s="577"/>
      <c r="T274" s="577"/>
      <c r="U274" s="577"/>
      <c r="V274" s="578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73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71</v>
      </c>
      <c r="Q277" s="577"/>
      <c r="R277" s="577"/>
      <c r="S277" s="577"/>
      <c r="T277" s="577"/>
      <c r="U277" s="577"/>
      <c r="V277" s="578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71</v>
      </c>
      <c r="Q278" s="577"/>
      <c r="R278" s="577"/>
      <c r="S278" s="577"/>
      <c r="T278" s="577"/>
      <c r="U278" s="577"/>
      <c r="V278" s="578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442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102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71</v>
      </c>
      <c r="Q282" s="577"/>
      <c r="R282" s="577"/>
      <c r="S282" s="577"/>
      <c r="T282" s="577"/>
      <c r="U282" s="577"/>
      <c r="V282" s="578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71</v>
      </c>
      <c r="Q283" s="577"/>
      <c r="R283" s="577"/>
      <c r="S283" s="577"/>
      <c r="T283" s="577"/>
      <c r="U283" s="577"/>
      <c r="V283" s="578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447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102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69</v>
      </c>
      <c r="X287" s="563">
        <v>8</v>
      </c>
      <c r="Y287" s="564">
        <f t="shared" si="42"/>
        <v>10.8</v>
      </c>
      <c r="Z287" s="36">
        <f>IFERROR(IF(Y287=0,"",ROUNDUP(Y287/H287,0)*0.01898),"")</f>
        <v>1.898E-2</v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8.3222222222222211</v>
      </c>
      <c r="BN287" s="64">
        <f t="shared" si="44"/>
        <v>11.234999999999999</v>
      </c>
      <c r="BO287" s="64">
        <f t="shared" si="45"/>
        <v>1.1574074074074073E-2</v>
      </c>
      <c r="BP287" s="64">
        <f t="shared" si="46"/>
        <v>1.5625E-2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71</v>
      </c>
      <c r="Q292" s="577"/>
      <c r="R292" s="577"/>
      <c r="S292" s="577"/>
      <c r="T292" s="577"/>
      <c r="U292" s="577"/>
      <c r="V292" s="578"/>
      <c r="W292" s="37" t="s">
        <v>72</v>
      </c>
      <c r="X292" s="565">
        <f>IFERROR(X286/H286,"0")+IFERROR(X287/H287,"0")+IFERROR(X288/H288,"0")+IFERROR(X289/H289,"0")+IFERROR(X290/H290,"0")+IFERROR(X291/H291,"0")</f>
        <v>0.7407407407407407</v>
      </c>
      <c r="Y292" s="565">
        <f>IFERROR(Y286/H286,"0")+IFERROR(Y287/H287,"0")+IFERROR(Y288/H288,"0")+IFERROR(Y289/H289,"0")+IFERROR(Y290/H290,"0")+IFERROR(Y291/H291,"0")</f>
        <v>1</v>
      </c>
      <c r="Z292" s="565">
        <f>IFERROR(IF(Z286="",0,Z286),"0")+IFERROR(IF(Z287="",0,Z287),"0")+IFERROR(IF(Z288="",0,Z288),"0")+IFERROR(IF(Z289="",0,Z289),"0")+IFERROR(IF(Z290="",0,Z290),"0")+IFERROR(IF(Z291="",0,Z291),"0")</f>
        <v>1.898E-2</v>
      </c>
      <c r="AA292" s="566"/>
      <c r="AB292" s="566"/>
      <c r="AC292" s="566"/>
    </row>
    <row r="293" spans="1:68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71</v>
      </c>
      <c r="Q293" s="577"/>
      <c r="R293" s="577"/>
      <c r="S293" s="577"/>
      <c r="T293" s="577"/>
      <c r="U293" s="577"/>
      <c r="V293" s="578"/>
      <c r="W293" s="37" t="s">
        <v>69</v>
      </c>
      <c r="X293" s="565">
        <f>IFERROR(SUM(X286:X291),"0")</f>
        <v>8</v>
      </c>
      <c r="Y293" s="565">
        <f>IFERROR(SUM(Y286:Y291),"0")</f>
        <v>10.8</v>
      </c>
      <c r="Z293" s="37"/>
      <c r="AA293" s="566"/>
      <c r="AB293" s="566"/>
      <c r="AC293" s="566"/>
    </row>
    <row r="294" spans="1:68" ht="14.25" hidden="1" customHeight="1" x14ac:dyDescent="0.25">
      <c r="A294" s="574" t="s">
        <v>63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63">
        <v>6</v>
      </c>
      <c r="Y301" s="564">
        <f t="shared" si="47"/>
        <v>7.2</v>
      </c>
      <c r="Z301" s="36">
        <f>IFERROR(IF(Y301=0,"",ROUNDUP(Y301/H301,0)*0.00651),"")</f>
        <v>2.6040000000000001E-2</v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6.76</v>
      </c>
      <c r="BN301" s="64">
        <f t="shared" si="49"/>
        <v>8.1120000000000001</v>
      </c>
      <c r="BO301" s="64">
        <f t="shared" si="50"/>
        <v>1.8315018315018316E-2</v>
      </c>
      <c r="BP301" s="64">
        <f t="shared" si="51"/>
        <v>2.197802197802198E-2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71</v>
      </c>
      <c r="Q302" s="577"/>
      <c r="R302" s="577"/>
      <c r="S302" s="577"/>
      <c r="T302" s="577"/>
      <c r="U302" s="577"/>
      <c r="V302" s="578"/>
      <c r="W302" s="37" t="s">
        <v>72</v>
      </c>
      <c r="X302" s="565">
        <f>IFERROR(X295/H295,"0")+IFERROR(X296/H296,"0")+IFERROR(X297/H297,"0")+IFERROR(X298/H298,"0")+IFERROR(X299/H299,"0")+IFERROR(X300/H300,"0")+IFERROR(X301/H301,"0")</f>
        <v>3.333333333333333</v>
      </c>
      <c r="Y302" s="565">
        <f>IFERROR(Y295/H295,"0")+IFERROR(Y296/H296,"0")+IFERROR(Y297/H297,"0")+IFERROR(Y298/H298,"0")+IFERROR(Y299/H299,"0")+IFERROR(Y300/H300,"0")+IFERROR(Y301/H301,"0")</f>
        <v>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2.6040000000000001E-2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71</v>
      </c>
      <c r="Q303" s="577"/>
      <c r="R303" s="577"/>
      <c r="S303" s="577"/>
      <c r="T303" s="577"/>
      <c r="U303" s="577"/>
      <c r="V303" s="578"/>
      <c r="W303" s="37" t="s">
        <v>69</v>
      </c>
      <c r="X303" s="565">
        <f>IFERROR(SUM(X295:X301),"0")</f>
        <v>6</v>
      </c>
      <c r="Y303" s="565">
        <f>IFERROR(SUM(Y295:Y301),"0")</f>
        <v>7.2</v>
      </c>
      <c r="Z303" s="37"/>
      <c r="AA303" s="566"/>
      <c r="AB303" s="566"/>
      <c r="AC303" s="566"/>
    </row>
    <row r="304" spans="1:68" ht="14.25" hidden="1" customHeight="1" x14ac:dyDescent="0.25">
      <c r="A304" s="574" t="s">
        <v>73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71</v>
      </c>
      <c r="Q310" s="577"/>
      <c r="R310" s="577"/>
      <c r="S310" s="577"/>
      <c r="T310" s="577"/>
      <c r="U310" s="577"/>
      <c r="V310" s="578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71</v>
      </c>
      <c r="Q311" s="577"/>
      <c r="R311" s="577"/>
      <c r="S311" s="577"/>
      <c r="T311" s="577"/>
      <c r="U311" s="577"/>
      <c r="V311" s="578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169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499</v>
      </c>
      <c r="B313" s="54" t="s">
        <v>500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502</v>
      </c>
      <c r="B314" s="54" t="s">
        <v>503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69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63">
        <v>4</v>
      </c>
      <c r="Y315" s="564">
        <f>IFERROR(IF(X315="",0,CEILING((X315/$H315),1)*$H315),"")</f>
        <v>8.4</v>
      </c>
      <c r="Z315" s="36">
        <f>IFERROR(IF(Y315=0,"",ROUNDUP(Y315/H315,0)*0.01898),"")</f>
        <v>1.898E-2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4.2471428571428573</v>
      </c>
      <c r="BN315" s="64">
        <f>IFERROR(Y315*I315/H315,"0")</f>
        <v>8.9190000000000005</v>
      </c>
      <c r="BO315" s="64">
        <f>IFERROR(1/J315*(X315/H315),"0")</f>
        <v>7.4404761904761901E-3</v>
      </c>
      <c r="BP315" s="64">
        <f>IFERROR(1/J315*(Y315/H315),"0")</f>
        <v>1.5625E-2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71</v>
      </c>
      <c r="Q316" s="577"/>
      <c r="R316" s="577"/>
      <c r="S316" s="577"/>
      <c r="T316" s="577"/>
      <c r="U316" s="577"/>
      <c r="V316" s="578"/>
      <c r="W316" s="37" t="s">
        <v>72</v>
      </c>
      <c r="X316" s="565">
        <f>IFERROR(X313/H313,"0")+IFERROR(X314/H314,"0")+IFERROR(X315/H315,"0")</f>
        <v>0.47619047619047616</v>
      </c>
      <c r="Y316" s="565">
        <f>IFERROR(Y313/H313,"0")+IFERROR(Y314/H314,"0")+IFERROR(Y315/H315,"0")</f>
        <v>1</v>
      </c>
      <c r="Z316" s="565">
        <f>IFERROR(IF(Z313="",0,Z313),"0")+IFERROR(IF(Z314="",0,Z314),"0")+IFERROR(IF(Z315="",0,Z315),"0")</f>
        <v>1.898E-2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71</v>
      </c>
      <c r="Q317" s="577"/>
      <c r="R317" s="577"/>
      <c r="S317" s="577"/>
      <c r="T317" s="577"/>
      <c r="U317" s="577"/>
      <c r="V317" s="578"/>
      <c r="W317" s="37" t="s">
        <v>69</v>
      </c>
      <c r="X317" s="565">
        <f>IFERROR(SUM(X313:X315),"0")</f>
        <v>4</v>
      </c>
      <c r="Y317" s="565">
        <f>IFERROR(SUM(Y313:Y315),"0")</f>
        <v>8.4</v>
      </c>
      <c r="Z317" s="37"/>
      <c r="AA317" s="566"/>
      <c r="AB317" s="566"/>
      <c r="AC317" s="566"/>
    </row>
    <row r="318" spans="1:68" ht="14.25" hidden="1" customHeight="1" x14ac:dyDescent="0.25">
      <c r="A318" s="574" t="s">
        <v>94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5" t="s">
        <v>510</v>
      </c>
      <c r="Q319" s="570"/>
      <c r="R319" s="570"/>
      <c r="S319" s="570"/>
      <c r="T319" s="571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62" t="s">
        <v>514</v>
      </c>
      <c r="Q320" s="570"/>
      <c r="R320" s="570"/>
      <c r="S320" s="570"/>
      <c r="T320" s="571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515</v>
      </c>
      <c r="B321" s="54" t="s">
        <v>516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71</v>
      </c>
      <c r="Q323" s="577"/>
      <c r="R323" s="577"/>
      <c r="S323" s="577"/>
      <c r="T323" s="577"/>
      <c r="U323" s="577"/>
      <c r="V323" s="578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71</v>
      </c>
      <c r="Q324" s="577"/>
      <c r="R324" s="577"/>
      <c r="S324" s="577"/>
      <c r="T324" s="577"/>
      <c r="U324" s="577"/>
      <c r="V324" s="578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520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71</v>
      </c>
      <c r="Q329" s="577"/>
      <c r="R329" s="577"/>
      <c r="S329" s="577"/>
      <c r="T329" s="577"/>
      <c r="U329" s="577"/>
      <c r="V329" s="578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71</v>
      </c>
      <c r="Q330" s="577"/>
      <c r="R330" s="577"/>
      <c r="S330" s="577"/>
      <c r="T330" s="577"/>
      <c r="U330" s="577"/>
      <c r="V330" s="578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529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73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71</v>
      </c>
      <c r="Q336" s="577"/>
      <c r="R336" s="577"/>
      <c r="S336" s="577"/>
      <c r="T336" s="577"/>
      <c r="U336" s="577"/>
      <c r="V336" s="578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71</v>
      </c>
      <c r="Q337" s="577"/>
      <c r="R337" s="577"/>
      <c r="S337" s="577"/>
      <c r="T337" s="577"/>
      <c r="U337" s="577"/>
      <c r="V337" s="578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539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540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102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69</v>
      </c>
      <c r="X341" s="563">
        <v>194</v>
      </c>
      <c r="Y341" s="564">
        <f t="shared" ref="Y341:Y347" si="52">IFERROR(IF(X341="",0,CEILING((X341/$H341),1)*$H341),"")</f>
        <v>195</v>
      </c>
      <c r="Z341" s="36">
        <f>IFERROR(IF(Y341=0,"",ROUNDUP(Y341/H341,0)*0.02175),"")</f>
        <v>0.28275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200.208</v>
      </c>
      <c r="BN341" s="64">
        <f t="shared" ref="BN341:BN347" si="54">IFERROR(Y341*I341/H341,"0")</f>
        <v>201.23999999999998</v>
      </c>
      <c r="BO341" s="64">
        <f t="shared" ref="BO341:BO347" si="55">IFERROR(1/J341*(X341/H341),"0")</f>
        <v>0.26944444444444443</v>
      </c>
      <c r="BP341" s="64">
        <f t="shared" ref="BP341:BP347" si="56">IFERROR(1/J341*(Y341/H341),"0")</f>
        <v>0.27083333333333331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69</v>
      </c>
      <c r="X342" s="563">
        <v>4</v>
      </c>
      <c r="Y342" s="564">
        <f t="shared" si="52"/>
        <v>15</v>
      </c>
      <c r="Z342" s="36">
        <f>IFERROR(IF(Y342=0,"",ROUNDUP(Y342/H342,0)*0.02175),"")</f>
        <v>2.1749999999999999E-2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4.1280000000000001</v>
      </c>
      <c r="BN342" s="64">
        <f t="shared" si="54"/>
        <v>15.48</v>
      </c>
      <c r="BO342" s="64">
        <f t="shared" si="55"/>
        <v>5.5555555555555549E-3</v>
      </c>
      <c r="BP342" s="64">
        <f t="shared" si="56"/>
        <v>2.0833333333333332E-2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69</v>
      </c>
      <c r="X343" s="563">
        <v>92</v>
      </c>
      <c r="Y343" s="564">
        <f t="shared" si="52"/>
        <v>105</v>
      </c>
      <c r="Z343" s="36">
        <f>IFERROR(IF(Y343=0,"",ROUNDUP(Y343/H343,0)*0.02175),"")</f>
        <v>0.15225</v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94.944000000000003</v>
      </c>
      <c r="BN343" s="64">
        <f t="shared" si="54"/>
        <v>108.36</v>
      </c>
      <c r="BO343" s="64">
        <f t="shared" si="55"/>
        <v>0.12777777777777777</v>
      </c>
      <c r="BP343" s="64">
        <f t="shared" si="56"/>
        <v>0.14583333333333331</v>
      </c>
    </row>
    <row r="344" spans="1:68" ht="37.5" hidden="1" customHeight="1" x14ac:dyDescent="0.25">
      <c r="A344" s="54" t="s">
        <v>550</v>
      </c>
      <c r="B344" s="54" t="s">
        <v>551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71</v>
      </c>
      <c r="Q348" s="577"/>
      <c r="R348" s="577"/>
      <c r="S348" s="577"/>
      <c r="T348" s="577"/>
      <c r="U348" s="577"/>
      <c r="V348" s="578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19.333333333333336</v>
      </c>
      <c r="Y348" s="565">
        <f>IFERROR(Y341/H341,"0")+IFERROR(Y342/H342,"0")+IFERROR(Y343/H343,"0")+IFERROR(Y344/H344,"0")+IFERROR(Y345/H345,"0")+IFERROR(Y346/H346,"0")+IFERROR(Y347/H347,"0")</f>
        <v>21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0.45674999999999999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71</v>
      </c>
      <c r="Q349" s="577"/>
      <c r="R349" s="577"/>
      <c r="S349" s="577"/>
      <c r="T349" s="577"/>
      <c r="U349" s="577"/>
      <c r="V349" s="578"/>
      <c r="W349" s="37" t="s">
        <v>69</v>
      </c>
      <c r="X349" s="565">
        <f>IFERROR(SUM(X341:X347),"0")</f>
        <v>290</v>
      </c>
      <c r="Y349" s="565">
        <f>IFERROR(SUM(Y341:Y347),"0")</f>
        <v>315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134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hidden="1" customHeight="1" x14ac:dyDescent="0.25">
      <c r="A351" s="54" t="s">
        <v>560</v>
      </c>
      <c r="B351" s="54" t="s">
        <v>561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69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71</v>
      </c>
      <c r="Q353" s="577"/>
      <c r="R353" s="577"/>
      <c r="S353" s="577"/>
      <c r="T353" s="577"/>
      <c r="U353" s="577"/>
      <c r="V353" s="578"/>
      <c r="W353" s="37" t="s">
        <v>72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hidden="1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71</v>
      </c>
      <c r="Q354" s="577"/>
      <c r="R354" s="577"/>
      <c r="S354" s="577"/>
      <c r="T354" s="577"/>
      <c r="U354" s="577"/>
      <c r="V354" s="578"/>
      <c r="W354" s="37" t="s">
        <v>69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73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568</v>
      </c>
      <c r="B357" s="54" t="s">
        <v>569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71</v>
      </c>
      <c r="Q358" s="577"/>
      <c r="R358" s="577"/>
      <c r="S358" s="577"/>
      <c r="T358" s="577"/>
      <c r="U358" s="577"/>
      <c r="V358" s="578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71</v>
      </c>
      <c r="Q359" s="577"/>
      <c r="R359" s="577"/>
      <c r="S359" s="577"/>
      <c r="T359" s="577"/>
      <c r="U359" s="577"/>
      <c r="V359" s="578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169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69</v>
      </c>
      <c r="X361" s="563">
        <v>72</v>
      </c>
      <c r="Y361" s="564">
        <f>IFERROR(IF(X361="",0,CEILING((X361/$H361),1)*$H361),"")</f>
        <v>72</v>
      </c>
      <c r="Z361" s="36">
        <f>IFERROR(IF(Y361=0,"",ROUNDUP(Y361/H361,0)*0.01898),"")</f>
        <v>0.15184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76.152000000000001</v>
      </c>
      <c r="BN361" s="64">
        <f>IFERROR(Y361*I361/H361,"0")</f>
        <v>76.152000000000001</v>
      </c>
      <c r="BO361" s="64">
        <f>IFERROR(1/J361*(X361/H361),"0")</f>
        <v>0.125</v>
      </c>
      <c r="BP361" s="64">
        <f>IFERROR(1/J361*(Y361/H361),"0")</f>
        <v>0.125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5">
        <f>IFERROR(X361/H361,"0")</f>
        <v>8</v>
      </c>
      <c r="Y362" s="565">
        <f>IFERROR(Y361/H361,"0")</f>
        <v>8</v>
      </c>
      <c r="Z362" s="565">
        <f>IFERROR(IF(Z361="",0,Z361),"0")</f>
        <v>0.15184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5">
        <f>IFERROR(SUM(X361:X361),"0")</f>
        <v>72</v>
      </c>
      <c r="Y363" s="565">
        <f>IFERROR(SUM(Y361:Y361),"0")</f>
        <v>72</v>
      </c>
      <c r="Z363" s="37"/>
      <c r="AA363" s="566"/>
      <c r="AB363" s="566"/>
      <c r="AC363" s="566"/>
    </row>
    <row r="364" spans="1:68" ht="16.5" hidden="1" customHeight="1" x14ac:dyDescent="0.25">
      <c r="A364" s="579" t="s">
        <v>574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102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71</v>
      </c>
      <c r="Q370" s="577"/>
      <c r="R370" s="577"/>
      <c r="S370" s="577"/>
      <c r="T370" s="577"/>
      <c r="U370" s="577"/>
      <c r="V370" s="578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71</v>
      </c>
      <c r="Q371" s="577"/>
      <c r="R371" s="577"/>
      <c r="S371" s="577"/>
      <c r="T371" s="577"/>
      <c r="U371" s="577"/>
      <c r="V371" s="578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63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71</v>
      </c>
      <c r="Q374" s="577"/>
      <c r="R374" s="577"/>
      <c r="S374" s="577"/>
      <c r="T374" s="577"/>
      <c r="U374" s="577"/>
      <c r="V374" s="578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71</v>
      </c>
      <c r="Q375" s="577"/>
      <c r="R375" s="577"/>
      <c r="S375" s="577"/>
      <c r="T375" s="577"/>
      <c r="U375" s="577"/>
      <c r="V375" s="578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73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69</v>
      </c>
      <c r="X377" s="563">
        <v>141</v>
      </c>
      <c r="Y377" s="564">
        <f>IFERROR(IF(X377="",0,CEILING((X377/$H377),1)*$H377),"")</f>
        <v>144</v>
      </c>
      <c r="Z377" s="36">
        <f>IFERROR(IF(Y377=0,"",ROUNDUP(Y377/H377,0)*0.01898),"")</f>
        <v>0.30368000000000001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149.131</v>
      </c>
      <c r="BN377" s="64">
        <f>IFERROR(Y377*I377/H377,"0")</f>
        <v>152.304</v>
      </c>
      <c r="BO377" s="64">
        <f>IFERROR(1/J377*(X377/H377),"0")</f>
        <v>0.24479166666666666</v>
      </c>
      <c r="BP377" s="64">
        <f>IFERROR(1/J377*(Y377/H377),"0")</f>
        <v>0.25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71</v>
      </c>
      <c r="Q379" s="577"/>
      <c r="R379" s="577"/>
      <c r="S379" s="577"/>
      <c r="T379" s="577"/>
      <c r="U379" s="577"/>
      <c r="V379" s="578"/>
      <c r="W379" s="37" t="s">
        <v>72</v>
      </c>
      <c r="X379" s="565">
        <f>IFERROR(X377/H377,"0")+IFERROR(X378/H378,"0")</f>
        <v>15.666666666666666</v>
      </c>
      <c r="Y379" s="565">
        <f>IFERROR(Y377/H377,"0")+IFERROR(Y378/H378,"0")</f>
        <v>16</v>
      </c>
      <c r="Z379" s="565">
        <f>IFERROR(IF(Z377="",0,Z377),"0")+IFERROR(IF(Z378="",0,Z378),"0")</f>
        <v>0.30368000000000001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71</v>
      </c>
      <c r="Q380" s="577"/>
      <c r="R380" s="577"/>
      <c r="S380" s="577"/>
      <c r="T380" s="577"/>
      <c r="U380" s="577"/>
      <c r="V380" s="578"/>
      <c r="W380" s="37" t="s">
        <v>69</v>
      </c>
      <c r="X380" s="565">
        <f>IFERROR(SUM(X377:X378),"0")</f>
        <v>141</v>
      </c>
      <c r="Y380" s="565">
        <f>IFERROR(SUM(Y377:Y378),"0")</f>
        <v>144</v>
      </c>
      <c r="Z380" s="37"/>
      <c r="AA380" s="566"/>
      <c r="AB380" s="566"/>
      <c r="AC380" s="566"/>
    </row>
    <row r="381" spans="1:68" ht="14.25" hidden="1" customHeight="1" x14ac:dyDescent="0.25">
      <c r="A381" s="574" t="s">
        <v>169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71</v>
      </c>
      <c r="Q383" s="577"/>
      <c r="R383" s="577"/>
      <c r="S383" s="577"/>
      <c r="T383" s="577"/>
      <c r="U383" s="577"/>
      <c r="V383" s="578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71</v>
      </c>
      <c r="Q384" s="577"/>
      <c r="R384" s="577"/>
      <c r="S384" s="577"/>
      <c r="T384" s="577"/>
      <c r="U384" s="577"/>
      <c r="V384" s="578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596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597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69</v>
      </c>
      <c r="X388" s="563">
        <v>5</v>
      </c>
      <c r="Y388" s="564">
        <f t="shared" ref="Y388:Y397" si="57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5.1944444444444446</v>
      </c>
      <c r="BN388" s="64">
        <f t="shared" ref="BN388:BN397" si="59">IFERROR(Y388*I388/H388,"0")</f>
        <v>5.61</v>
      </c>
      <c r="BO388" s="64">
        <f t="shared" ref="BO388:BO397" si="60">IFERROR(1/J388*(X388/H388),"0")</f>
        <v>7.0145903479236806E-3</v>
      </c>
      <c r="BP388" s="64">
        <f t="shared" ref="BP388:BP397" si="61">IFERROR(1/J388*(Y388/H388),"0")</f>
        <v>7.575757575757576E-3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71</v>
      </c>
      <c r="Q398" s="577"/>
      <c r="R398" s="577"/>
      <c r="S398" s="577"/>
      <c r="T398" s="577"/>
      <c r="U398" s="577"/>
      <c r="V398" s="578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0.92592592592592582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9.0200000000000002E-3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71</v>
      </c>
      <c r="Q399" s="577"/>
      <c r="R399" s="577"/>
      <c r="S399" s="577"/>
      <c r="T399" s="577"/>
      <c r="U399" s="577"/>
      <c r="V399" s="578"/>
      <c r="W399" s="37" t="s">
        <v>69</v>
      </c>
      <c r="X399" s="565">
        <f>IFERROR(SUM(X388:X397),"0")</f>
        <v>5</v>
      </c>
      <c r="Y399" s="565">
        <f>IFERROR(SUM(Y388:Y397),"0")</f>
        <v>5.4</v>
      </c>
      <c r="Z399" s="37"/>
      <c r="AA399" s="566"/>
      <c r="AB399" s="566"/>
      <c r="AC399" s="566"/>
    </row>
    <row r="400" spans="1:68" ht="14.25" hidden="1" customHeight="1" x14ac:dyDescent="0.25">
      <c r="A400" s="574" t="s">
        <v>73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71</v>
      </c>
      <c r="Q403" s="577"/>
      <c r="R403" s="577"/>
      <c r="S403" s="577"/>
      <c r="T403" s="577"/>
      <c r="U403" s="577"/>
      <c r="V403" s="578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71</v>
      </c>
      <c r="Q404" s="577"/>
      <c r="R404" s="577"/>
      <c r="S404" s="577"/>
      <c r="T404" s="577"/>
      <c r="U404" s="577"/>
      <c r="V404" s="578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629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134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71</v>
      </c>
      <c r="Q408" s="577"/>
      <c r="R408" s="577"/>
      <c r="S408" s="577"/>
      <c r="T408" s="577"/>
      <c r="U408" s="577"/>
      <c r="V408" s="578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71</v>
      </c>
      <c r="Q409" s="577"/>
      <c r="R409" s="577"/>
      <c r="S409" s="577"/>
      <c r="T409" s="577"/>
      <c r="U409" s="577"/>
      <c r="V409" s="578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63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69</v>
      </c>
      <c r="X411" s="563">
        <v>32</v>
      </c>
      <c r="Y411" s="564">
        <f>IFERROR(IF(X411="",0,CEILING((X411/$H411),1)*$H411),"")</f>
        <v>32.400000000000006</v>
      </c>
      <c r="Z411" s="36">
        <f>IFERROR(IF(Y411=0,"",ROUNDUP(Y411/H411,0)*0.00902),"")</f>
        <v>5.4120000000000001E-2</v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33.244444444444447</v>
      </c>
      <c r="BN411" s="64">
        <f>IFERROR(Y411*I411/H411,"0")</f>
        <v>33.660000000000004</v>
      </c>
      <c r="BO411" s="64">
        <f>IFERROR(1/J411*(X411/H411),"0")</f>
        <v>4.4893378226711557E-2</v>
      </c>
      <c r="BP411" s="64">
        <f>IFERROR(1/J411*(Y411/H411),"0")</f>
        <v>4.5454545454545463E-2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71</v>
      </c>
      <c r="Q415" s="577"/>
      <c r="R415" s="577"/>
      <c r="S415" s="577"/>
      <c r="T415" s="577"/>
      <c r="U415" s="577"/>
      <c r="V415" s="578"/>
      <c r="W415" s="37" t="s">
        <v>72</v>
      </c>
      <c r="X415" s="565">
        <f>IFERROR(X411/H411,"0")+IFERROR(X412/H412,"0")+IFERROR(X413/H413,"0")+IFERROR(X414/H414,"0")</f>
        <v>5.9259259259259256</v>
      </c>
      <c r="Y415" s="565">
        <f>IFERROR(Y411/H411,"0")+IFERROR(Y412/H412,"0")+IFERROR(Y413/H413,"0")+IFERROR(Y414/H414,"0")</f>
        <v>6.0000000000000009</v>
      </c>
      <c r="Z415" s="565">
        <f>IFERROR(IF(Z411="",0,Z411),"0")+IFERROR(IF(Z412="",0,Z412),"0")+IFERROR(IF(Z413="",0,Z413),"0")+IFERROR(IF(Z414="",0,Z414),"0")</f>
        <v>5.4120000000000001E-2</v>
      </c>
      <c r="AA415" s="566"/>
      <c r="AB415" s="566"/>
      <c r="AC415" s="566"/>
    </row>
    <row r="416" spans="1:68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71</v>
      </c>
      <c r="Q416" s="577"/>
      <c r="R416" s="577"/>
      <c r="S416" s="577"/>
      <c r="T416" s="577"/>
      <c r="U416" s="577"/>
      <c r="V416" s="578"/>
      <c r="W416" s="37" t="s">
        <v>69</v>
      </c>
      <c r="X416" s="565">
        <f>IFERROR(SUM(X411:X414),"0")</f>
        <v>32</v>
      </c>
      <c r="Y416" s="565">
        <f>IFERROR(SUM(Y411:Y414),"0")</f>
        <v>32.400000000000006</v>
      </c>
      <c r="Z416" s="37"/>
      <c r="AA416" s="566"/>
      <c r="AB416" s="566"/>
      <c r="AC416" s="566"/>
    </row>
    <row r="417" spans="1:68" ht="16.5" hidden="1" customHeight="1" x14ac:dyDescent="0.25">
      <c r="A417" s="579" t="s">
        <v>644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63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69</v>
      </c>
      <c r="X419" s="563">
        <v>6</v>
      </c>
      <c r="Y419" s="564">
        <f>IFERROR(IF(X419="",0,CEILING((X419/$H419),1)*$H419),"")</f>
        <v>6</v>
      </c>
      <c r="Z419" s="36">
        <f>IFERROR(IF(Y419=0,"",ROUNDUP(Y419/H419,0)*0.00651),"")</f>
        <v>3.2550000000000003E-2</v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10.500000000000002</v>
      </c>
      <c r="BN419" s="64">
        <f>IFERROR(Y419*I419/H419,"0")</f>
        <v>10.500000000000002</v>
      </c>
      <c r="BO419" s="64">
        <f>IFERROR(1/J419*(X419/H419),"0")</f>
        <v>2.7472527472527476E-2</v>
      </c>
      <c r="BP419" s="64">
        <f>IFERROR(1/J419*(Y419/H419),"0")</f>
        <v>2.7472527472527476E-2</v>
      </c>
    </row>
    <row r="420" spans="1:68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71</v>
      </c>
      <c r="Q420" s="577"/>
      <c r="R420" s="577"/>
      <c r="S420" s="577"/>
      <c r="T420" s="577"/>
      <c r="U420" s="577"/>
      <c r="V420" s="578"/>
      <c r="W420" s="37" t="s">
        <v>72</v>
      </c>
      <c r="X420" s="565">
        <f>IFERROR(X419/H419,"0")</f>
        <v>5</v>
      </c>
      <c r="Y420" s="565">
        <f>IFERROR(Y419/H419,"0")</f>
        <v>5</v>
      </c>
      <c r="Z420" s="565">
        <f>IFERROR(IF(Z419="",0,Z419),"0")</f>
        <v>3.2550000000000003E-2</v>
      </c>
      <c r="AA420" s="566"/>
      <c r="AB420" s="566"/>
      <c r="AC420" s="566"/>
    </row>
    <row r="421" spans="1:68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71</v>
      </c>
      <c r="Q421" s="577"/>
      <c r="R421" s="577"/>
      <c r="S421" s="577"/>
      <c r="T421" s="577"/>
      <c r="U421" s="577"/>
      <c r="V421" s="578"/>
      <c r="W421" s="37" t="s">
        <v>69</v>
      </c>
      <c r="X421" s="565">
        <f>IFERROR(SUM(X419:X419),"0")</f>
        <v>6</v>
      </c>
      <c r="Y421" s="565">
        <f>IFERROR(SUM(Y419:Y419),"0")</f>
        <v>6</v>
      </c>
      <c r="Z421" s="37"/>
      <c r="AA421" s="566"/>
      <c r="AB421" s="566"/>
      <c r="AC421" s="566"/>
    </row>
    <row r="422" spans="1:68" ht="16.5" hidden="1" customHeight="1" x14ac:dyDescent="0.25">
      <c r="A422" s="579" t="s">
        <v>648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63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71</v>
      </c>
      <c r="Q425" s="577"/>
      <c r="R425" s="577"/>
      <c r="S425" s="577"/>
      <c r="T425" s="577"/>
      <c r="U425" s="577"/>
      <c r="V425" s="578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71</v>
      </c>
      <c r="Q426" s="577"/>
      <c r="R426" s="577"/>
      <c r="S426" s="577"/>
      <c r="T426" s="577"/>
      <c r="U426" s="577"/>
      <c r="V426" s="578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652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652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102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69</v>
      </c>
      <c r="X430" s="563">
        <v>95</v>
      </c>
      <c r="Y430" s="564">
        <f t="shared" ref="Y430:Y444" si="63">IFERROR(IF(X430="",0,CEILING((X430/$H430),1)*$H430),"")</f>
        <v>95.04</v>
      </c>
      <c r="Z430" s="36">
        <f t="shared" ref="Z430:Z436" si="64">IFERROR(IF(Y430=0,"",ROUNDUP(Y430/H430,0)*0.01196),"")</f>
        <v>0.21528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101.47727272727272</v>
      </c>
      <c r="BN430" s="64">
        <f t="shared" ref="BN430:BN444" si="66">IFERROR(Y430*I430/H430,"0")</f>
        <v>101.52000000000001</v>
      </c>
      <c r="BO430" s="64">
        <f t="shared" ref="BO430:BO444" si="67">IFERROR(1/J430*(X430/H430),"0")</f>
        <v>0.17300407925407926</v>
      </c>
      <c r="BP430" s="64">
        <f t="shared" ref="BP430:BP444" si="68">IFERROR(1/J430*(Y430/H430),"0")</f>
        <v>0.17307692307692307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6" t="s">
        <v>664</v>
      </c>
      <c r="Q433" s="570"/>
      <c r="R433" s="570"/>
      <c r="S433" s="570"/>
      <c r="T433" s="571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">
        <v>682</v>
      </c>
      <c r="Q440" s="570"/>
      <c r="R440" s="570"/>
      <c r="S440" s="570"/>
      <c r="T440" s="571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71</v>
      </c>
      <c r="Q445" s="577"/>
      <c r="R445" s="577"/>
      <c r="S445" s="577"/>
      <c r="T445" s="577"/>
      <c r="U445" s="577"/>
      <c r="V445" s="578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17.992424242424242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18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0.21528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71</v>
      </c>
      <c r="Q446" s="577"/>
      <c r="R446" s="577"/>
      <c r="S446" s="577"/>
      <c r="T446" s="577"/>
      <c r="U446" s="577"/>
      <c r="V446" s="578"/>
      <c r="W446" s="37" t="s">
        <v>69</v>
      </c>
      <c r="X446" s="565">
        <f>IFERROR(SUM(X430:X444),"0")</f>
        <v>95</v>
      </c>
      <c r="Y446" s="565">
        <f>IFERROR(SUM(Y430:Y444),"0")</f>
        <v>95.04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134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hidden="1" customHeight="1" x14ac:dyDescent="0.25">
      <c r="A448" s="54" t="s">
        <v>690</v>
      </c>
      <c r="B448" s="54" t="s">
        <v>691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69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695</v>
      </c>
      <c r="B450" s="54" t="s">
        <v>696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71</v>
      </c>
      <c r="Q451" s="577"/>
      <c r="R451" s="577"/>
      <c r="S451" s="577"/>
      <c r="T451" s="577"/>
      <c r="U451" s="577"/>
      <c r="V451" s="578"/>
      <c r="W451" s="37" t="s">
        <v>72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hidden="1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71</v>
      </c>
      <c r="Q452" s="577"/>
      <c r="R452" s="577"/>
      <c r="S452" s="577"/>
      <c r="T452" s="577"/>
      <c r="U452" s="577"/>
      <c r="V452" s="578"/>
      <c r="W452" s="37" t="s">
        <v>69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hidden="1" customHeight="1" x14ac:dyDescent="0.25">
      <c r="A453" s="574" t="s">
        <v>63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63">
        <v>46</v>
      </c>
      <c r="Y454" s="564">
        <f t="shared" ref="Y454:Y460" si="69">IFERROR(IF(X454="",0,CEILING((X454/$H454),1)*$H454),"")</f>
        <v>47.52</v>
      </c>
      <c r="Z454" s="36">
        <f>IFERROR(IF(Y454=0,"",ROUNDUP(Y454/H454,0)*0.01196),"")</f>
        <v>0.10764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49.136363636363633</v>
      </c>
      <c r="BN454" s="64">
        <f t="shared" ref="BN454:BN460" si="71">IFERROR(Y454*I454/H454,"0")</f>
        <v>50.760000000000005</v>
      </c>
      <c r="BO454" s="64">
        <f t="shared" ref="BO454:BO460" si="72">IFERROR(1/J454*(X454/H454),"0")</f>
        <v>8.3770396270396258E-2</v>
      </c>
      <c r="BP454" s="64">
        <f t="shared" ref="BP454:BP460" si="73">IFERROR(1/J454*(Y454/H454),"0")</f>
        <v>8.6538461538461536E-2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63">
        <v>46</v>
      </c>
      <c r="Y455" s="564">
        <f t="shared" si="69"/>
        <v>47.52</v>
      </c>
      <c r="Z455" s="36">
        <f>IFERROR(IF(Y455=0,"",ROUNDUP(Y455/H455,0)*0.01196),"")</f>
        <v>0.10764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49.136363636363633</v>
      </c>
      <c r="BN455" s="64">
        <f t="shared" si="71"/>
        <v>50.760000000000005</v>
      </c>
      <c r="BO455" s="64">
        <f t="shared" si="72"/>
        <v>8.3770396270396258E-2</v>
      </c>
      <c r="BP455" s="64">
        <f t="shared" si="73"/>
        <v>8.6538461538461536E-2</v>
      </c>
    </row>
    <row r="456" spans="1:68" ht="27" hidden="1" customHeight="1" x14ac:dyDescent="0.25">
      <c r="A456" s="54" t="s">
        <v>703</v>
      </c>
      <c r="B456" s="54" t="s">
        <v>704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71</v>
      </c>
      <c r="Q461" s="577"/>
      <c r="R461" s="577"/>
      <c r="S461" s="577"/>
      <c r="T461" s="577"/>
      <c r="U461" s="577"/>
      <c r="V461" s="578"/>
      <c r="W461" s="37" t="s">
        <v>72</v>
      </c>
      <c r="X461" s="565">
        <f>IFERROR(X454/H454,"0")+IFERROR(X455/H455,"0")+IFERROR(X456/H456,"0")+IFERROR(X457/H457,"0")+IFERROR(X458/H458,"0")+IFERROR(X459/H459,"0")+IFERROR(X460/H460,"0")</f>
        <v>17.424242424242422</v>
      </c>
      <c r="Y461" s="565">
        <f>IFERROR(Y454/H454,"0")+IFERROR(Y455/H455,"0")+IFERROR(Y456/H456,"0")+IFERROR(Y457/H457,"0")+IFERROR(Y458/H458,"0")+IFERROR(Y459/H459,"0")+IFERROR(Y460/H460,"0")</f>
        <v>18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0.21528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71</v>
      </c>
      <c r="Q462" s="577"/>
      <c r="R462" s="577"/>
      <c r="S462" s="577"/>
      <c r="T462" s="577"/>
      <c r="U462" s="577"/>
      <c r="V462" s="578"/>
      <c r="W462" s="37" t="s">
        <v>69</v>
      </c>
      <c r="X462" s="565">
        <f>IFERROR(SUM(X454:X460),"0")</f>
        <v>92</v>
      </c>
      <c r="Y462" s="565">
        <f>IFERROR(SUM(Y454:Y460),"0")</f>
        <v>95.04</v>
      </c>
      <c r="Z462" s="37"/>
      <c r="AA462" s="566"/>
      <c r="AB462" s="566"/>
      <c r="AC462" s="566"/>
    </row>
    <row r="463" spans="1:68" ht="14.25" hidden="1" customHeight="1" x14ac:dyDescent="0.25">
      <c r="A463" s="574" t="s">
        <v>73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71</v>
      </c>
      <c r="Q467" s="577"/>
      <c r="R467" s="577"/>
      <c r="S467" s="577"/>
      <c r="T467" s="577"/>
      <c r="U467" s="577"/>
      <c r="V467" s="578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71</v>
      </c>
      <c r="Q468" s="577"/>
      <c r="R468" s="577"/>
      <c r="S468" s="577"/>
      <c r="T468" s="577"/>
      <c r="U468" s="577"/>
      <c r="V468" s="578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722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722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102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811" t="s">
        <v>725</v>
      </c>
      <c r="Q472" s="570"/>
      <c r="R472" s="570"/>
      <c r="S472" s="570"/>
      <c r="T472" s="571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58" t="s">
        <v>729</v>
      </c>
      <c r="Q473" s="570"/>
      <c r="R473" s="570"/>
      <c r="S473" s="570"/>
      <c r="T473" s="571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90" t="s">
        <v>733</v>
      </c>
      <c r="Q474" s="570"/>
      <c r="R474" s="570"/>
      <c r="S474" s="570"/>
      <c r="T474" s="571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06" t="s">
        <v>737</v>
      </c>
      <c r="Q475" s="570"/>
      <c r="R475" s="570"/>
      <c r="S475" s="570"/>
      <c r="T475" s="571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71</v>
      </c>
      <c r="Q476" s="577"/>
      <c r="R476" s="577"/>
      <c r="S476" s="577"/>
      <c r="T476" s="577"/>
      <c r="U476" s="577"/>
      <c r="V476" s="578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71</v>
      </c>
      <c r="Q477" s="577"/>
      <c r="R477" s="577"/>
      <c r="S477" s="577"/>
      <c r="T477" s="577"/>
      <c r="U477" s="577"/>
      <c r="V477" s="578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134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78" t="s">
        <v>740</v>
      </c>
      <c r="Q479" s="570"/>
      <c r="R479" s="570"/>
      <c r="S479" s="570"/>
      <c r="T479" s="571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11" t="s">
        <v>743</v>
      </c>
      <c r="Q480" s="570"/>
      <c r="R480" s="570"/>
      <c r="S480" s="570"/>
      <c r="T480" s="571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4" t="s">
        <v>747</v>
      </c>
      <c r="Q481" s="570"/>
      <c r="R481" s="570"/>
      <c r="S481" s="570"/>
      <c r="T481" s="571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7" t="s">
        <v>750</v>
      </c>
      <c r="Q482" s="570"/>
      <c r="R482" s="570"/>
      <c r="S482" s="570"/>
      <c r="T482" s="571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71</v>
      </c>
      <c r="Q483" s="577"/>
      <c r="R483" s="577"/>
      <c r="S483" s="577"/>
      <c r="T483" s="577"/>
      <c r="U483" s="577"/>
      <c r="V483" s="578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71</v>
      </c>
      <c r="Q484" s="577"/>
      <c r="R484" s="577"/>
      <c r="S484" s="577"/>
      <c r="T484" s="577"/>
      <c r="U484" s="577"/>
      <c r="V484" s="578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63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37" t="s">
        <v>754</v>
      </c>
      <c r="Q486" s="570"/>
      <c r="R486" s="570"/>
      <c r="S486" s="570"/>
      <c r="T486" s="571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805" t="s">
        <v>758</v>
      </c>
      <c r="Q487" s="570"/>
      <c r="R487" s="570"/>
      <c r="S487" s="570"/>
      <c r="T487" s="571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71</v>
      </c>
      <c r="Q488" s="577"/>
      <c r="R488" s="577"/>
      <c r="S488" s="577"/>
      <c r="T488" s="577"/>
      <c r="U488" s="577"/>
      <c r="V488" s="578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71</v>
      </c>
      <c r="Q489" s="577"/>
      <c r="R489" s="577"/>
      <c r="S489" s="577"/>
      <c r="T489" s="577"/>
      <c r="U489" s="577"/>
      <c r="V489" s="578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73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74" t="s">
        <v>762</v>
      </c>
      <c r="Q491" s="570"/>
      <c r="R491" s="570"/>
      <c r="S491" s="570"/>
      <c r="T491" s="571"/>
      <c r="U491" s="34"/>
      <c r="V491" s="34"/>
      <c r="W491" s="35" t="s">
        <v>69</v>
      </c>
      <c r="X491" s="563">
        <v>110</v>
      </c>
      <c r="Y491" s="564">
        <f>IFERROR(IF(X491="",0,CEILING((X491/$H491),1)*$H491),"")</f>
        <v>117</v>
      </c>
      <c r="Z491" s="36">
        <f>IFERROR(IF(Y491=0,"",ROUNDUP(Y491/H491,0)*0.01898),"")</f>
        <v>0.24674000000000001</v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116.34333333333332</v>
      </c>
      <c r="BN491" s="64">
        <f>IFERROR(Y491*I491/H491,"0")</f>
        <v>123.747</v>
      </c>
      <c r="BO491" s="64">
        <f>IFERROR(1/J491*(X491/H491),"0")</f>
        <v>0.19097222222222221</v>
      </c>
      <c r="BP491" s="64">
        <f>IFERROR(1/J491*(Y491/H491),"0")</f>
        <v>0.203125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76" t="s">
        <v>766</v>
      </c>
      <c r="Q492" s="570"/>
      <c r="R492" s="570"/>
      <c r="S492" s="570"/>
      <c r="T492" s="571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71</v>
      </c>
      <c r="Q493" s="577"/>
      <c r="R493" s="577"/>
      <c r="S493" s="577"/>
      <c r="T493" s="577"/>
      <c r="U493" s="577"/>
      <c r="V493" s="578"/>
      <c r="W493" s="37" t="s">
        <v>72</v>
      </c>
      <c r="X493" s="565">
        <f>IFERROR(X491/H491,"0")+IFERROR(X492/H492,"0")</f>
        <v>12.222222222222221</v>
      </c>
      <c r="Y493" s="565">
        <f>IFERROR(Y491/H491,"0")+IFERROR(Y492/H492,"0")</f>
        <v>13</v>
      </c>
      <c r="Z493" s="565">
        <f>IFERROR(IF(Z491="",0,Z491),"0")+IFERROR(IF(Z492="",0,Z492),"0")</f>
        <v>0.24674000000000001</v>
      </c>
      <c r="AA493" s="566"/>
      <c r="AB493" s="566"/>
      <c r="AC493" s="566"/>
    </row>
    <row r="494" spans="1:68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71</v>
      </c>
      <c r="Q494" s="577"/>
      <c r="R494" s="577"/>
      <c r="S494" s="577"/>
      <c r="T494" s="577"/>
      <c r="U494" s="577"/>
      <c r="V494" s="578"/>
      <c r="W494" s="37" t="s">
        <v>69</v>
      </c>
      <c r="X494" s="565">
        <f>IFERROR(SUM(X491:X492),"0")</f>
        <v>110</v>
      </c>
      <c r="Y494" s="565">
        <f>IFERROR(SUM(Y491:Y492),"0")</f>
        <v>117</v>
      </c>
      <c r="Z494" s="37"/>
      <c r="AA494" s="566"/>
      <c r="AB494" s="566"/>
      <c r="AC494" s="566"/>
    </row>
    <row r="495" spans="1:68" ht="14.25" hidden="1" customHeight="1" x14ac:dyDescent="0.25">
      <c r="A495" s="574" t="s">
        <v>169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7" t="s">
        <v>769</v>
      </c>
      <c r="Q496" s="570"/>
      <c r="R496" s="570"/>
      <c r="S496" s="570"/>
      <c r="T496" s="571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2" t="s">
        <v>773</v>
      </c>
      <c r="Q497" s="570"/>
      <c r="R497" s="570"/>
      <c r="S497" s="570"/>
      <c r="T497" s="571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71</v>
      </c>
      <c r="Q498" s="577"/>
      <c r="R498" s="577"/>
      <c r="S498" s="577"/>
      <c r="T498" s="577"/>
      <c r="U498" s="577"/>
      <c r="V498" s="578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71</v>
      </c>
      <c r="Q499" s="577"/>
      <c r="R499" s="577"/>
      <c r="S499" s="577"/>
      <c r="T499" s="577"/>
      <c r="U499" s="577"/>
      <c r="V499" s="578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775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134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62" t="s">
        <v>778</v>
      </c>
      <c r="Q502" s="570"/>
      <c r="R502" s="570"/>
      <c r="S502" s="570"/>
      <c r="T502" s="571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71</v>
      </c>
      <c r="Q503" s="577"/>
      <c r="R503" s="577"/>
      <c r="S503" s="577"/>
      <c r="T503" s="577"/>
      <c r="U503" s="577"/>
      <c r="V503" s="578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71</v>
      </c>
      <c r="Q504" s="577"/>
      <c r="R504" s="577"/>
      <c r="S504" s="577"/>
      <c r="T504" s="577"/>
      <c r="U504" s="577"/>
      <c r="V504" s="578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780</v>
      </c>
      <c r="Q505" s="630"/>
      <c r="R505" s="630"/>
      <c r="S505" s="630"/>
      <c r="T505" s="630"/>
      <c r="U505" s="630"/>
      <c r="V505" s="631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1813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1934.6400000000003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781</v>
      </c>
      <c r="Q506" s="630"/>
      <c r="R506" s="630"/>
      <c r="S506" s="630"/>
      <c r="T506" s="630"/>
      <c r="U506" s="630"/>
      <c r="V506" s="631"/>
      <c r="W506" s="37" t="s">
        <v>69</v>
      </c>
      <c r="X506" s="565">
        <f>IFERROR(SUM(BM22:BM502),"0")</f>
        <v>1931.6071616716615</v>
      </c>
      <c r="Y506" s="565">
        <f>IFERROR(SUM(BN22:BN502),"0")</f>
        <v>2059.2340000000004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782</v>
      </c>
      <c r="Q507" s="630"/>
      <c r="R507" s="630"/>
      <c r="S507" s="630"/>
      <c r="T507" s="630"/>
      <c r="U507" s="630"/>
      <c r="V507" s="631"/>
      <c r="W507" s="37" t="s">
        <v>783</v>
      </c>
      <c r="X507" s="38">
        <f>ROUNDUP(SUM(BO22:BO502),0)</f>
        <v>4</v>
      </c>
      <c r="Y507" s="38">
        <f>ROUNDUP(SUM(BP22:BP502),0)</f>
        <v>4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784</v>
      </c>
      <c r="Q508" s="630"/>
      <c r="R508" s="630"/>
      <c r="S508" s="630"/>
      <c r="T508" s="630"/>
      <c r="U508" s="630"/>
      <c r="V508" s="631"/>
      <c r="W508" s="37" t="s">
        <v>69</v>
      </c>
      <c r="X508" s="565">
        <f>GrossWeightTotal+PalletQtyTotal*25</f>
        <v>2031.6071616716615</v>
      </c>
      <c r="Y508" s="565">
        <f>GrossWeightTotalR+PalletQtyTotalR*25</f>
        <v>2159.2340000000004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785</v>
      </c>
      <c r="Q509" s="630"/>
      <c r="R509" s="630"/>
      <c r="S509" s="630"/>
      <c r="T509" s="630"/>
      <c r="U509" s="630"/>
      <c r="V509" s="631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388.7691069041644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406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786</v>
      </c>
      <c r="Q510" s="630"/>
      <c r="R510" s="630"/>
      <c r="S510" s="630"/>
      <c r="T510" s="630"/>
      <c r="U510" s="630"/>
      <c r="V510" s="631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4.1175100000000002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8" t="s">
        <v>100</v>
      </c>
      <c r="D512" s="715"/>
      <c r="E512" s="715"/>
      <c r="F512" s="715"/>
      <c r="G512" s="715"/>
      <c r="H512" s="624"/>
      <c r="I512" s="588" t="s">
        <v>253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539</v>
      </c>
      <c r="U512" s="624"/>
      <c r="V512" s="588" t="s">
        <v>596</v>
      </c>
      <c r="W512" s="715"/>
      <c r="X512" s="715"/>
      <c r="Y512" s="624"/>
      <c r="Z512" s="560" t="s">
        <v>652</v>
      </c>
      <c r="AA512" s="588" t="s">
        <v>722</v>
      </c>
      <c r="AB512" s="624"/>
      <c r="AC512" s="52"/>
      <c r="AF512" s="561"/>
    </row>
    <row r="513" spans="1:32" ht="14.25" customHeight="1" thickTop="1" x14ac:dyDescent="0.2">
      <c r="A513" s="600" t="s">
        <v>789</v>
      </c>
      <c r="B513" s="588" t="s">
        <v>62</v>
      </c>
      <c r="C513" s="588" t="s">
        <v>101</v>
      </c>
      <c r="D513" s="588" t="s">
        <v>116</v>
      </c>
      <c r="E513" s="588" t="s">
        <v>176</v>
      </c>
      <c r="F513" s="588" t="s">
        <v>199</v>
      </c>
      <c r="G513" s="588" t="s">
        <v>232</v>
      </c>
      <c r="H513" s="588" t="s">
        <v>100</v>
      </c>
      <c r="I513" s="588" t="s">
        <v>254</v>
      </c>
      <c r="J513" s="588" t="s">
        <v>294</v>
      </c>
      <c r="K513" s="588" t="s">
        <v>355</v>
      </c>
      <c r="L513" s="588" t="s">
        <v>396</v>
      </c>
      <c r="M513" s="588" t="s">
        <v>412</v>
      </c>
      <c r="N513" s="561"/>
      <c r="O513" s="588" t="s">
        <v>425</v>
      </c>
      <c r="P513" s="588" t="s">
        <v>435</v>
      </c>
      <c r="Q513" s="588" t="s">
        <v>442</v>
      </c>
      <c r="R513" s="588" t="s">
        <v>447</v>
      </c>
      <c r="S513" s="588" t="s">
        <v>529</v>
      </c>
      <c r="T513" s="588" t="s">
        <v>540</v>
      </c>
      <c r="U513" s="588" t="s">
        <v>574</v>
      </c>
      <c r="V513" s="588" t="s">
        <v>597</v>
      </c>
      <c r="W513" s="588" t="s">
        <v>629</v>
      </c>
      <c r="X513" s="588" t="s">
        <v>644</v>
      </c>
      <c r="Y513" s="588" t="s">
        <v>648</v>
      </c>
      <c r="Z513" s="588" t="s">
        <v>652</v>
      </c>
      <c r="AA513" s="588" t="s">
        <v>722</v>
      </c>
      <c r="AB513" s="588" t="s">
        <v>775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101.80000000000001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45</v>
      </c>
      <c r="E515" s="46">
        <f>IFERROR(Y89*1,"0")+IFERROR(Y90*1,"0")+IFERROR(Y91*1,"0")+IFERROR(Y95*1,"0")+IFERROR(Y96*1,"0")+IFERROR(Y97*1,"0")+IFERROR(Y98*1,"0")+IFERROR(Y99*1,"0")+IFERROR(Y100*1,"0")</f>
        <v>81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157.20000000000002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139.56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450.59999999999997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15.2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36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26.4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387</v>
      </c>
      <c r="U515" s="46">
        <f>IFERROR(Y366*1,"0")+IFERROR(Y367*1,"0")+IFERROR(Y368*1,"0")+IFERROR(Y369*1,"0")+IFERROR(Y373*1,"0")+IFERROR(Y377*1,"0")+IFERROR(Y378*1,"0")+IFERROR(Y382*1,"0")</f>
        <v>144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5.4</v>
      </c>
      <c r="W515" s="46">
        <f>IFERROR(Y407*1,"0")+IFERROR(Y411*1,"0")+IFERROR(Y412*1,"0")+IFERROR(Y413*1,"0")+IFERROR(Y414*1,"0")</f>
        <v>32.400000000000006</v>
      </c>
      <c r="X515" s="46">
        <f>IFERROR(Y419*1,"0")</f>
        <v>6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190.08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117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0,43"/>
        <filter val="0,48"/>
        <filter val="0,74"/>
        <filter val="0,93"/>
        <filter val="1 813,00"/>
        <filter val="1 931,61"/>
        <filter val="1,52"/>
        <filter val="1,67"/>
        <filter val="1,76"/>
        <filter val="108,00"/>
        <filter val="110,00"/>
        <filter val="112,00"/>
        <filter val="12,00"/>
        <filter val="12,22"/>
        <filter val="125,42"/>
        <filter val="130,00"/>
        <filter val="139,00"/>
        <filter val="14,58"/>
        <filter val="141,00"/>
        <filter val="15,19"/>
        <filter val="15,67"/>
        <filter val="16,00"/>
        <filter val="17,42"/>
        <filter val="17,99"/>
        <filter val="19,00"/>
        <filter val="19,33"/>
        <filter val="194,00"/>
        <filter val="2 031,61"/>
        <filter val="2,04"/>
        <filter val="2,56"/>
        <filter val="20,00"/>
        <filter val="22,00"/>
        <filter val="24,00"/>
        <filter val="26,00"/>
        <filter val="290,00"/>
        <filter val="3,00"/>
        <filter val="3,33"/>
        <filter val="301,00"/>
        <filter val="32,00"/>
        <filter val="33,15"/>
        <filter val="35,00"/>
        <filter val="35,06"/>
        <filter val="35,40"/>
        <filter val="37,00"/>
        <filter val="388,77"/>
        <filter val="39,00"/>
        <filter val="4"/>
        <filter val="4,00"/>
        <filter val="42,00"/>
        <filter val="46,00"/>
        <filter val="47,00"/>
        <filter val="5,00"/>
        <filter val="5,19"/>
        <filter val="5,93"/>
        <filter val="56,00"/>
        <filter val="6,00"/>
        <filter val="66,00"/>
        <filter val="7,00"/>
        <filter val="7,41"/>
        <filter val="72,00"/>
        <filter val="74,00"/>
        <filter val="8,00"/>
        <filter val="80,00"/>
        <filter val="86,00"/>
        <filter val="92,00"/>
        <filter val="93,00"/>
        <filter val="95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