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BC23074-5602-4832-9CA1-5E6A60E151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P487" i="1" s="1"/>
  <c r="BO486" i="1"/>
  <c r="BM486" i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15" i="1" s="1"/>
  <c r="H10" i="1"/>
  <c r="F10" i="1"/>
  <c r="F9" i="1"/>
  <c r="A9" i="1"/>
  <c r="A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BP76" i="1"/>
  <c r="BN76" i="1"/>
  <c r="Z76" i="1"/>
  <c r="BP121" i="1"/>
  <c r="BN121" i="1"/>
  <c r="Z121" i="1"/>
  <c r="BP165" i="1"/>
  <c r="BN165" i="1"/>
  <c r="Z165" i="1"/>
  <c r="BP204" i="1"/>
  <c r="BN204" i="1"/>
  <c r="Z204" i="1"/>
  <c r="BP231" i="1"/>
  <c r="BN231" i="1"/>
  <c r="Z231" i="1"/>
  <c r="BP241" i="1"/>
  <c r="BN241" i="1"/>
  <c r="Z241" i="1"/>
  <c r="BP265" i="1"/>
  <c r="BN265" i="1"/>
  <c r="Z265" i="1"/>
  <c r="BP306" i="1"/>
  <c r="BN306" i="1"/>
  <c r="Z306" i="1"/>
  <c r="BP345" i="1"/>
  <c r="BN345" i="1"/>
  <c r="Z345" i="1"/>
  <c r="BP392" i="1"/>
  <c r="BN392" i="1"/>
  <c r="Z392" i="1"/>
  <c r="X507" i="1"/>
  <c r="BP64" i="1"/>
  <c r="BN64" i="1"/>
  <c r="Z64" i="1"/>
  <c r="BP105" i="1"/>
  <c r="BN105" i="1"/>
  <c r="Z105" i="1"/>
  <c r="BP147" i="1"/>
  <c r="BN147" i="1"/>
  <c r="Z147" i="1"/>
  <c r="BP194" i="1"/>
  <c r="BN194" i="1"/>
  <c r="Z194" i="1"/>
  <c r="BP214" i="1"/>
  <c r="BN214" i="1"/>
  <c r="Z214" i="1"/>
  <c r="BP252" i="1"/>
  <c r="BN252" i="1"/>
  <c r="Z252" i="1"/>
  <c r="BP290" i="1"/>
  <c r="BN290" i="1"/>
  <c r="Z290" i="1"/>
  <c r="BP328" i="1"/>
  <c r="BN328" i="1"/>
  <c r="Z328" i="1"/>
  <c r="BP368" i="1"/>
  <c r="BN368" i="1"/>
  <c r="Z368" i="1"/>
  <c r="BP413" i="1"/>
  <c r="BN413" i="1"/>
  <c r="Z413" i="1"/>
  <c r="Z436" i="1"/>
  <c r="BN436" i="1"/>
  <c r="Z443" i="1"/>
  <c r="BN443" i="1"/>
  <c r="Z459" i="1"/>
  <c r="BN459" i="1"/>
  <c r="Z486" i="1"/>
  <c r="Z488" i="1" s="1"/>
  <c r="BN486" i="1"/>
  <c r="BP486" i="1"/>
  <c r="Z487" i="1"/>
  <c r="BN487" i="1"/>
  <c r="Y488" i="1"/>
  <c r="Y261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J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Z192" i="1"/>
  <c r="BN192" i="1"/>
  <c r="Z196" i="1"/>
  <c r="BN196" i="1"/>
  <c r="Z202" i="1"/>
  <c r="BN202" i="1"/>
  <c r="Z206" i="1"/>
  <c r="BN206" i="1"/>
  <c r="Z210" i="1"/>
  <c r="BN210" i="1"/>
  <c r="Z221" i="1"/>
  <c r="BN221" i="1"/>
  <c r="Z225" i="1"/>
  <c r="BN225" i="1"/>
  <c r="Z243" i="1"/>
  <c r="BN243" i="1"/>
  <c r="Z250" i="1"/>
  <c r="BN250" i="1"/>
  <c r="Z257" i="1"/>
  <c r="BN257" i="1"/>
  <c r="Z267" i="1"/>
  <c r="BN267" i="1"/>
  <c r="Z288" i="1"/>
  <c r="BN288" i="1"/>
  <c r="Z296" i="1"/>
  <c r="BN296" i="1"/>
  <c r="Z300" i="1"/>
  <c r="BN300" i="1"/>
  <c r="Z308" i="1"/>
  <c r="BN308" i="1"/>
  <c r="Y324" i="1"/>
  <c r="Z322" i="1"/>
  <c r="BN322" i="1"/>
  <c r="Y323" i="1"/>
  <c r="S515" i="1"/>
  <c r="BP333" i="1"/>
  <c r="BN333" i="1"/>
  <c r="Z333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Y353" i="1"/>
  <c r="Z58" i="1"/>
  <c r="Y24" i="1"/>
  <c r="Y32" i="1"/>
  <c r="Y44" i="1"/>
  <c r="Y59" i="1"/>
  <c r="Y65" i="1"/>
  <c r="Y71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BP258" i="1"/>
  <c r="BN258" i="1"/>
  <c r="Z258" i="1"/>
  <c r="Z261" i="1" s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Z493" i="1" l="1"/>
  <c r="Z379" i="1"/>
  <c r="Z415" i="1"/>
  <c r="Z138" i="1"/>
  <c r="Z216" i="1"/>
  <c r="Z92" i="1"/>
  <c r="Z476" i="1"/>
  <c r="Z398" i="1"/>
  <c r="Z348" i="1"/>
  <c r="Z211" i="1"/>
  <c r="Z467" i="1"/>
  <c r="Z451" i="1"/>
  <c r="Z302" i="1"/>
  <c r="Z292" i="1"/>
  <c r="Z149" i="1"/>
  <c r="Z80" i="1"/>
  <c r="Z65" i="1"/>
  <c r="Z109" i="1"/>
  <c r="Y507" i="1"/>
  <c r="Z445" i="1"/>
  <c r="Z227" i="1"/>
  <c r="Z167" i="1"/>
  <c r="Z122" i="1"/>
  <c r="Y505" i="1"/>
  <c r="Z483" i="1"/>
  <c r="Z461" i="1"/>
  <c r="Z316" i="1"/>
  <c r="Z310" i="1"/>
  <c r="Z101" i="1"/>
  <c r="Z32" i="1"/>
  <c r="Y509" i="1"/>
  <c r="Y506" i="1"/>
  <c r="Y508" i="1" s="1"/>
  <c r="Z244" i="1"/>
  <c r="Z199" i="1"/>
  <c r="Z173" i="1"/>
  <c r="Z510" i="1" l="1"/>
</calcChain>
</file>

<file path=xl/sharedStrings.xml><?xml version="1.0" encoding="utf-8"?>
<sst xmlns="http://schemas.openxmlformats.org/spreadsheetml/2006/main" count="2262" uniqueCount="812">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</sst>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45860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Вторник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0.375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170</v>
      </c>
      <c r="Y41" s="564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176.8472222222222</v>
      </c>
      <c r="BN41" s="64">
        <f>IFERROR(Y41*I41/H41,"0")</f>
        <v>179.76</v>
      </c>
      <c r="BO41" s="64">
        <f>IFERROR(1/J41*(X41/H41),"0")</f>
        <v>0.24594907407407407</v>
      </c>
      <c r="BP41" s="64">
        <f>IFERROR(1/J41*(Y41/H41),"0")</f>
        <v>0.25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280</v>
      </c>
      <c r="Y42" s="564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85.740740740740733</v>
      </c>
      <c r="Y44" s="565">
        <f>IFERROR(Y41/H41,"0")+IFERROR(Y42/H42,"0")+IFERROR(Y43/H43,"0")</f>
        <v>86</v>
      </c>
      <c r="Z44" s="565">
        <f>IFERROR(IF(Z41="",0,Z41),"0")+IFERROR(IF(Z42="",0,Z42),"0")+IFERROR(IF(Z43="",0,Z43),"0")</f>
        <v>0.93507999999999991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450</v>
      </c>
      <c r="Y45" s="565">
        <f>IFERROR(SUM(Y41:Y43),"0")</f>
        <v>452.8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300</v>
      </c>
      <c r="Y53" s="56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540</v>
      </c>
      <c r="Y57" s="56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147.77777777777777</v>
      </c>
      <c r="Y58" s="565">
        <f>IFERROR(Y52/H52,"0")+IFERROR(Y53/H53,"0")+IFERROR(Y54/H54,"0")+IFERROR(Y55/H55,"0")+IFERROR(Y56/H56,"0")+IFERROR(Y57/H57,"0")</f>
        <v>148</v>
      </c>
      <c r="Z58" s="565">
        <f>IFERROR(IF(Z52="",0,Z52),"0")+IFERROR(IF(Z53="",0,Z53),"0")+IFERROR(IF(Z54="",0,Z54),"0")+IFERROR(IF(Z55="",0,Z55),"0")+IFERROR(IF(Z56="",0,Z56),"0")+IFERROR(IF(Z57="",0,Z57),"0")</f>
        <v>1.6138400000000002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840</v>
      </c>
      <c r="Y59" s="565">
        <f>IFERROR(SUM(Y52:Y57),"0")</f>
        <v>842.40000000000009</v>
      </c>
      <c r="Z59" s="37"/>
      <c r="AA59" s="566"/>
      <c r="AB59" s="566"/>
      <c r="AC59" s="566"/>
    </row>
    <row r="60" spans="1:68" ht="14.25" hidden="1" customHeight="1" x14ac:dyDescent="0.25">
      <c r="A60" s="574" t="s">
        <v>137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70</v>
      </c>
      <c r="Y61" s="564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270</v>
      </c>
      <c r="Y64" s="564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106.48148148148148</v>
      </c>
      <c r="Y65" s="565">
        <f>IFERROR(Y61/H61,"0")+IFERROR(Y62/H62,"0")+IFERROR(Y63/H63,"0")+IFERROR(Y64/H64,"0")</f>
        <v>107</v>
      </c>
      <c r="Z65" s="565">
        <f>IFERROR(IF(Z61="",0,Z61),"0")+IFERROR(IF(Z62="",0,Z62),"0")+IFERROR(IF(Z63="",0,Z63),"0")+IFERROR(IF(Z64="",0,Z64),"0")</f>
        <v>0.78386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340</v>
      </c>
      <c r="Y66" s="565">
        <f>IFERROR(SUM(Y61:Y64),"0")</f>
        <v>345.6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172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70</v>
      </c>
      <c r="Y83" s="564">
        <f>IFERROR(IF(X83="",0,CEILING((X83/$H83),1)*$H83),"")</f>
        <v>70.2</v>
      </c>
      <c r="Z83" s="36">
        <f>IFERROR(IF(Y83=0,"",ROUNDUP(Y83/H83,0)*0.01898),"")</f>
        <v>0.17082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73.903846153846146</v>
      </c>
      <c r="BN83" s="64">
        <f>IFERROR(Y83*I83/H83,"0")</f>
        <v>74.114999999999995</v>
      </c>
      <c r="BO83" s="64">
        <f>IFERROR(1/J83*(X83/H83),"0")</f>
        <v>0.14022435897435898</v>
      </c>
      <c r="BP83" s="64">
        <f>IFERROR(1/J83*(Y83/H83),"0")</f>
        <v>0.140625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8.9743589743589745</v>
      </c>
      <c r="Y85" s="565">
        <f>IFERROR(Y83/H83,"0")+IFERROR(Y84/H84,"0")</f>
        <v>9</v>
      </c>
      <c r="Z85" s="565">
        <f>IFERROR(IF(Z83="",0,Z83),"0")+IFERROR(IF(Z84="",0,Z84),"0")</f>
        <v>0.17082</v>
      </c>
      <c r="AA85" s="566"/>
      <c r="AB85" s="566"/>
      <c r="AC85" s="566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70</v>
      </c>
      <c r="Y86" s="565">
        <f>IFERROR(SUM(Y83:Y84),"0")</f>
        <v>70.2</v>
      </c>
      <c r="Z86" s="37"/>
      <c r="AA86" s="566"/>
      <c r="AB86" s="566"/>
      <c r="AC86" s="566"/>
    </row>
    <row r="87" spans="1:68" ht="16.5" hidden="1" customHeight="1" x14ac:dyDescent="0.25">
      <c r="A87" s="579" t="s">
        <v>179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250</v>
      </c>
      <c r="Y89" s="564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405</v>
      </c>
      <c r="Y91" s="564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113.14814814814815</v>
      </c>
      <c r="Y92" s="565">
        <f>IFERROR(Y89/H89,"0")+IFERROR(Y90/H90,"0")+IFERROR(Y91/H91,"0")</f>
        <v>114</v>
      </c>
      <c r="Z92" s="565">
        <f>IFERROR(IF(Z89="",0,Z89),"0")+IFERROR(IF(Z90="",0,Z90),"0")+IFERROR(IF(Z91="",0,Z91),"0")</f>
        <v>1.2673200000000002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655</v>
      </c>
      <c r="Y93" s="565">
        <f>IFERROR(SUM(Y89:Y91),"0")</f>
        <v>664.2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189</v>
      </c>
      <c r="Q95" s="570"/>
      <c r="R95" s="570"/>
      <c r="S95" s="570"/>
      <c r="T95" s="571"/>
      <c r="U95" s="34"/>
      <c r="V95" s="34"/>
      <c r="W95" s="35" t="s">
        <v>70</v>
      </c>
      <c r="X95" s="563">
        <v>190</v>
      </c>
      <c r="Y95" s="564">
        <f t="shared" ref="Y95:Y100" si="16">IFERROR(IF(X95="",0,CEILING((X95/$H95),1)*$H95),"")</f>
        <v>194.39999999999998</v>
      </c>
      <c r="Z95" s="36">
        <f>IFERROR(IF(Y95=0,"",ROUNDUP(Y95/H95,0)*0.01898),"")</f>
        <v>0.45552000000000004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202.17407407407407</v>
      </c>
      <c r="BN95" s="64">
        <f t="shared" ref="BN95:BN100" si="18">IFERROR(Y95*I95/H95,"0")</f>
        <v>206.85599999999997</v>
      </c>
      <c r="BO95" s="64">
        <f t="shared" ref="BO95:BO100" si="19">IFERROR(1/J95*(X95/H95),"0")</f>
        <v>0.36651234567901236</v>
      </c>
      <c r="BP95" s="64">
        <f t="shared" ref="BP95:BP100" si="20">IFERROR(1/J95*(Y95/H95),"0")</f>
        <v>0.375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585</v>
      </c>
      <c r="Y99" s="564">
        <f t="shared" si="16"/>
        <v>585.90000000000009</v>
      </c>
      <c r="Z99" s="36">
        <f>IFERROR(IF(Y99=0,"",ROUNDUP(Y99/H99,0)*0.00651),"")</f>
        <v>1.4126700000000001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639.6</v>
      </c>
      <c r="BN99" s="64">
        <f t="shared" si="18"/>
        <v>640.58400000000006</v>
      </c>
      <c r="BO99" s="64">
        <f t="shared" si="19"/>
        <v>1.1904761904761905</v>
      </c>
      <c r="BP99" s="64">
        <f t="shared" si="20"/>
        <v>1.1923076923076925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240.12345679012344</v>
      </c>
      <c r="Y101" s="565">
        <f>IFERROR(Y95/H95,"0")+IFERROR(Y96/H96,"0")+IFERROR(Y97/H97,"0")+IFERROR(Y98/H98,"0")+IFERROR(Y99/H99,"0")+IFERROR(Y100/H100,"0")</f>
        <v>241.00000000000003</v>
      </c>
      <c r="Z101" s="565">
        <f>IFERROR(IF(Z95="",0,Z95),"0")+IFERROR(IF(Z96="",0,Z96),"0")+IFERROR(IF(Z97="",0,Z97),"0")+IFERROR(IF(Z98="",0,Z98),"0")+IFERROR(IF(Z99="",0,Z99),"0")+IFERROR(IF(Z100="",0,Z100),"0")</f>
        <v>1.8681900000000002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775</v>
      </c>
      <c r="Y102" s="565">
        <f>IFERROR(SUM(Y95:Y100),"0")</f>
        <v>780.30000000000007</v>
      </c>
      <c r="Z102" s="37"/>
      <c r="AA102" s="566"/>
      <c r="AB102" s="566"/>
      <c r="AC102" s="566"/>
    </row>
    <row r="103" spans="1:68" ht="16.5" hidden="1" customHeight="1" x14ac:dyDescent="0.25">
      <c r="A103" s="579" t="s">
        <v>202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150</v>
      </c>
      <c r="Y105" s="56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630</v>
      </c>
      <c r="Y107" s="564">
        <f>IFERROR(IF(X107="",0,CEILING((X107/$H107),1)*$H107),"")</f>
        <v>630</v>
      </c>
      <c r="Z107" s="36">
        <f>IFERROR(IF(Y107=0,"",ROUNDUP(Y107/H107,0)*0.00902),"")</f>
        <v>1.2627999999999999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659.40000000000009</v>
      </c>
      <c r="BN107" s="64">
        <f>IFERROR(Y107*I107/H107,"0")</f>
        <v>659.40000000000009</v>
      </c>
      <c r="BO107" s="64">
        <f>IFERROR(1/J107*(X107/H107),"0")</f>
        <v>1.0606060606060606</v>
      </c>
      <c r="BP107" s="64">
        <f>IFERROR(1/J107*(Y107/H107),"0")</f>
        <v>1.0606060606060606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153.88888888888889</v>
      </c>
      <c r="Y109" s="565">
        <f>IFERROR(Y105/H105,"0")+IFERROR(Y106/H106,"0")+IFERROR(Y107/H107,"0")+IFERROR(Y108/H108,"0")</f>
        <v>154</v>
      </c>
      <c r="Z109" s="565">
        <f>IFERROR(IF(Z105="",0,Z105),"0")+IFERROR(IF(Z106="",0,Z106),"0")+IFERROR(IF(Z107="",0,Z107),"0")+IFERROR(IF(Z108="",0,Z108),"0")</f>
        <v>1.5285199999999999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780</v>
      </c>
      <c r="Y110" s="565">
        <f>IFERROR(SUM(Y105:Y108),"0")</f>
        <v>781.2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137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700</v>
      </c>
      <c r="Y118" s="564">
        <f>IFERROR(IF(X118="",0,CEILING((X118/$H118),1)*$H118),"")</f>
        <v>704.69999999999993</v>
      </c>
      <c r="Z118" s="36">
        <f>IFERROR(IF(Y118=0,"",ROUNDUP(Y118/H118,0)*0.01898),"")</f>
        <v>1.65126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744.33333333333326</v>
      </c>
      <c r="BN118" s="64">
        <f>IFERROR(Y118*I118/H118,"0")</f>
        <v>749.33100000000002</v>
      </c>
      <c r="BO118" s="64">
        <f>IFERROR(1/J118*(X118/H118),"0")</f>
        <v>1.3503086419753088</v>
      </c>
      <c r="BP118" s="64">
        <f>IFERROR(1/J118*(Y118/H118),"0")</f>
        <v>1.359375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495</v>
      </c>
      <c r="Y120" s="564">
        <f>IFERROR(IF(X120="",0,CEILING((X120/$H120),1)*$H120),"")</f>
        <v>496.8</v>
      </c>
      <c r="Z120" s="36">
        <f>IFERROR(IF(Y120=0,"",ROUNDUP(Y120/H120,0)*0.00651),"")</f>
        <v>1.19784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541.19999999999993</v>
      </c>
      <c r="BN120" s="64">
        <f>IFERROR(Y120*I120/H120,"0")</f>
        <v>543.16800000000001</v>
      </c>
      <c r="BO120" s="64">
        <f>IFERROR(1/J120*(X120/H120),"0")</f>
        <v>1.0073260073260073</v>
      </c>
      <c r="BP120" s="64">
        <f>IFERROR(1/J120*(Y120/H120),"0")</f>
        <v>1.0109890109890112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54</v>
      </c>
      <c r="Y121" s="564">
        <f>IFERROR(IF(X121="",0,CEILING((X121/$H121),1)*$H121),"")</f>
        <v>54</v>
      </c>
      <c r="Z121" s="36">
        <f>IFERROR(IF(Y121=0,"",ROUNDUP(Y121/H121,0)*0.00651),"")</f>
        <v>0.1953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59.4</v>
      </c>
      <c r="BN121" s="64">
        <f>IFERROR(Y121*I121/H121,"0")</f>
        <v>59.4</v>
      </c>
      <c r="BO121" s="64">
        <f>IFERROR(1/J121*(X121/H121),"0")</f>
        <v>0.16483516483516486</v>
      </c>
      <c r="BP121" s="64">
        <f>IFERROR(1/J121*(Y121/H121),"0")</f>
        <v>0.16483516483516486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299.75308641975306</v>
      </c>
      <c r="Y122" s="565">
        <f>IFERROR(Y118/H118,"0")+IFERROR(Y119/H119,"0")+IFERROR(Y120/H120,"0")+IFERROR(Y121/H121,"0")</f>
        <v>301</v>
      </c>
      <c r="Z122" s="565">
        <f>IFERROR(IF(Z118="",0,Z118),"0")+IFERROR(IF(Z119="",0,Z119),"0")+IFERROR(IF(Z120="",0,Z120),"0")+IFERROR(IF(Z121="",0,Z121),"0")</f>
        <v>3.0444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1249</v>
      </c>
      <c r="Y123" s="565">
        <f>IFERROR(SUM(Y118:Y121),"0")</f>
        <v>1255.5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172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26.4</v>
      </c>
      <c r="Y126" s="564">
        <f>IFERROR(IF(X126="",0,CEILING((X126/$H126),1)*$H126),"")</f>
        <v>27.72</v>
      </c>
      <c r="Z126" s="36">
        <f>IFERROR(IF(Y126=0,"",ROUNDUP(Y126/H126,0)*0.00651),"")</f>
        <v>9.1139999999999999E-2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29.84</v>
      </c>
      <c r="BN126" s="64">
        <f>IFERROR(Y126*I126/H126,"0")</f>
        <v>31.332000000000001</v>
      </c>
      <c r="BO126" s="64">
        <f>IFERROR(1/J126*(X126/H126),"0")</f>
        <v>7.3260073260073263E-2</v>
      </c>
      <c r="BP126" s="64">
        <f>IFERROR(1/J126*(Y126/H126),"0")</f>
        <v>7.6923076923076927E-2</v>
      </c>
    </row>
    <row r="127" spans="1:68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13.333333333333332</v>
      </c>
      <c r="Y127" s="565">
        <f>IFERROR(Y125/H125,"0")+IFERROR(Y126/H126,"0")</f>
        <v>14</v>
      </c>
      <c r="Z127" s="565">
        <f>IFERROR(IF(Z125="",0,Z125),"0")+IFERROR(IF(Z126="",0,Z126),"0")</f>
        <v>9.1139999999999999E-2</v>
      </c>
      <c r="AA127" s="566"/>
      <c r="AB127" s="566"/>
      <c r="AC127" s="566"/>
    </row>
    <row r="128" spans="1:68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26.4</v>
      </c>
      <c r="Y128" s="565">
        <f>IFERROR(SUM(Y125:Y126),"0")</f>
        <v>27.72</v>
      </c>
      <c r="Z128" s="37"/>
      <c r="AA128" s="566"/>
      <c r="AB128" s="566"/>
      <c r="AC128" s="566"/>
    </row>
    <row r="129" spans="1:68" ht="16.5" hidden="1" customHeight="1" x14ac:dyDescent="0.25">
      <c r="A129" s="579" t="s">
        <v>235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28</v>
      </c>
      <c r="Y132" s="564">
        <f>IFERROR(IF(X132="",0,CEILING((X132/$H132),1)*$H132),"")</f>
        <v>28</v>
      </c>
      <c r="Z132" s="36">
        <f>IFERROR(IF(Y132=0,"",ROUNDUP(Y132/H132,0)*0.00651),"")</f>
        <v>6.5100000000000005E-2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30.68</v>
      </c>
      <c r="BN132" s="64">
        <f>IFERROR(Y132*I132/H132,"0")</f>
        <v>30.68</v>
      </c>
      <c r="BO132" s="64">
        <f>IFERROR(1/J132*(X132/H132),"0")</f>
        <v>5.4945054945054951E-2</v>
      </c>
      <c r="BP132" s="64">
        <f>IFERROR(1/J132*(Y132/H132),"0")</f>
        <v>5.4945054945054951E-2</v>
      </c>
    </row>
    <row r="133" spans="1:68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10</v>
      </c>
      <c r="Y133" s="565">
        <f>IFERROR(Y131/H131,"0")+IFERROR(Y132/H132,"0")</f>
        <v>10</v>
      </c>
      <c r="Z133" s="565">
        <f>IFERROR(IF(Z131="",0,Z131),"0")+IFERROR(IF(Z132="",0,Z132),"0")</f>
        <v>6.5100000000000005E-2</v>
      </c>
      <c r="AA133" s="566"/>
      <c r="AB133" s="566"/>
      <c r="AC133" s="566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28</v>
      </c>
      <c r="Y134" s="565">
        <f>IFERROR(SUM(Y131:Y132),"0")</f>
        <v>28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72.600000000000009</v>
      </c>
      <c r="Y137" s="564">
        <f>IFERROR(IF(X137="",0,CEILING((X137/$H137),1)*$H137),"")</f>
        <v>73.92</v>
      </c>
      <c r="Z137" s="36">
        <f>IFERROR(IF(Y137=0,"",ROUNDUP(Y137/H137,0)*0.00651),"")</f>
        <v>0.18228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79.970000000000013</v>
      </c>
      <c r="BN137" s="64">
        <f>IFERROR(Y137*I137/H137,"0")</f>
        <v>81.423999999999992</v>
      </c>
      <c r="BO137" s="64">
        <f>IFERROR(1/J137*(X137/H137),"0")</f>
        <v>0.15109890109890112</v>
      </c>
      <c r="BP137" s="64">
        <f>IFERROR(1/J137*(Y137/H137),"0")</f>
        <v>0.15384615384615385</v>
      </c>
    </row>
    <row r="138" spans="1:68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27.500000000000004</v>
      </c>
      <c r="Y138" s="565">
        <f>IFERROR(Y136/H136,"0")+IFERROR(Y137/H137,"0")</f>
        <v>28</v>
      </c>
      <c r="Z138" s="565">
        <f>IFERROR(IF(Z136="",0,Z136),"0")+IFERROR(IF(Z137="",0,Z137),"0")</f>
        <v>0.18228</v>
      </c>
      <c r="AA138" s="566"/>
      <c r="AB138" s="566"/>
      <c r="AC138" s="566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72.600000000000009</v>
      </c>
      <c r="Y139" s="565">
        <f>IFERROR(SUM(Y136:Y137),"0")</f>
        <v>73.92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256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257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137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60</v>
      </c>
      <c r="Y158" s="564">
        <f t="shared" ref="Y158:Y166" si="21">IFERROR(IF(X158="",0,CEILING((X158/$H158),1)*$H158),"")</f>
        <v>63</v>
      </c>
      <c r="Z158" s="36">
        <f>IFERROR(IF(Y158=0,"",ROUNDUP(Y158/H158,0)*0.00902),"")</f>
        <v>0.1353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63.857142857142854</v>
      </c>
      <c r="BN158" s="64">
        <f t="shared" ref="BN158:BN166" si="23">IFERROR(Y158*I158/H158,"0")</f>
        <v>67.049999999999983</v>
      </c>
      <c r="BO158" s="64">
        <f t="shared" ref="BO158:BO166" si="24">IFERROR(1/J158*(X158/H158),"0")</f>
        <v>0.10822510822510822</v>
      </c>
      <c r="BP158" s="64">
        <f t="shared" ref="BP158:BP166" si="25">IFERROR(1/J158*(Y158/H158),"0")</f>
        <v>0.11363636363636365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50</v>
      </c>
      <c r="Y159" s="564">
        <f t="shared" si="21"/>
        <v>50.400000000000006</v>
      </c>
      <c r="Z159" s="36">
        <f>IFERROR(IF(Y159=0,"",ROUNDUP(Y159/H159,0)*0.00902),"")</f>
        <v>0.10824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53.214285714285715</v>
      </c>
      <c r="BN159" s="64">
        <f t="shared" si="23"/>
        <v>53.64</v>
      </c>
      <c r="BO159" s="64">
        <f t="shared" si="24"/>
        <v>9.0187590187590191E-2</v>
      </c>
      <c r="BP159" s="64">
        <f t="shared" si="25"/>
        <v>9.0909090909090912E-2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120</v>
      </c>
      <c r="Y160" s="564">
        <f t="shared" si="21"/>
        <v>121.80000000000001</v>
      </c>
      <c r="Z160" s="36">
        <f>IFERROR(IF(Y160=0,"",ROUNDUP(Y160/H160,0)*0.00902),"")</f>
        <v>0.26158000000000003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126</v>
      </c>
      <c r="BN160" s="64">
        <f t="shared" si="23"/>
        <v>127.89</v>
      </c>
      <c r="BO160" s="64">
        <f t="shared" si="24"/>
        <v>0.21645021645021645</v>
      </c>
      <c r="BP160" s="64">
        <f t="shared" si="25"/>
        <v>0.2196969696969697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87.5</v>
      </c>
      <c r="Y161" s="564">
        <f t="shared" si="21"/>
        <v>88.2</v>
      </c>
      <c r="Z161" s="36">
        <f>IFERROR(IF(Y161=0,"",ROUNDUP(Y161/H161,0)*0.00502),"")</f>
        <v>0.21084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92.916666666666657</v>
      </c>
      <c r="BN161" s="64">
        <f t="shared" si="23"/>
        <v>93.66</v>
      </c>
      <c r="BO161" s="64">
        <f t="shared" si="24"/>
        <v>0.17806267806267806</v>
      </c>
      <c r="BP161" s="64">
        <f t="shared" si="25"/>
        <v>0.17948717948717952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87.5</v>
      </c>
      <c r="Y162" s="564">
        <f t="shared" si="21"/>
        <v>88.2</v>
      </c>
      <c r="Z162" s="36">
        <f>IFERROR(IF(Y162=0,"",ROUNDUP(Y162/H162,0)*0.00502),"")</f>
        <v>0.21084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92.916666666666657</v>
      </c>
      <c r="BN162" s="64">
        <f t="shared" si="23"/>
        <v>93.66</v>
      </c>
      <c r="BO162" s="64">
        <f t="shared" si="24"/>
        <v>0.17806267806267806</v>
      </c>
      <c r="BP162" s="64">
        <f t="shared" si="25"/>
        <v>0.17948717948717952</v>
      </c>
    </row>
    <row r="163" spans="1:68" ht="27" hidden="1" customHeight="1" x14ac:dyDescent="0.25">
      <c r="A163" s="54" t="s">
        <v>274</v>
      </c>
      <c r="B163" s="54" t="s">
        <v>275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192.5</v>
      </c>
      <c r="Y164" s="564">
        <f t="shared" si="21"/>
        <v>193.20000000000002</v>
      </c>
      <c r="Z164" s="36">
        <f>IFERROR(IF(Y164=0,"",ROUNDUP(Y164/H164,0)*0.00502),"")</f>
        <v>0.46184000000000003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201.66666666666669</v>
      </c>
      <c r="BN164" s="64">
        <f t="shared" si="23"/>
        <v>202.40000000000003</v>
      </c>
      <c r="BO164" s="64">
        <f t="shared" si="24"/>
        <v>0.39173789173789175</v>
      </c>
      <c r="BP164" s="64">
        <f t="shared" si="25"/>
        <v>0.39316239316239321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229.76190476190473</v>
      </c>
      <c r="Y167" s="565">
        <f>IFERROR(Y158/H158,"0")+IFERROR(Y159/H159,"0")+IFERROR(Y160/H160,"0")+IFERROR(Y161/H161,"0")+IFERROR(Y162/H162,"0")+IFERROR(Y163/H163,"0")+IFERROR(Y164/H164,"0")+IFERROR(Y165/H165,"0")+IFERROR(Y166/H166,"0")</f>
        <v>232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1.3886400000000001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597.5</v>
      </c>
      <c r="Y168" s="565">
        <f>IFERROR(SUM(Y158:Y166),"0")</f>
        <v>604.80000000000007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284</v>
      </c>
      <c r="B170" s="54" t="s">
        <v>285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289</v>
      </c>
      <c r="B171" s="54" t="s">
        <v>290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294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295</v>
      </c>
      <c r="B176" s="54" t="s">
        <v>296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297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137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200</v>
      </c>
      <c r="Y191" s="564">
        <f t="shared" ref="Y191:Y198" si="26">IFERROR(IF(X191="",0,CEILING((X191/$H191),1)*$H191),"")</f>
        <v>205.20000000000002</v>
      </c>
      <c r="Z191" s="36">
        <f>IFERROR(IF(Y191=0,"",ROUNDUP(Y191/H191,0)*0.00902),"")</f>
        <v>0.34276000000000001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207.77777777777777</v>
      </c>
      <c r="BN191" s="64">
        <f t="shared" ref="BN191:BN198" si="28">IFERROR(Y191*I191/H191,"0")</f>
        <v>213.18000000000004</v>
      </c>
      <c r="BO191" s="64">
        <f t="shared" ref="BO191:BO198" si="29">IFERROR(1/J191*(X191/H191),"0")</f>
        <v>0.28058361391694725</v>
      </c>
      <c r="BP191" s="64">
        <f t="shared" ref="BP191:BP198" si="30">IFERROR(1/J191*(Y191/H191),"0")</f>
        <v>0.2878787878787879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40</v>
      </c>
      <c r="Y192" s="564">
        <f t="shared" si="26"/>
        <v>43.2</v>
      </c>
      <c r="Z192" s="36">
        <f>IFERROR(IF(Y192=0,"",ROUNDUP(Y192/H192,0)*0.00902),"")</f>
        <v>7.2160000000000002E-2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41.555555555555557</v>
      </c>
      <c r="BN192" s="64">
        <f t="shared" si="28"/>
        <v>44.88</v>
      </c>
      <c r="BO192" s="64">
        <f t="shared" si="29"/>
        <v>5.6116722783389444E-2</v>
      </c>
      <c r="BP192" s="64">
        <f t="shared" si="30"/>
        <v>6.0606060606060608E-2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170</v>
      </c>
      <c r="Y193" s="564">
        <f t="shared" si="26"/>
        <v>172.8</v>
      </c>
      <c r="Z193" s="36">
        <f>IFERROR(IF(Y193=0,"",ROUNDUP(Y193/H193,0)*0.00902),"")</f>
        <v>0.28864000000000001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176.61111111111111</v>
      </c>
      <c r="BN193" s="64">
        <f t="shared" si="28"/>
        <v>179.52</v>
      </c>
      <c r="BO193" s="64">
        <f t="shared" si="29"/>
        <v>0.23849607182940516</v>
      </c>
      <c r="BP193" s="64">
        <f t="shared" si="30"/>
        <v>0.24242424242424243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70</v>
      </c>
      <c r="Y194" s="564">
        <f t="shared" si="26"/>
        <v>70.2</v>
      </c>
      <c r="Z194" s="36">
        <f>IFERROR(IF(Y194=0,"",ROUNDUP(Y194/H194,0)*0.00902),"")</f>
        <v>0.11726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72.722222222222229</v>
      </c>
      <c r="BN194" s="64">
        <f t="shared" si="28"/>
        <v>72.930000000000007</v>
      </c>
      <c r="BO194" s="64">
        <f t="shared" si="29"/>
        <v>9.8204264870931535E-2</v>
      </c>
      <c r="BP194" s="64">
        <f t="shared" si="30"/>
        <v>9.8484848484848481E-2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90</v>
      </c>
      <c r="Y195" s="564">
        <f t="shared" si="26"/>
        <v>90</v>
      </c>
      <c r="Z195" s="36">
        <f>IFERROR(IF(Y195=0,"",ROUNDUP(Y195/H195,0)*0.00502),"")</f>
        <v>0.251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96.499999999999986</v>
      </c>
      <c r="BN195" s="64">
        <f t="shared" si="28"/>
        <v>96.499999999999986</v>
      </c>
      <c r="BO195" s="64">
        <f t="shared" si="29"/>
        <v>0.21367521367521369</v>
      </c>
      <c r="BP195" s="64">
        <f t="shared" si="30"/>
        <v>0.21367521367521369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36</v>
      </c>
      <c r="Y196" s="564">
        <f t="shared" si="26"/>
        <v>36</v>
      </c>
      <c r="Z196" s="36">
        <f>IFERROR(IF(Y196=0,"",ROUNDUP(Y196/H196,0)*0.00502),"")</f>
        <v>0.1004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37.999999999999993</v>
      </c>
      <c r="BN196" s="64">
        <f t="shared" si="28"/>
        <v>37.999999999999993</v>
      </c>
      <c r="BO196" s="64">
        <f t="shared" si="29"/>
        <v>8.5470085470085472E-2</v>
      </c>
      <c r="BP196" s="64">
        <f t="shared" si="30"/>
        <v>8.5470085470085472E-2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60</v>
      </c>
      <c r="Y197" s="564">
        <f t="shared" si="26"/>
        <v>61.2</v>
      </c>
      <c r="Z197" s="36">
        <f>IFERROR(IF(Y197=0,"",ROUNDUP(Y197/H197,0)*0.00502),"")</f>
        <v>0.17068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63.333333333333329</v>
      </c>
      <c r="BN197" s="64">
        <f t="shared" si="28"/>
        <v>64.599999999999994</v>
      </c>
      <c r="BO197" s="64">
        <f t="shared" si="29"/>
        <v>0.14245014245014248</v>
      </c>
      <c r="BP197" s="64">
        <f t="shared" si="30"/>
        <v>0.14529914529914531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36</v>
      </c>
      <c r="Y198" s="564">
        <f t="shared" si="26"/>
        <v>36</v>
      </c>
      <c r="Z198" s="36">
        <f>IFERROR(IF(Y198=0,"",ROUNDUP(Y198/H198,0)*0.00502),"")</f>
        <v>0.1004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37.999999999999993</v>
      </c>
      <c r="BN198" s="64">
        <f t="shared" si="28"/>
        <v>37.999999999999993</v>
      </c>
      <c r="BO198" s="64">
        <f t="shared" si="29"/>
        <v>8.5470085470085472E-2</v>
      </c>
      <c r="BP198" s="64">
        <f t="shared" si="30"/>
        <v>8.5470085470085472E-2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212.22222222222223</v>
      </c>
      <c r="Y199" s="565">
        <f>IFERROR(Y191/H191,"0")+IFERROR(Y192/H192,"0")+IFERROR(Y193/H193,"0")+IFERROR(Y194/H194,"0")+IFERROR(Y195/H195,"0")+IFERROR(Y196/H196,"0")+IFERROR(Y197/H197,"0")+IFERROR(Y198/H198,"0")</f>
        <v>215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1.4433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702</v>
      </c>
      <c r="Y200" s="565">
        <f>IFERROR(SUM(Y191:Y198),"0")</f>
        <v>714.60000000000014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250</v>
      </c>
      <c r="Y204" s="564">
        <f t="shared" si="31"/>
        <v>252.29999999999998</v>
      </c>
      <c r="Z204" s="36">
        <f>IFERROR(IF(Y204=0,"",ROUNDUP(Y204/H204,0)*0.01898),"")</f>
        <v>0.55042000000000002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264.91379310344831</v>
      </c>
      <c r="BN204" s="64">
        <f t="shared" si="33"/>
        <v>267.351</v>
      </c>
      <c r="BO204" s="64">
        <f t="shared" si="34"/>
        <v>0.44899425287356326</v>
      </c>
      <c r="BP204" s="64">
        <f t="shared" si="35"/>
        <v>0.453125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280</v>
      </c>
      <c r="Y205" s="564">
        <f t="shared" si="31"/>
        <v>280.8</v>
      </c>
      <c r="Z205" s="36">
        <f t="shared" ref="Z205:Z210" si="36">IFERROR(IF(Y205=0,"",ROUNDUP(Y205/H205,0)*0.00651),"")</f>
        <v>0.76167000000000007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311.5</v>
      </c>
      <c r="BN205" s="64">
        <f t="shared" si="33"/>
        <v>312.39</v>
      </c>
      <c r="BO205" s="64">
        <f t="shared" si="34"/>
        <v>0.64102564102564108</v>
      </c>
      <c r="BP205" s="64">
        <f t="shared" si="35"/>
        <v>0.64285714285714302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200</v>
      </c>
      <c r="Y207" s="564">
        <f t="shared" si="31"/>
        <v>201.6</v>
      </c>
      <c r="Z207" s="36">
        <f t="shared" si="36"/>
        <v>0.54683999999999999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221</v>
      </c>
      <c r="BN207" s="64">
        <f t="shared" si="33"/>
        <v>222.768</v>
      </c>
      <c r="BO207" s="64">
        <f t="shared" si="34"/>
        <v>0.45787545787545797</v>
      </c>
      <c r="BP207" s="64">
        <f t="shared" si="35"/>
        <v>0.46153846153846156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120</v>
      </c>
      <c r="Y209" s="564">
        <f t="shared" si="31"/>
        <v>120</v>
      </c>
      <c r="Z209" s="36">
        <f t="shared" si="36"/>
        <v>0.32550000000000001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132.60000000000002</v>
      </c>
      <c r="BN209" s="64">
        <f t="shared" si="33"/>
        <v>132.60000000000002</v>
      </c>
      <c r="BO209" s="64">
        <f t="shared" si="34"/>
        <v>0.27472527472527475</v>
      </c>
      <c r="BP209" s="64">
        <f t="shared" si="35"/>
        <v>0.27472527472527475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240</v>
      </c>
      <c r="Y210" s="564">
        <f t="shared" si="31"/>
        <v>240</v>
      </c>
      <c r="Z210" s="36">
        <f t="shared" si="36"/>
        <v>0.65100000000000002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265.8</v>
      </c>
      <c r="BN210" s="64">
        <f t="shared" si="33"/>
        <v>265.8</v>
      </c>
      <c r="BO210" s="64">
        <f t="shared" si="34"/>
        <v>0.5494505494505495</v>
      </c>
      <c r="BP210" s="64">
        <f t="shared" si="35"/>
        <v>0.5494505494505495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378.73563218390802</v>
      </c>
      <c r="Y211" s="565">
        <f>IFERROR(Y202/H202,"0")+IFERROR(Y203/H203,"0")+IFERROR(Y204/H204,"0")+IFERROR(Y205/H205,"0")+IFERROR(Y206/H206,"0")+IFERROR(Y207/H207,"0")+IFERROR(Y208/H208,"0")+IFERROR(Y209/H209,"0")+IFERROR(Y210/H210,"0")</f>
        <v>380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2.8354299999999997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1090</v>
      </c>
      <c r="Y212" s="565">
        <f>IFERROR(SUM(Y202:Y210),"0")</f>
        <v>1094.7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172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352</v>
      </c>
      <c r="B214" s="54" t="s">
        <v>353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20</v>
      </c>
      <c r="Y215" s="564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8.3333333333333339</v>
      </c>
      <c r="Y216" s="565">
        <f>IFERROR(Y214/H214,"0")+IFERROR(Y215/H215,"0")</f>
        <v>9</v>
      </c>
      <c r="Z216" s="565">
        <f>IFERROR(IF(Z214="",0,Z214),"0")+IFERROR(IF(Z215="",0,Z215),"0")</f>
        <v>5.8590000000000003E-2</v>
      </c>
      <c r="AA216" s="566"/>
      <c r="AB216" s="566"/>
      <c r="AC216" s="566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20</v>
      </c>
      <c r="Y217" s="565">
        <f>IFERROR(SUM(Y214:Y215),"0")</f>
        <v>21.599999999999998</v>
      </c>
      <c r="Z217" s="37"/>
      <c r="AA217" s="566"/>
      <c r="AB217" s="566"/>
      <c r="AC217" s="566"/>
    </row>
    <row r="218" spans="1:68" ht="16.5" hidden="1" customHeight="1" x14ac:dyDescent="0.25">
      <c r="A218" s="579" t="s">
        <v>358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20</v>
      </c>
      <c r="Y220" s="564">
        <f t="shared" ref="Y220:Y226" si="37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20.75</v>
      </c>
      <c r="BN220" s="64">
        <f t="shared" ref="BN220:BN226" si="39">IFERROR(Y220*I220/H220,"0")</f>
        <v>24.07</v>
      </c>
      <c r="BO220" s="64">
        <f t="shared" ref="BO220:BO226" si="40">IFERROR(1/J220*(X220/H220),"0")</f>
        <v>2.6939655172413795E-2</v>
      </c>
      <c r="BP220" s="64">
        <f t="shared" ref="BP220:BP226" si="41">IFERROR(1/J220*(Y220/H220),"0")</f>
        <v>3.125E-2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100</v>
      </c>
      <c r="Y222" s="564">
        <f t="shared" si="37"/>
        <v>104.39999999999999</v>
      </c>
      <c r="Z222" s="36">
        <f>IFERROR(IF(Y222=0,"",ROUNDUP(Y222/H222,0)*0.01898),"")</f>
        <v>0.17082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103.75</v>
      </c>
      <c r="BN222" s="64">
        <f t="shared" si="39"/>
        <v>108.315</v>
      </c>
      <c r="BO222" s="64">
        <f t="shared" si="40"/>
        <v>0.13469827586206898</v>
      </c>
      <c r="BP222" s="64">
        <f t="shared" si="41"/>
        <v>0.140625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40</v>
      </c>
      <c r="Y223" s="564">
        <f t="shared" si="37"/>
        <v>40</v>
      </c>
      <c r="Z223" s="36">
        <f>IFERROR(IF(Y223=0,"",ROUNDUP(Y223/H223,0)*0.00902),"")</f>
        <v>9.0200000000000002E-2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42.1</v>
      </c>
      <c r="BN223" s="64">
        <f t="shared" si="39"/>
        <v>42.1</v>
      </c>
      <c r="BO223" s="64">
        <f t="shared" si="40"/>
        <v>7.575757575757576E-2</v>
      </c>
      <c r="BP223" s="64">
        <f t="shared" si="41"/>
        <v>7.575757575757576E-2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56</v>
      </c>
      <c r="Y226" s="564">
        <f t="shared" si="37"/>
        <v>56</v>
      </c>
      <c r="Z226" s="36">
        <f>IFERROR(IF(Y226=0,"",ROUNDUP(Y226/H226,0)*0.00902),"")</f>
        <v>0.12628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58.94</v>
      </c>
      <c r="BN226" s="64">
        <f t="shared" si="39"/>
        <v>58.94</v>
      </c>
      <c r="BO226" s="64">
        <f t="shared" si="40"/>
        <v>0.10606060606060606</v>
      </c>
      <c r="BP226" s="64">
        <f t="shared" si="41"/>
        <v>0.10606060606060606</v>
      </c>
    </row>
    <row r="227" spans="1:68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34.344827586206897</v>
      </c>
      <c r="Y227" s="565">
        <f>IFERROR(Y220/H220,"0")+IFERROR(Y221/H221,"0")+IFERROR(Y222/H222,"0")+IFERROR(Y223/H223,"0")+IFERROR(Y224/H224,"0")+IFERROR(Y225/H225,"0")+IFERROR(Y226/H226,"0")</f>
        <v>35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0.42526000000000003</v>
      </c>
      <c r="AA227" s="566"/>
      <c r="AB227" s="566"/>
      <c r="AC227" s="566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216</v>
      </c>
      <c r="Y228" s="565">
        <f>IFERROR(SUM(Y220:Y226),"0")</f>
        <v>223.6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137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377</v>
      </c>
      <c r="B230" s="54" t="s">
        <v>378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381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382</v>
      </c>
      <c r="B235" s="54" t="s">
        <v>383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86" t="s">
        <v>384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386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390</v>
      </c>
      <c r="B240" s="54" t="s">
        <v>391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6" t="s">
        <v>392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393</v>
      </c>
      <c r="B241" s="54" t="s">
        <v>394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395</v>
      </c>
      <c r="B242" s="54" t="s">
        <v>396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398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399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400</v>
      </c>
      <c r="B248" s="54" t="s">
        <v>401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406</v>
      </c>
      <c r="B250" s="54" t="s">
        <v>407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409</v>
      </c>
      <c r="B251" s="54" t="s">
        <v>410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415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416</v>
      </c>
      <c r="B257" s="54" t="s">
        <v>417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418</v>
      </c>
      <c r="B258" s="54" t="s">
        <v>419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421</v>
      </c>
      <c r="B259" s="54" t="s">
        <v>422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424</v>
      </c>
      <c r="B260" s="54" t="s">
        <v>425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426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428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429</v>
      </c>
      <c r="B265" s="54" t="s">
        <v>430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432</v>
      </c>
      <c r="B266" s="54" t="s">
        <v>433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40</v>
      </c>
      <c r="Y266" s="564">
        <f>IFERROR(IF(X266="",0,CEILING((X266/$H266),1)*$H266),"")</f>
        <v>40.799999999999997</v>
      </c>
      <c r="Z266" s="36">
        <f>IFERROR(IF(Y266=0,"",ROUNDUP(Y266/H266,0)*0.00651),"")</f>
        <v>0.11067</v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44.20000000000001</v>
      </c>
      <c r="BN266" s="64">
        <f>IFERROR(Y266*I266/H266,"0")</f>
        <v>45.084000000000003</v>
      </c>
      <c r="BO266" s="64">
        <f>IFERROR(1/J266*(X266/H266),"0")</f>
        <v>9.1575091575091583E-2</v>
      </c>
      <c r="BP266" s="64">
        <f>IFERROR(1/J266*(Y266/H266),"0")</f>
        <v>9.3406593406593408E-2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160</v>
      </c>
      <c r="Y267" s="564">
        <f>IFERROR(IF(X267="",0,CEILING((X267/$H267),1)*$H267),"")</f>
        <v>160.79999999999998</v>
      </c>
      <c r="Z267" s="36">
        <f>IFERROR(IF(Y267=0,"",ROUNDUP(Y267/H267,0)*0.00651),"")</f>
        <v>0.43617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172</v>
      </c>
      <c r="BN267" s="64">
        <f>IFERROR(Y267*I267/H267,"0")</f>
        <v>172.85999999999999</v>
      </c>
      <c r="BO267" s="64">
        <f>IFERROR(1/J267*(X267/H267),"0")</f>
        <v>0.36630036630036633</v>
      </c>
      <c r="BP267" s="64">
        <f>IFERROR(1/J267*(Y267/H267),"0")</f>
        <v>0.36813186813186816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83.333333333333343</v>
      </c>
      <c r="Y268" s="565">
        <f>IFERROR(Y265/H265,"0")+IFERROR(Y266/H266,"0")+IFERROR(Y267/H267,"0")</f>
        <v>84</v>
      </c>
      <c r="Z268" s="565">
        <f>IFERROR(IF(Z265="",0,Z265),"0")+IFERROR(IF(Z266="",0,Z266),"0")+IFERROR(IF(Z267="",0,Z267),"0")</f>
        <v>0.54683999999999999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200</v>
      </c>
      <c r="Y269" s="565">
        <f>IFERROR(SUM(Y265:Y267),"0")</f>
        <v>201.59999999999997</v>
      </c>
      <c r="Z269" s="37"/>
      <c r="AA269" s="566"/>
      <c r="AB269" s="566"/>
      <c r="AC269" s="566"/>
    </row>
    <row r="270" spans="1:68" ht="16.5" hidden="1" customHeight="1" x14ac:dyDescent="0.25">
      <c r="A270" s="579" t="s">
        <v>438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439</v>
      </c>
      <c r="B272" s="54" t="s">
        <v>440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442</v>
      </c>
      <c r="B276" s="54" t="s">
        <v>443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445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446</v>
      </c>
      <c r="B281" s="54" t="s">
        <v>447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450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451</v>
      </c>
      <c r="B286" s="54" t="s">
        <v>452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454</v>
      </c>
      <c r="B287" s="54" t="s">
        <v>455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454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140</v>
      </c>
      <c r="Y299" s="564">
        <f t="shared" si="47"/>
        <v>140.70000000000002</v>
      </c>
      <c r="Z299" s="36">
        <f>IFERROR(IF(Y299=0,"",ROUNDUP(Y299/H299,0)*0.00502),"")</f>
        <v>0.33634000000000003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146.66666666666666</v>
      </c>
      <c r="BN299" s="64">
        <f t="shared" si="49"/>
        <v>147.40000000000003</v>
      </c>
      <c r="BO299" s="64">
        <f t="shared" si="50"/>
        <v>0.28490028490028491</v>
      </c>
      <c r="BP299" s="64">
        <f t="shared" si="51"/>
        <v>0.28632478632478636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18</v>
      </c>
      <c r="Y301" s="564">
        <f t="shared" si="47"/>
        <v>18</v>
      </c>
      <c r="Z301" s="36">
        <f>IFERROR(IF(Y301=0,"",ROUNDUP(Y301/H301,0)*0.00651),"")</f>
        <v>6.5100000000000005E-2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20.279999999999998</v>
      </c>
      <c r="BN301" s="64">
        <f t="shared" si="49"/>
        <v>20.279999999999998</v>
      </c>
      <c r="BO301" s="64">
        <f t="shared" si="50"/>
        <v>5.4945054945054951E-2</v>
      </c>
      <c r="BP301" s="64">
        <f t="shared" si="51"/>
        <v>5.4945054945054951E-2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76.666666666666657</v>
      </c>
      <c r="Y302" s="565">
        <f>IFERROR(Y295/H295,"0")+IFERROR(Y296/H296,"0")+IFERROR(Y297/H297,"0")+IFERROR(Y298/H298,"0")+IFERROR(Y299/H299,"0")+IFERROR(Y300/H300,"0")+IFERROR(Y301/H301,"0")</f>
        <v>77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0.40144000000000002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158</v>
      </c>
      <c r="Y303" s="565">
        <f>IFERROR(SUM(Y295:Y301),"0")</f>
        <v>158.70000000000002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172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60</v>
      </c>
      <c r="Y313" s="564">
        <f>IFERROR(IF(X313="",0,CEILING((X313/$H313),1)*$H313),"")</f>
        <v>67.2</v>
      </c>
      <c r="Z313" s="36">
        <f>IFERROR(IF(Y313=0,"",ROUNDUP(Y313/H313,0)*0.01898),"")</f>
        <v>0.15184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63.707142857142856</v>
      </c>
      <c r="BN313" s="64">
        <f>IFERROR(Y313*I313/H313,"0")</f>
        <v>71.352000000000004</v>
      </c>
      <c r="BO313" s="64">
        <f>IFERROR(1/J313*(X313/H313),"0")</f>
        <v>0.11160714285714285</v>
      </c>
      <c r="BP313" s="64">
        <f>IFERROR(1/J313*(Y313/H313),"0")</f>
        <v>0.125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200</v>
      </c>
      <c r="Y314" s="564">
        <f>IFERROR(IF(X314="",0,CEILING((X314/$H314),1)*$H314),"")</f>
        <v>202.79999999999998</v>
      </c>
      <c r="Z314" s="36">
        <f>IFERROR(IF(Y314=0,"",ROUNDUP(Y314/H314,0)*0.01898),"")</f>
        <v>0.49348000000000003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213.30769230769235</v>
      </c>
      <c r="BN314" s="64">
        <f>IFERROR(Y314*I314/H314,"0")</f>
        <v>216.29400000000001</v>
      </c>
      <c r="BO314" s="64">
        <f>IFERROR(1/J314*(X314/H314),"0")</f>
        <v>0.40064102564102566</v>
      </c>
      <c r="BP314" s="64">
        <f>IFERROR(1/J314*(Y314/H314),"0")</f>
        <v>0.40625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30</v>
      </c>
      <c r="Y315" s="564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31.853571428571428</v>
      </c>
      <c r="BN315" s="64">
        <f>IFERROR(Y315*I315/H315,"0")</f>
        <v>35.676000000000002</v>
      </c>
      <c r="BO315" s="64">
        <f>IFERROR(1/J315*(X315/H315),"0")</f>
        <v>5.5803571428571425E-2</v>
      </c>
      <c r="BP315" s="64">
        <f>IFERROR(1/J315*(Y315/H315),"0")</f>
        <v>6.25E-2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36.355311355311358</v>
      </c>
      <c r="Y316" s="565">
        <f>IFERROR(Y313/H313,"0")+IFERROR(Y314/H314,"0")+IFERROR(Y315/H315,"0")</f>
        <v>38</v>
      </c>
      <c r="Z316" s="565">
        <f>IFERROR(IF(Z313="",0,Z313),"0")+IFERROR(IF(Z314="",0,Z314),"0")+IFERROR(IF(Z315="",0,Z315),"0")</f>
        <v>0.72123999999999999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290</v>
      </c>
      <c r="Y317" s="565">
        <f>IFERROR(SUM(Y313:Y315),"0")</f>
        <v>303.60000000000002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34</v>
      </c>
      <c r="Y321" s="564">
        <f>IFERROR(IF(X321="",0,CEILING((X321/$H321),1)*$H321),"")</f>
        <v>35.699999999999996</v>
      </c>
      <c r="Z321" s="36">
        <f>IFERROR(IF(Y321=0,"",ROUNDUP(Y321/H321,0)*0.00651),"")</f>
        <v>9.1139999999999999E-2</v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39.400000000000006</v>
      </c>
      <c r="BN321" s="64">
        <f>IFERROR(Y321*I321/H321,"0")</f>
        <v>41.37</v>
      </c>
      <c r="BO321" s="64">
        <f>IFERROR(1/J321*(X321/H321),"0")</f>
        <v>7.3260073260073263E-2</v>
      </c>
      <c r="BP321" s="64">
        <f>IFERROR(1/J321*(Y321/H321),"0")</f>
        <v>7.6923076923076927E-2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204</v>
      </c>
      <c r="Y322" s="564">
        <f>IFERROR(IF(X322="",0,CEILING((X322/$H322),1)*$H322),"")</f>
        <v>204</v>
      </c>
      <c r="Z322" s="36">
        <f>IFERROR(IF(Y322=0,"",ROUNDUP(Y322/H322,0)*0.00651),"")</f>
        <v>0.52080000000000004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230.4</v>
      </c>
      <c r="BN322" s="64">
        <f>IFERROR(Y322*I322/H322,"0")</f>
        <v>230.4</v>
      </c>
      <c r="BO322" s="64">
        <f>IFERROR(1/J322*(X322/H322),"0")</f>
        <v>0.43956043956043961</v>
      </c>
      <c r="BP322" s="64">
        <f>IFERROR(1/J322*(Y322/H322),"0")</f>
        <v>0.43956043956043961</v>
      </c>
    </row>
    <row r="323" spans="1:68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93.333333333333329</v>
      </c>
      <c r="Y323" s="565">
        <f>IFERROR(Y319/H319,"0")+IFERROR(Y320/H320,"0")+IFERROR(Y321/H321,"0")+IFERROR(Y322/H322,"0")</f>
        <v>94</v>
      </c>
      <c r="Z323" s="565">
        <f>IFERROR(IF(Z319="",0,Z319),"0")+IFERROR(IF(Z320="",0,Z320),"0")+IFERROR(IF(Z321="",0,Z321),"0")+IFERROR(IF(Z322="",0,Z322),"0")</f>
        <v>0.61194000000000004</v>
      </c>
      <c r="AA323" s="566"/>
      <c r="AB323" s="566"/>
      <c r="AC323" s="566"/>
    </row>
    <row r="324" spans="1:68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238</v>
      </c>
      <c r="Y324" s="565">
        <f>IFERROR(SUM(Y319:Y322),"0")</f>
        <v>239.7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979.99999999999989</v>
      </c>
      <c r="Y334" s="564">
        <f>IFERROR(IF(X334="",0,CEILING((X334/$H334),1)*$H334),"")</f>
        <v>980.7</v>
      </c>
      <c r="Z334" s="36">
        <f>IFERROR(IF(Y334=0,"",ROUNDUP(Y334/H334,0)*0.00651),"")</f>
        <v>3.0401700000000003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1097.5999999999997</v>
      </c>
      <c r="BN334" s="64">
        <f>IFERROR(Y334*I334/H334,"0")</f>
        <v>1098.384</v>
      </c>
      <c r="BO334" s="64">
        <f>IFERROR(1/J334*(X334/H334),"0")</f>
        <v>2.5641025641025639</v>
      </c>
      <c r="BP334" s="64">
        <f>IFERROR(1/J334*(Y334/H334),"0")</f>
        <v>2.5659340659340661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420</v>
      </c>
      <c r="Y335" s="564">
        <f>IFERROR(IF(X335="",0,CEILING((X335/$H335),1)*$H335),"")</f>
        <v>420</v>
      </c>
      <c r="Z335" s="36">
        <f>IFERROR(IF(Y335=0,"",ROUNDUP(Y335/H335,0)*0.00651),"")</f>
        <v>1.302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467.99999999999994</v>
      </c>
      <c r="BN335" s="64">
        <f>IFERROR(Y335*I335/H335,"0")</f>
        <v>467.99999999999994</v>
      </c>
      <c r="BO335" s="64">
        <f>IFERROR(1/J335*(X335/H335),"0")</f>
        <v>1.098901098901099</v>
      </c>
      <c r="BP335" s="64">
        <f>IFERROR(1/J335*(Y335/H335),"0")</f>
        <v>1.098901098901099</v>
      </c>
    </row>
    <row r="336" spans="1:68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666.66666666666652</v>
      </c>
      <c r="Y336" s="565">
        <f>IFERROR(Y333/H333,"0")+IFERROR(Y334/H334,"0")+IFERROR(Y335/H335,"0")</f>
        <v>667</v>
      </c>
      <c r="Z336" s="565">
        <f>IFERROR(IF(Z333="",0,Z333),"0")+IFERROR(IF(Z334="",0,Z334),"0")+IFERROR(IF(Z335="",0,Z335),"0")</f>
        <v>4.3421700000000003</v>
      </c>
      <c r="AA336" s="566"/>
      <c r="AB336" s="566"/>
      <c r="AC336" s="566"/>
    </row>
    <row r="337" spans="1:68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1400</v>
      </c>
      <c r="Y337" s="565">
        <f>IFERROR(SUM(Y333:Y335),"0")</f>
        <v>1400.7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1200</v>
      </c>
      <c r="Y341" s="564">
        <f t="shared" ref="Y341:Y347" si="52">IFERROR(IF(X341="",0,CEILING((X341/$H341),1)*$H341),"")</f>
        <v>1200</v>
      </c>
      <c r="Z341" s="36">
        <f>IFERROR(IF(Y341=0,"",ROUNDUP(Y341/H341,0)*0.02175),"")</f>
        <v>1.7399999999999998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1238.4000000000001</v>
      </c>
      <c r="BN341" s="64">
        <f t="shared" ref="BN341:BN347" si="54">IFERROR(Y341*I341/H341,"0")</f>
        <v>1238.4000000000001</v>
      </c>
      <c r="BO341" s="64">
        <f t="shared" ref="BO341:BO347" si="55">IFERROR(1/J341*(X341/H341),"0")</f>
        <v>1.6666666666666665</v>
      </c>
      <c r="BP341" s="64">
        <f t="shared" ref="BP341:BP347" si="56">IFERROR(1/J341*(Y341/H341),"0")</f>
        <v>1.6666666666666665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1000</v>
      </c>
      <c r="Y342" s="564">
        <f t="shared" si="52"/>
        <v>1005</v>
      </c>
      <c r="Z342" s="36">
        <f>IFERROR(IF(Y342=0,"",ROUNDUP(Y342/H342,0)*0.02175),"")</f>
        <v>1.4572499999999999</v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1032</v>
      </c>
      <c r="BN342" s="64">
        <f t="shared" si="54"/>
        <v>1037.1600000000001</v>
      </c>
      <c r="BO342" s="64">
        <f t="shared" si="55"/>
        <v>1.3888888888888888</v>
      </c>
      <c r="BP342" s="64">
        <f t="shared" si="56"/>
        <v>1.3958333333333333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300</v>
      </c>
      <c r="Y343" s="564">
        <f t="shared" si="52"/>
        <v>300</v>
      </c>
      <c r="Z343" s="36">
        <f>IFERROR(IF(Y343=0,"",ROUNDUP(Y343/H343,0)*0.02175),"")</f>
        <v>0.43499999999999994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309.60000000000002</v>
      </c>
      <c r="BN343" s="64">
        <f t="shared" si="54"/>
        <v>309.60000000000002</v>
      </c>
      <c r="BO343" s="64">
        <f t="shared" si="55"/>
        <v>0.41666666666666663</v>
      </c>
      <c r="BP343" s="64">
        <f t="shared" si="56"/>
        <v>0.41666666666666663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1300</v>
      </c>
      <c r="Y344" s="564">
        <f t="shared" si="52"/>
        <v>1305</v>
      </c>
      <c r="Z344" s="36">
        <f>IFERROR(IF(Y344=0,"",ROUNDUP(Y344/H344,0)*0.02175),"")</f>
        <v>1.8922499999999998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1341.6</v>
      </c>
      <c r="BN344" s="64">
        <f t="shared" si="54"/>
        <v>1346.76</v>
      </c>
      <c r="BO344" s="64">
        <f t="shared" si="55"/>
        <v>1.8055555555555556</v>
      </c>
      <c r="BP344" s="64">
        <f t="shared" si="56"/>
        <v>1.8125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253.33333333333337</v>
      </c>
      <c r="Y348" s="565">
        <f>IFERROR(Y341/H341,"0")+IFERROR(Y342/H342,"0")+IFERROR(Y343/H343,"0")+IFERROR(Y344/H344,"0")+IFERROR(Y345/H345,"0")+IFERROR(Y346/H346,"0")+IFERROR(Y347/H347,"0")</f>
        <v>254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5.5244999999999997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3800</v>
      </c>
      <c r="Y349" s="565">
        <f>IFERROR(SUM(Y341:Y347),"0")</f>
        <v>3810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137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1100</v>
      </c>
      <c r="Y351" s="564">
        <f>IFERROR(IF(X351="",0,CEILING((X351/$H351),1)*$H351),"")</f>
        <v>1110</v>
      </c>
      <c r="Z351" s="36">
        <f>IFERROR(IF(Y351=0,"",ROUNDUP(Y351/H351,0)*0.02175),"")</f>
        <v>1.6094999999999999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1135.2</v>
      </c>
      <c r="BN351" s="64">
        <f>IFERROR(Y351*I351/H351,"0")</f>
        <v>1145.52</v>
      </c>
      <c r="BO351" s="64">
        <f>IFERROR(1/J351*(X351/H351),"0")</f>
        <v>1.5277777777777777</v>
      </c>
      <c r="BP351" s="64">
        <f>IFERROR(1/J351*(Y351/H351),"0")</f>
        <v>1.5416666666666665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73.333333333333329</v>
      </c>
      <c r="Y353" s="565">
        <f>IFERROR(Y351/H351,"0")+IFERROR(Y352/H352,"0")</f>
        <v>74</v>
      </c>
      <c r="Z353" s="565">
        <f>IFERROR(IF(Z351="",0,Z351),"0")+IFERROR(IF(Z352="",0,Z352),"0")</f>
        <v>1.6094999999999999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1100</v>
      </c>
      <c r="Y354" s="565">
        <f>IFERROR(SUM(Y351:Y352),"0")</f>
        <v>1110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50</v>
      </c>
      <c r="Y357" s="564">
        <f>IFERROR(IF(X357="",0,CEILING((X357/$H357),1)*$H357),"")</f>
        <v>54</v>
      </c>
      <c r="Z357" s="36">
        <f>IFERROR(IF(Y357=0,"",ROUNDUP(Y357/H357,0)*0.01898),"")</f>
        <v>0.11388000000000001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52.883333333333333</v>
      </c>
      <c r="BN357" s="64">
        <f>IFERROR(Y357*I357/H357,"0")</f>
        <v>57.113999999999997</v>
      </c>
      <c r="BO357" s="64">
        <f>IFERROR(1/J357*(X357/H357),"0")</f>
        <v>8.6805555555555552E-2</v>
      </c>
      <c r="BP357" s="64">
        <f>IFERROR(1/J357*(Y357/H357),"0")</f>
        <v>9.375E-2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5.5555555555555554</v>
      </c>
      <c r="Y358" s="565">
        <f>IFERROR(Y356/H356,"0")+IFERROR(Y357/H357,"0")</f>
        <v>6</v>
      </c>
      <c r="Z358" s="565">
        <f>IFERROR(IF(Z356="",0,Z356),"0")+IFERROR(IF(Z357="",0,Z357),"0")</f>
        <v>0.11388000000000001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50</v>
      </c>
      <c r="Y359" s="565">
        <f>IFERROR(SUM(Y356:Y357),"0")</f>
        <v>54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172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30</v>
      </c>
      <c r="Y361" s="564">
        <f>IFERROR(IF(X361="",0,CEILING((X361/$H361),1)*$H361),"")</f>
        <v>36</v>
      </c>
      <c r="Z361" s="36">
        <f>IFERROR(IF(Y361=0,"",ROUNDUP(Y361/H361,0)*0.01898),"")</f>
        <v>7.5920000000000001E-2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31.73</v>
      </c>
      <c r="BN361" s="64">
        <f>IFERROR(Y361*I361/H361,"0")</f>
        <v>38.076000000000001</v>
      </c>
      <c r="BO361" s="64">
        <f>IFERROR(1/J361*(X361/H361),"0")</f>
        <v>5.2083333333333336E-2</v>
      </c>
      <c r="BP361" s="64">
        <f>IFERROR(1/J361*(Y361/H361),"0")</f>
        <v>6.25E-2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3.3333333333333335</v>
      </c>
      <c r="Y362" s="565">
        <f>IFERROR(Y361/H361,"0")</f>
        <v>4</v>
      </c>
      <c r="Z362" s="565">
        <f>IFERROR(IF(Z361="",0,Z361),"0")</f>
        <v>7.5920000000000001E-2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30</v>
      </c>
      <c r="Y363" s="565">
        <f>IFERROR(SUM(Y361:Y361),"0")</f>
        <v>36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hidden="1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172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52.5</v>
      </c>
      <c r="Y393" s="564">
        <f t="shared" si="57"/>
        <v>52.5</v>
      </c>
      <c r="Z393" s="36">
        <f t="shared" si="62"/>
        <v>0.1255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55.75</v>
      </c>
      <c r="BN393" s="64">
        <f t="shared" si="59"/>
        <v>55.75</v>
      </c>
      <c r="BO393" s="64">
        <f t="shared" si="60"/>
        <v>0.10683760683760685</v>
      </c>
      <c r="BP393" s="64">
        <f t="shared" si="61"/>
        <v>0.10683760683760685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10.5</v>
      </c>
      <c r="Y394" s="564">
        <f t="shared" si="57"/>
        <v>10.5</v>
      </c>
      <c r="Z394" s="36">
        <f t="shared" si="62"/>
        <v>2.5100000000000001E-2</v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11.149999999999999</v>
      </c>
      <c r="BN394" s="64">
        <f t="shared" si="59"/>
        <v>11.149999999999999</v>
      </c>
      <c r="BO394" s="64">
        <f t="shared" si="60"/>
        <v>2.1367521367521368E-2</v>
      </c>
      <c r="BP394" s="64">
        <f t="shared" si="61"/>
        <v>2.1367521367521368E-2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35</v>
      </c>
      <c r="Y396" s="564">
        <f t="shared" si="57"/>
        <v>35.700000000000003</v>
      </c>
      <c r="Z396" s="36">
        <f t="shared" si="62"/>
        <v>8.5339999999999999E-2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37.166666666666664</v>
      </c>
      <c r="BN396" s="64">
        <f t="shared" si="59"/>
        <v>37.910000000000004</v>
      </c>
      <c r="BO396" s="64">
        <f t="shared" si="60"/>
        <v>7.1225071225071226E-2</v>
      </c>
      <c r="BP396" s="64">
        <f t="shared" si="61"/>
        <v>7.2649572649572655E-2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46.666666666666664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47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0.23594000000000001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98</v>
      </c>
      <c r="Y399" s="565">
        <f>IFERROR(SUM(Y388:Y397),"0")</f>
        <v>98.7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137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10.5</v>
      </c>
      <c r="Y414" s="56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5</v>
      </c>
      <c r="Y415" s="565">
        <f>IFERROR(Y411/H411,"0")+IFERROR(Y412/H412,"0")+IFERROR(Y413/H413,"0")+IFERROR(Y414/H414,"0")</f>
        <v>5</v>
      </c>
      <c r="Z415" s="565">
        <f>IFERROR(IF(Z411="",0,Z411),"0")+IFERROR(IF(Z412="",0,Z412),"0")+IFERROR(IF(Z413="",0,Z413),"0")+IFERROR(IF(Z414="",0,Z414),"0")</f>
        <v>2.5100000000000001E-2</v>
      </c>
      <c r="AA415" s="566"/>
      <c r="AB415" s="566"/>
      <c r="AC415" s="566"/>
    </row>
    <row r="416" spans="1:68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10.5</v>
      </c>
      <c r="Y416" s="565">
        <f>IFERROR(SUM(Y411:Y414),"0")</f>
        <v>10.5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20</v>
      </c>
      <c r="Y419" s="564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16.666666666666668</v>
      </c>
      <c r="Y420" s="565">
        <f>IFERROR(Y419/H419,"0")</f>
        <v>17</v>
      </c>
      <c r="Z420" s="565">
        <f>IFERROR(IF(Z419="",0,Z419),"0")</f>
        <v>0.11067</v>
      </c>
      <c r="AA420" s="566"/>
      <c r="AB420" s="566"/>
      <c r="AC420" s="566"/>
    </row>
    <row r="421" spans="1:68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20</v>
      </c>
      <c r="Y421" s="565">
        <f>IFERROR(SUM(Y419:Y419),"0")</f>
        <v>20.399999999999999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100</v>
      </c>
      <c r="Y430" s="564">
        <f t="shared" ref="Y430:Y444" si="63">IFERROR(IF(X430="",0,CEILING((X430/$H430),1)*$H430),"")</f>
        <v>100.32000000000001</v>
      </c>
      <c r="Z430" s="36">
        <f t="shared" ref="Z430:Z436" si="64">IFERROR(IF(Y430=0,"",ROUNDUP(Y430/H430,0)*0.01196),"")</f>
        <v>0.22724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106.81818181818181</v>
      </c>
      <c r="BN430" s="64">
        <f t="shared" ref="BN430:BN444" si="66">IFERROR(Y430*I430/H430,"0")</f>
        <v>107.16</v>
      </c>
      <c r="BO430" s="64">
        <f t="shared" ref="BO430:BO444" si="67">IFERROR(1/J430*(X430/H430),"0")</f>
        <v>0.18210955710955709</v>
      </c>
      <c r="BP430" s="64">
        <f t="shared" ref="BP430:BP444" si="68">IFERROR(1/J430*(Y430/H430),"0")</f>
        <v>0.18269230769230771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120</v>
      </c>
      <c r="Y432" s="564">
        <f t="shared" si="63"/>
        <v>121.44000000000001</v>
      </c>
      <c r="Z432" s="36">
        <f t="shared" si="64"/>
        <v>0.27507999999999999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128.18181818181816</v>
      </c>
      <c r="BN432" s="64">
        <f t="shared" si="66"/>
        <v>129.72</v>
      </c>
      <c r="BO432" s="64">
        <f t="shared" si="67"/>
        <v>0.21853146853146854</v>
      </c>
      <c r="BP432" s="64">
        <f t="shared" si="68"/>
        <v>0.22115384615384617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170</v>
      </c>
      <c r="Y435" s="564">
        <f t="shared" si="63"/>
        <v>174.24</v>
      </c>
      <c r="Z435" s="36">
        <f t="shared" si="64"/>
        <v>0.39468000000000003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181.59090909090907</v>
      </c>
      <c r="BN435" s="64">
        <f t="shared" si="66"/>
        <v>186.12</v>
      </c>
      <c r="BO435" s="64">
        <f t="shared" si="67"/>
        <v>0.3095862470862471</v>
      </c>
      <c r="BP435" s="64">
        <f t="shared" si="68"/>
        <v>0.31730769230769235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120</v>
      </c>
      <c r="Y438" s="564">
        <f t="shared" si="63"/>
        <v>122.4</v>
      </c>
      <c r="Z438" s="36">
        <f>IFERROR(IF(Y438=0,"",ROUNDUP(Y438/H438,0)*0.00902),"")</f>
        <v>0.30668000000000001</v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127</v>
      </c>
      <c r="BN438" s="64">
        <f t="shared" si="66"/>
        <v>129.54000000000002</v>
      </c>
      <c r="BO438" s="64">
        <f t="shared" si="67"/>
        <v>0.25252525252525254</v>
      </c>
      <c r="BP438" s="64">
        <f t="shared" si="68"/>
        <v>0.25757575757575757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150</v>
      </c>
      <c r="Y443" s="564">
        <f t="shared" si="63"/>
        <v>151.20000000000002</v>
      </c>
      <c r="Z443" s="36">
        <f>IFERROR(IF(Y443=0,"",ROUNDUP(Y443/H443,0)*0.00902),"")</f>
        <v>0.37884000000000001</v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158.75</v>
      </c>
      <c r="BN443" s="64">
        <f t="shared" si="66"/>
        <v>160.02000000000004</v>
      </c>
      <c r="BO443" s="64">
        <f t="shared" si="67"/>
        <v>0.31565656565656564</v>
      </c>
      <c r="BP443" s="64">
        <f t="shared" si="68"/>
        <v>0.31818181818181823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148.86363636363635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151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1.5825200000000001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660</v>
      </c>
      <c r="Y446" s="565">
        <f>IFERROR(SUM(Y430:Y444),"0")</f>
        <v>669.6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137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150</v>
      </c>
      <c r="Y448" s="564">
        <f>IFERROR(IF(X448="",0,CEILING((X448/$H448),1)*$H448),"")</f>
        <v>153.12</v>
      </c>
      <c r="Z448" s="36">
        <f>IFERROR(IF(Y448=0,"",ROUNDUP(Y448/H448,0)*0.01196),"")</f>
        <v>0.34683999999999998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160.22727272727272</v>
      </c>
      <c r="BN448" s="64">
        <f>IFERROR(Y448*I448/H448,"0")</f>
        <v>163.56</v>
      </c>
      <c r="BO448" s="64">
        <f>IFERROR(1/J448*(X448/H448),"0")</f>
        <v>0.27316433566433568</v>
      </c>
      <c r="BP448" s="64">
        <f>IFERROR(1/J448*(Y448/H448),"0")</f>
        <v>0.27884615384615385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28.409090909090907</v>
      </c>
      <c r="Y451" s="565">
        <f>IFERROR(Y448/H448,"0")+IFERROR(Y449/H449,"0")+IFERROR(Y450/H450,"0")</f>
        <v>29</v>
      </c>
      <c r="Z451" s="565">
        <f>IFERROR(IF(Z448="",0,Z448),"0")+IFERROR(IF(Z449="",0,Z449),"0")+IFERROR(IF(Z450="",0,Z450),"0")</f>
        <v>0.34683999999999998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150</v>
      </c>
      <c r="Y452" s="565">
        <f>IFERROR(SUM(Y448:Y450),"0")</f>
        <v>153.12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30</v>
      </c>
      <c r="Y454" s="564">
        <f t="shared" ref="Y454:Y460" si="69">IFERROR(IF(X454="",0,CEILING((X454/$H454),1)*$H454),"")</f>
        <v>31.68</v>
      </c>
      <c r="Z454" s="36">
        <f>IFERROR(IF(Y454=0,"",ROUNDUP(Y454/H454,0)*0.01196),"")</f>
        <v>7.1760000000000004E-2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32.04545454545454</v>
      </c>
      <c r="BN454" s="64">
        <f t="shared" ref="BN454:BN460" si="71">IFERROR(Y454*I454/H454,"0")</f>
        <v>33.839999999999996</v>
      </c>
      <c r="BO454" s="64">
        <f t="shared" ref="BO454:BO460" si="72">IFERROR(1/J454*(X454/H454),"0")</f>
        <v>5.4632867132867136E-2</v>
      </c>
      <c r="BP454" s="64">
        <f t="shared" ref="BP454:BP460" si="73">IFERROR(1/J454*(Y454/H454),"0")</f>
        <v>5.7692307692307696E-2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30</v>
      </c>
      <c r="Y455" s="564">
        <f t="shared" si="69"/>
        <v>31.68</v>
      </c>
      <c r="Z455" s="36">
        <f>IFERROR(IF(Y455=0,"",ROUNDUP(Y455/H455,0)*0.01196),"")</f>
        <v>7.1760000000000004E-2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32.04545454545454</v>
      </c>
      <c r="BN455" s="64">
        <f t="shared" si="71"/>
        <v>33.839999999999996</v>
      </c>
      <c r="BO455" s="64">
        <f t="shared" si="72"/>
        <v>5.4632867132867136E-2</v>
      </c>
      <c r="BP455" s="64">
        <f t="shared" si="73"/>
        <v>5.7692307692307696E-2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150</v>
      </c>
      <c r="Y456" s="564">
        <f t="shared" si="69"/>
        <v>153.12</v>
      </c>
      <c r="Z456" s="36">
        <f>IFERROR(IF(Y456=0,"",ROUNDUP(Y456/H456,0)*0.01196),"")</f>
        <v>0.34683999999999998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160.22727272727272</v>
      </c>
      <c r="BN456" s="64">
        <f t="shared" si="71"/>
        <v>163.56</v>
      </c>
      <c r="BO456" s="64">
        <f t="shared" si="72"/>
        <v>0.27316433566433568</v>
      </c>
      <c r="BP456" s="64">
        <f t="shared" si="73"/>
        <v>0.27884615384615385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48</v>
      </c>
      <c r="Y458" s="564">
        <f t="shared" si="69"/>
        <v>48</v>
      </c>
      <c r="Z458" s="36">
        <f>IFERROR(IF(Y458=0,"",ROUNDUP(Y458/H458,0)*0.00902),"")</f>
        <v>9.0200000000000002E-2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69.3</v>
      </c>
      <c r="BN458" s="64">
        <f t="shared" si="71"/>
        <v>69.3</v>
      </c>
      <c r="BO458" s="64">
        <f t="shared" si="72"/>
        <v>7.575757575757576E-2</v>
      </c>
      <c r="BP458" s="64">
        <f t="shared" si="73"/>
        <v>7.575757575757576E-2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18</v>
      </c>
      <c r="Y459" s="564">
        <f t="shared" si="69"/>
        <v>19.2</v>
      </c>
      <c r="Z459" s="36">
        <f>IFERROR(IF(Y459=0,"",ROUNDUP(Y459/H459,0)*0.00902),"")</f>
        <v>3.6080000000000001E-2</v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25.087500000000002</v>
      </c>
      <c r="BN459" s="64">
        <f t="shared" si="71"/>
        <v>26.76</v>
      </c>
      <c r="BO459" s="64">
        <f t="shared" si="72"/>
        <v>2.8409090909090912E-2</v>
      </c>
      <c r="BP459" s="64">
        <f t="shared" si="73"/>
        <v>3.0303030303030304E-2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90</v>
      </c>
      <c r="Y460" s="564">
        <f t="shared" si="69"/>
        <v>91.2</v>
      </c>
      <c r="Z460" s="36">
        <f>IFERROR(IF(Y460=0,"",ROUNDUP(Y460/H460,0)*0.00902),"")</f>
        <v>0.17138</v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125.43750000000001</v>
      </c>
      <c r="BN460" s="64">
        <f t="shared" si="71"/>
        <v>127.11000000000001</v>
      </c>
      <c r="BO460" s="64">
        <f t="shared" si="72"/>
        <v>0.14204545454545456</v>
      </c>
      <c r="BP460" s="64">
        <f t="shared" si="73"/>
        <v>0.14393939393939395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72.272727272727266</v>
      </c>
      <c r="Y461" s="565">
        <f>IFERROR(Y454/H454,"0")+IFERROR(Y455/H455,"0")+IFERROR(Y456/H456,"0")+IFERROR(Y457/H457,"0")+IFERROR(Y458/H458,"0")+IFERROR(Y459/H459,"0")+IFERROR(Y460/H460,"0")</f>
        <v>74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0.78801999999999994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366</v>
      </c>
      <c r="Y462" s="565">
        <f>IFERROR(SUM(Y454:Y460),"0")</f>
        <v>374.88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10</v>
      </c>
      <c r="Y474" s="564">
        <f>IFERROR(IF(X474="",0,CEILING((X474/$H474),1)*$H474),"")</f>
        <v>12</v>
      </c>
      <c r="Z474" s="36">
        <f>IFERROR(IF(Y474=0,"",ROUNDUP(Y474/H474,0)*0.01898),"")</f>
        <v>1.898E-2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10.362500000000001</v>
      </c>
      <c r="BN474" s="64">
        <f>IFERROR(Y474*I474/H474,"0")</f>
        <v>12.435</v>
      </c>
      <c r="BO474" s="64">
        <f>IFERROR(1/J474*(X474/H474),"0")</f>
        <v>1.3020833333333334E-2</v>
      </c>
      <c r="BP474" s="64">
        <f>IFERROR(1/J474*(Y474/H474),"0")</f>
        <v>1.5625E-2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0.83333333333333337</v>
      </c>
      <c r="Y476" s="565">
        <f>IFERROR(Y472/H472,"0")+IFERROR(Y473/H473,"0")+IFERROR(Y474/H474,"0")+IFERROR(Y475/H475,"0")</f>
        <v>1</v>
      </c>
      <c r="Z476" s="565">
        <f>IFERROR(IF(Z472="",0,Z472),"0")+IFERROR(IF(Z473="",0,Z473),"0")+IFERROR(IF(Z474="",0,Z474),"0")+IFERROR(IF(Z475="",0,Z475),"0")</f>
        <v>1.898E-2</v>
      </c>
      <c r="AA476" s="566"/>
      <c r="AB476" s="566"/>
      <c r="AC476" s="566"/>
    </row>
    <row r="477" spans="1:68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10</v>
      </c>
      <c r="Y477" s="565">
        <f>IFERROR(SUM(Y472:Y475),"0")</f>
        <v>12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137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1000</v>
      </c>
      <c r="Y491" s="564">
        <f>IFERROR(IF(X491="",0,CEILING((X491/$H491),1)*$H491),"")</f>
        <v>1008</v>
      </c>
      <c r="Z491" s="36">
        <f>IFERROR(IF(Y491=0,"",ROUNDUP(Y491/H491,0)*0.01898),"")</f>
        <v>2.1257600000000001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1057.6666666666667</v>
      </c>
      <c r="BN491" s="64">
        <f>IFERROR(Y491*I491/H491,"0")</f>
        <v>1066.1279999999999</v>
      </c>
      <c r="BO491" s="64">
        <f>IFERROR(1/J491*(X491/H491),"0")</f>
        <v>1.7361111111111112</v>
      </c>
      <c r="BP491" s="64">
        <f>IFERROR(1/J491*(Y491/H491),"0")</f>
        <v>1.75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111.11111111111111</v>
      </c>
      <c r="Y493" s="565">
        <f>IFERROR(Y491/H491,"0")+IFERROR(Y492/H492,"0")</f>
        <v>112</v>
      </c>
      <c r="Z493" s="565">
        <f>IFERROR(IF(Z491="",0,Z491),"0")+IFERROR(IF(Z492="",0,Z492),"0")</f>
        <v>2.1257600000000001</v>
      </c>
      <c r="AA493" s="566"/>
      <c r="AB493" s="566"/>
      <c r="AC493" s="566"/>
    </row>
    <row r="494" spans="1:68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1000</v>
      </c>
      <c r="Y494" s="565">
        <f>IFERROR(SUM(Y491:Y492),"0")</f>
        <v>1008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172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137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17492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17642.640000000007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18612.47318991035</v>
      </c>
      <c r="Y506" s="565">
        <f>IFERROR(SUM(BN22:BN502),"0")</f>
        <v>18772.600000000009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32</v>
      </c>
      <c r="Y507" s="38">
        <f>ROUNDUP(SUM(BP22:BP502),0)</f>
        <v>32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19412.47318991035</v>
      </c>
      <c r="Y508" s="565">
        <f>GrossWeightTotalR+PalletQtyTotalR*25</f>
        <v>19572.600000000009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3791.8532918762808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3817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36.883030000000005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256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179</v>
      </c>
      <c r="F513" s="588" t="s">
        <v>202</v>
      </c>
      <c r="G513" s="588" t="s">
        <v>235</v>
      </c>
      <c r="H513" s="588" t="s">
        <v>101</v>
      </c>
      <c r="I513" s="588" t="s">
        <v>257</v>
      </c>
      <c r="J513" s="588" t="s">
        <v>297</v>
      </c>
      <c r="K513" s="588" t="s">
        <v>358</v>
      </c>
      <c r="L513" s="588" t="s">
        <v>399</v>
      </c>
      <c r="M513" s="588" t="s">
        <v>415</v>
      </c>
      <c r="N513" s="561"/>
      <c r="O513" s="588" t="s">
        <v>428</v>
      </c>
      <c r="P513" s="588" t="s">
        <v>438</v>
      </c>
      <c r="Q513" s="588" t="s">
        <v>445</v>
      </c>
      <c r="R513" s="588" t="s">
        <v>450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452.8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1258.2</v>
      </c>
      <c r="E515" s="46">
        <f>IFERROR(Y89*1,"0")+IFERROR(Y90*1,"0")+IFERROR(Y91*1,"0")+IFERROR(Y95*1,"0")+IFERROR(Y96*1,"0")+IFERROR(Y97*1,"0")+IFERROR(Y98*1,"0")+IFERROR(Y99*1,"0")+IFERROR(Y100*1,"0")</f>
        <v>1444.5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2064.42</v>
      </c>
      <c r="G515" s="46">
        <f>IFERROR(Y131*1,"0")+IFERROR(Y132*1,"0")+IFERROR(Y136*1,"0")+IFERROR(Y137*1,"0")</f>
        <v>101.92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604.80000000000007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1830.8999999999999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223.6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201.59999999999997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702</v>
      </c>
      <c r="S515" s="46">
        <f>IFERROR(Y333*1,"0")+IFERROR(Y334*1,"0")+IFERROR(Y335*1,"0")</f>
        <v>1400.7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5010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98.7</v>
      </c>
      <c r="W515" s="46">
        <f>IFERROR(Y407*1,"0")+IFERROR(Y411*1,"0")+IFERROR(Y412*1,"0")+IFERROR(Y413*1,"0")+IFERROR(Y414*1,"0")</f>
        <v>10.5</v>
      </c>
      <c r="X515" s="46">
        <f>IFERROR(Y419*1,"0")</f>
        <v>20.399999999999999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1197.5999999999999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1020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90,00"/>
        <filter val="1 100,00"/>
        <filter val="1 200,00"/>
        <filter val="1 249,00"/>
        <filter val="1 300,00"/>
        <filter val="1 400,00"/>
        <filter val="10,00"/>
        <filter val="10,50"/>
        <filter val="100,00"/>
        <filter val="106,48"/>
        <filter val="111,11"/>
        <filter val="113,15"/>
        <filter val="120,00"/>
        <filter val="13,33"/>
        <filter val="140,00"/>
        <filter val="147,78"/>
        <filter val="148,86"/>
        <filter val="150,00"/>
        <filter val="153,89"/>
        <filter val="158,00"/>
        <filter val="16,67"/>
        <filter val="160,00"/>
        <filter val="17 492,00"/>
        <filter val="170,00"/>
        <filter val="18 612,47"/>
        <filter val="18,00"/>
        <filter val="19 412,47"/>
        <filter val="190,00"/>
        <filter val="192,50"/>
        <filter val="20,00"/>
        <filter val="200,00"/>
        <filter val="204,00"/>
        <filter val="212,22"/>
        <filter val="216,00"/>
        <filter val="229,76"/>
        <filter val="238,00"/>
        <filter val="240,00"/>
        <filter val="240,12"/>
        <filter val="250,00"/>
        <filter val="253,33"/>
        <filter val="26,40"/>
        <filter val="27,50"/>
        <filter val="270,00"/>
        <filter val="28,00"/>
        <filter val="28,41"/>
        <filter val="280,00"/>
        <filter val="290,00"/>
        <filter val="299,75"/>
        <filter val="3 791,85"/>
        <filter val="3 800,00"/>
        <filter val="3,33"/>
        <filter val="30,00"/>
        <filter val="300,00"/>
        <filter val="32"/>
        <filter val="34,00"/>
        <filter val="34,34"/>
        <filter val="340,00"/>
        <filter val="35,00"/>
        <filter val="36,00"/>
        <filter val="36,36"/>
        <filter val="366,00"/>
        <filter val="378,74"/>
        <filter val="40,00"/>
        <filter val="405,00"/>
        <filter val="420,00"/>
        <filter val="450,00"/>
        <filter val="46,67"/>
        <filter val="48,00"/>
        <filter val="495,00"/>
        <filter val="5,00"/>
        <filter val="5,56"/>
        <filter val="50,00"/>
        <filter val="52,50"/>
        <filter val="54,00"/>
        <filter val="540,00"/>
        <filter val="56,00"/>
        <filter val="585,00"/>
        <filter val="597,50"/>
        <filter val="60,00"/>
        <filter val="630,00"/>
        <filter val="655,00"/>
        <filter val="660,00"/>
        <filter val="666,67"/>
        <filter val="70,00"/>
        <filter val="700,00"/>
        <filter val="702,00"/>
        <filter val="72,27"/>
        <filter val="72,60"/>
        <filter val="73,33"/>
        <filter val="76,67"/>
        <filter val="775,00"/>
        <filter val="780,00"/>
        <filter val="8,33"/>
        <filter val="8,97"/>
        <filter val="83,33"/>
        <filter val="840,00"/>
        <filter val="85,74"/>
        <filter val="87,50"/>
        <filter val="90,00"/>
        <filter val="93,33"/>
        <filter val="98,00"/>
        <filter val="980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