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EC9AEA21-94BC-4D7A-A565-916446D176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заказа'!$B$67:$B$67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заказа'!$B$74:$B$74</definedName>
    <definedName name="ProductId21">'Бланк заказа'!$B$75:$B$75</definedName>
    <definedName name="ProductId22">'Бланк заказа'!$B$80:$B$80</definedName>
    <definedName name="ProductId23">'Бланк заказа'!$B$81:$B$81</definedName>
    <definedName name="ProductId24">'Бланк заказа'!$B$86:$B$86</definedName>
    <definedName name="ProductId25">'Бланк заказа'!$B$87:$B$87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заказа'!$B$160:$B$160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заказа'!$B$219:$B$219</definedName>
    <definedName name="ProductId75">'Бланк заказа'!$B$224:$B$224</definedName>
    <definedName name="ProductId76">'Бланк заказа'!$B$228:$B$228</definedName>
    <definedName name="ProductId77">'Бланк заказа'!$B$229:$B$229</definedName>
    <definedName name="ProductId78">'Бланк заказа'!$B$230:$B$230</definedName>
    <definedName name="ProductId79">'Бланк заказа'!$B$235:$B$235</definedName>
    <definedName name="ProductId8">'Бланк заказа'!$B$42:$B$42</definedName>
    <definedName name="ProductId80">'Бланк заказа'!$B$236:$B$236</definedName>
    <definedName name="ProductId81">'Бланк заказа'!$B$242:$B$242</definedName>
    <definedName name="ProductId82">'Бланк заказа'!$B$248:$B$248</definedName>
    <definedName name="ProductId83">'Бланк заказа'!$B$249:$B$249</definedName>
    <definedName name="ProductId84">'Бланк заказа'!$B$255:$B$255</definedName>
    <definedName name="ProductId85">'Бланк заказа'!$B$259:$B$259</definedName>
    <definedName name="ProductId86">'Бланк заказа'!$B$265:$B$265</definedName>
    <definedName name="ProductId87">'Бланк заказа'!$B$266:$B$266</definedName>
    <definedName name="ProductId88">'Бланк заказа'!$B$267:$B$267</definedName>
    <definedName name="ProductId89">'Бланк заказа'!$B$271:$B$271</definedName>
    <definedName name="ProductId9">'Бланк заказа'!$B$43:$B$43</definedName>
    <definedName name="ProductId90">'Бланк заказа'!$B$275:$B$275</definedName>
    <definedName name="ProductId91">'Бланк заказа'!$B$276:$B$276</definedName>
    <definedName name="ProductId92">'Бланк заказа'!$B$277:$B$277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заказа'!$X$67:$X$67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заказа'!$X$74:$X$74</definedName>
    <definedName name="SalesQty21">'Бланк заказа'!$X$75:$X$75</definedName>
    <definedName name="SalesQty22">'Бланк заказа'!$X$80:$X$80</definedName>
    <definedName name="SalesQty23">'Бланк заказа'!$X$81:$X$81</definedName>
    <definedName name="SalesQty24">'Бланк заказа'!$X$86:$X$86</definedName>
    <definedName name="SalesQty25">'Бланк заказа'!$X$87:$X$87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заказа'!$X$160:$X$160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заказа'!$X$219:$X$219</definedName>
    <definedName name="SalesQty75">'Бланк заказа'!$X$224:$X$224</definedName>
    <definedName name="SalesQty76">'Бланк заказа'!$X$228:$X$228</definedName>
    <definedName name="SalesQty77">'Бланк заказа'!$X$229:$X$229</definedName>
    <definedName name="SalesQty78">'Бланк заказа'!$X$230:$X$230</definedName>
    <definedName name="SalesQty79">'Бланк заказа'!$X$235:$X$235</definedName>
    <definedName name="SalesQty8">'Бланк заказа'!$X$42:$X$42</definedName>
    <definedName name="SalesQty80">'Бланк заказа'!$X$236:$X$236</definedName>
    <definedName name="SalesQty81">'Бланк заказа'!$X$242:$X$242</definedName>
    <definedName name="SalesQty82">'Бланк заказа'!$X$248:$X$248</definedName>
    <definedName name="SalesQty83">'Бланк заказа'!$X$249:$X$249</definedName>
    <definedName name="SalesQty84">'Бланк заказа'!$X$255:$X$255</definedName>
    <definedName name="SalesQty85">'Бланк заказа'!$X$259:$X$259</definedName>
    <definedName name="SalesQty86">'Бланк заказа'!$X$265:$X$265</definedName>
    <definedName name="SalesQty87">'Бланк заказа'!$X$266:$X$266</definedName>
    <definedName name="SalesQty88">'Бланк заказа'!$X$267:$X$267</definedName>
    <definedName name="SalesQty89">'Бланк заказа'!$X$271:$X$271</definedName>
    <definedName name="SalesQty9">'Бланк заказа'!$X$43:$X$43</definedName>
    <definedName name="SalesQty90">'Бланк заказа'!$X$275:$X$275</definedName>
    <definedName name="SalesQty91">'Бланк заказа'!$X$276:$X$276</definedName>
    <definedName name="SalesQty92">'Бланк заказа'!$X$277:$X$277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заказа'!$Y$67:$Y$67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заказа'!$Y$74:$Y$74</definedName>
    <definedName name="SalesRoundBox21">'Бланк заказа'!$Y$75:$Y$75</definedName>
    <definedName name="SalesRoundBox22">'Бланк заказа'!$Y$80:$Y$80</definedName>
    <definedName name="SalesRoundBox23">'Бланк заказа'!$Y$81:$Y$81</definedName>
    <definedName name="SalesRoundBox24">'Бланк заказа'!$Y$86:$Y$86</definedName>
    <definedName name="SalesRoundBox25">'Бланк заказа'!$Y$87:$Y$87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заказа'!$Y$160:$Y$160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заказа'!$Y$219:$Y$219</definedName>
    <definedName name="SalesRoundBox75">'Бланк заказа'!$Y$224:$Y$224</definedName>
    <definedName name="SalesRoundBox76">'Бланк заказа'!$Y$228:$Y$228</definedName>
    <definedName name="SalesRoundBox77">'Бланк заказа'!$Y$229:$Y$229</definedName>
    <definedName name="SalesRoundBox78">'Бланк заказа'!$Y$230:$Y$230</definedName>
    <definedName name="SalesRoundBox79">'Бланк заказа'!$Y$235:$Y$235</definedName>
    <definedName name="SalesRoundBox8">'Бланк заказа'!$Y$42:$Y$42</definedName>
    <definedName name="SalesRoundBox80">'Бланк заказа'!$Y$236:$Y$236</definedName>
    <definedName name="SalesRoundBox81">'Бланк заказа'!$Y$242:$Y$242</definedName>
    <definedName name="SalesRoundBox82">'Бланк заказа'!$Y$248:$Y$248</definedName>
    <definedName name="SalesRoundBox83">'Бланк заказа'!$Y$249:$Y$249</definedName>
    <definedName name="SalesRoundBox84">'Бланк заказа'!$Y$255:$Y$255</definedName>
    <definedName name="SalesRoundBox85">'Бланк заказа'!$Y$259:$Y$259</definedName>
    <definedName name="SalesRoundBox86">'Бланк заказа'!$Y$265:$Y$265</definedName>
    <definedName name="SalesRoundBox87">'Бланк заказа'!$Y$266:$Y$266</definedName>
    <definedName name="SalesRoundBox88">'Бланк заказа'!$Y$267:$Y$267</definedName>
    <definedName name="SalesRoundBox89">'Бланк заказа'!$Y$271:$Y$271</definedName>
    <definedName name="SalesRoundBox9">'Бланк заказа'!$Y$43:$Y$43</definedName>
    <definedName name="SalesRoundBox90">'Бланк заказа'!$Y$275:$Y$275</definedName>
    <definedName name="SalesRoundBox91">'Бланк заказа'!$Y$276:$Y$276</definedName>
    <definedName name="SalesRoundBox92">'Бланк заказа'!$Y$277:$Y$277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заказа'!$W$67:$W$67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заказа'!$W$74:$W$74</definedName>
    <definedName name="UnitOfMeasure21">'Бланк заказа'!$W$75:$W$75</definedName>
    <definedName name="UnitOfMeasure22">'Бланк заказа'!$W$80:$W$80</definedName>
    <definedName name="UnitOfMeasure23">'Бланк заказа'!$W$81:$W$81</definedName>
    <definedName name="UnitOfMeasure24">'Бланк заказа'!$W$86:$W$86</definedName>
    <definedName name="UnitOfMeasure25">'Бланк заказа'!$W$87:$W$87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заказа'!$W$160:$W$160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заказа'!$W$219:$W$219</definedName>
    <definedName name="UnitOfMeasure75">'Бланк заказа'!$W$224:$W$224</definedName>
    <definedName name="UnitOfMeasure76">'Бланк заказа'!$W$228:$W$228</definedName>
    <definedName name="UnitOfMeasure77">'Бланк заказа'!$W$229:$W$229</definedName>
    <definedName name="UnitOfMeasure78">'Бланк заказа'!$W$230:$W$230</definedName>
    <definedName name="UnitOfMeasure79">'Бланк заказа'!$W$235:$W$235</definedName>
    <definedName name="UnitOfMeasure8">'Бланк заказа'!$W$42:$W$42</definedName>
    <definedName name="UnitOfMeasure80">'Бланк заказа'!$W$236:$W$236</definedName>
    <definedName name="UnitOfMeasure81">'Бланк заказа'!$W$242:$W$242</definedName>
    <definedName name="UnitOfMeasure82">'Бланк заказа'!$W$248:$W$248</definedName>
    <definedName name="UnitOfMeasure83">'Бланк заказа'!$W$249:$W$249</definedName>
    <definedName name="UnitOfMeasure84">'Бланк заказа'!$W$255:$W$255</definedName>
    <definedName name="UnitOfMeasure85">'Бланк заказа'!$W$259:$W$259</definedName>
    <definedName name="UnitOfMeasure86">'Бланк заказа'!$W$265:$W$265</definedName>
    <definedName name="UnitOfMeasure87">'Бланк заказа'!$W$266:$W$266</definedName>
    <definedName name="UnitOfMeasure88">'Бланк заказа'!$W$267:$W$267</definedName>
    <definedName name="UnitOfMeasure89">'Бланк заказа'!$W$271:$W$271</definedName>
    <definedName name="UnitOfMeasure9">'Бланк заказа'!$W$43:$W$43</definedName>
    <definedName name="UnitOfMeasure90">'Бланк заказа'!$W$275:$W$275</definedName>
    <definedName name="UnitOfMeasure91">'Бланк заказа'!$W$276:$W$276</definedName>
    <definedName name="UnitOfMeasure92">'Бланк заказа'!$W$277:$W$277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8" i="1" s="1"/>
  <c r="Y281" i="1"/>
  <c r="Y279" i="1"/>
  <c r="X279" i="1"/>
  <c r="Z278" i="1"/>
  <c r="X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Z268" i="1" s="1"/>
  <c r="Y265" i="1"/>
  <c r="Y269" i="1" s="1"/>
  <c r="X261" i="1"/>
  <c r="Z260" i="1"/>
  <c r="X260" i="1"/>
  <c r="BO259" i="1"/>
  <c r="BM259" i="1"/>
  <c r="Z259" i="1"/>
  <c r="Y259" i="1"/>
  <c r="P259" i="1"/>
  <c r="Y257" i="1"/>
  <c r="X257" i="1"/>
  <c r="Z256" i="1"/>
  <c r="X256" i="1"/>
  <c r="BO255" i="1"/>
  <c r="BM255" i="1"/>
  <c r="Z255" i="1"/>
  <c r="Y255" i="1"/>
  <c r="P255" i="1"/>
  <c r="X251" i="1"/>
  <c r="X250" i="1"/>
  <c r="BO249" i="1"/>
  <c r="BM249" i="1"/>
  <c r="Z249" i="1"/>
  <c r="Y249" i="1"/>
  <c r="P249" i="1"/>
  <c r="BP248" i="1"/>
  <c r="BO248" i="1"/>
  <c r="BN248" i="1"/>
  <c r="BM248" i="1"/>
  <c r="Z248" i="1"/>
  <c r="Z250" i="1" s="1"/>
  <c r="Y248" i="1"/>
  <c r="P248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Y232" i="1"/>
  <c r="X232" i="1"/>
  <c r="Z231" i="1"/>
  <c r="X231" i="1"/>
  <c r="BO230" i="1"/>
  <c r="BM230" i="1"/>
  <c r="Z230" i="1"/>
  <c r="Y230" i="1"/>
  <c r="P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X226" i="1"/>
  <c r="Z225" i="1"/>
  <c r="X225" i="1"/>
  <c r="BO224" i="1"/>
  <c r="BM224" i="1"/>
  <c r="Z224" i="1"/>
  <c r="Y224" i="1"/>
  <c r="P224" i="1"/>
  <c r="Y221" i="1"/>
  <c r="X221" i="1"/>
  <c r="Z220" i="1"/>
  <c r="X220" i="1"/>
  <c r="BO219" i="1"/>
  <c r="BM219" i="1"/>
  <c r="Z219" i="1"/>
  <c r="Y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Y212" i="1"/>
  <c r="P212" i="1"/>
  <c r="BO211" i="1"/>
  <c r="BM211" i="1"/>
  <c r="Z211" i="1"/>
  <c r="Z215" i="1" s="1"/>
  <c r="Y211" i="1"/>
  <c r="P211" i="1"/>
  <c r="X208" i="1"/>
  <c r="X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Z207" i="1" s="1"/>
  <c r="Y201" i="1"/>
  <c r="P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Y192" i="1"/>
  <c r="X192" i="1"/>
  <c r="Z191" i="1"/>
  <c r="X191" i="1"/>
  <c r="BO190" i="1"/>
  <c r="BM190" i="1"/>
  <c r="Z190" i="1"/>
  <c r="Y190" i="1"/>
  <c r="P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Y191" i="1" s="1"/>
  <c r="P187" i="1"/>
  <c r="X185" i="1"/>
  <c r="Y184" i="1"/>
  <c r="X184" i="1"/>
  <c r="BP183" i="1"/>
  <c r="BO183" i="1"/>
  <c r="BN183" i="1"/>
  <c r="BM183" i="1"/>
  <c r="Z183" i="1"/>
  <c r="Z184" i="1" s="1"/>
  <c r="Y183" i="1"/>
  <c r="Y185" i="1" s="1"/>
  <c r="X179" i="1"/>
  <c r="Z178" i="1"/>
  <c r="X178" i="1"/>
  <c r="BO177" i="1"/>
  <c r="BM177" i="1"/>
  <c r="Z177" i="1"/>
  <c r="Y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P172" i="1"/>
  <c r="BP171" i="1"/>
  <c r="BO171" i="1"/>
  <c r="BN171" i="1"/>
  <c r="BM171" i="1"/>
  <c r="Z171" i="1"/>
  <c r="Z174" i="1" s="1"/>
  <c r="Y171" i="1"/>
  <c r="P171" i="1"/>
  <c r="X167" i="1"/>
  <c r="Y166" i="1"/>
  <c r="X166" i="1"/>
  <c r="BP165" i="1"/>
  <c r="BO165" i="1"/>
  <c r="BN165" i="1"/>
  <c r="BM165" i="1"/>
  <c r="Z165" i="1"/>
  <c r="Y165" i="1"/>
  <c r="P165" i="1"/>
  <c r="BO164" i="1"/>
  <c r="BN164" i="1"/>
  <c r="BM164" i="1"/>
  <c r="Z164" i="1"/>
  <c r="Z166" i="1" s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Z139" i="1" s="1"/>
  <c r="Y138" i="1"/>
  <c r="Y140" i="1" s="1"/>
  <c r="P138" i="1"/>
  <c r="X135" i="1"/>
  <c r="Y134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Z134" i="1" s="1"/>
  <c r="Y132" i="1"/>
  <c r="Y135" i="1" s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Y123" i="1" s="1"/>
  <c r="P120" i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2" i="1" s="1"/>
  <c r="Y108" i="1"/>
  <c r="P108" i="1"/>
  <c r="BO107" i="1"/>
  <c r="BM107" i="1"/>
  <c r="Z107" i="1"/>
  <c r="Y107" i="1"/>
  <c r="Y112" i="1" s="1"/>
  <c r="P107" i="1"/>
  <c r="X104" i="1"/>
  <c r="Z103" i="1"/>
  <c r="X103" i="1"/>
  <c r="BO102" i="1"/>
  <c r="BM102" i="1"/>
  <c r="Z102" i="1"/>
  <c r="Y102" i="1"/>
  <c r="Y103" i="1" s="1"/>
  <c r="P102" i="1"/>
  <c r="X99" i="1"/>
  <c r="X98" i="1"/>
  <c r="BO97" i="1"/>
  <c r="BM97" i="1"/>
  <c r="Z97" i="1"/>
  <c r="Y97" i="1"/>
  <c r="BP97" i="1" s="1"/>
  <c r="P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Z98" i="1" s="1"/>
  <c r="Y92" i="1"/>
  <c r="Y98" i="1" s="1"/>
  <c r="X89" i="1"/>
  <c r="X88" i="1"/>
  <c r="BO87" i="1"/>
  <c r="BM87" i="1"/>
  <c r="Z87" i="1"/>
  <c r="Y87" i="1"/>
  <c r="BP87" i="1" s="1"/>
  <c r="P87" i="1"/>
  <c r="BP86" i="1"/>
  <c r="BO86" i="1"/>
  <c r="BN86" i="1"/>
  <c r="BM86" i="1"/>
  <c r="Z86" i="1"/>
  <c r="Z88" i="1" s="1"/>
  <c r="Y86" i="1"/>
  <c r="Y88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Z82" i="1" s="1"/>
  <c r="Y80" i="1"/>
  <c r="Y83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X70" i="1"/>
  <c r="BP69" i="1"/>
  <c r="BO69" i="1"/>
  <c r="BN69" i="1"/>
  <c r="BM69" i="1"/>
  <c r="Z69" i="1"/>
  <c r="Y69" i="1"/>
  <c r="P69" i="1"/>
  <c r="BO68" i="1"/>
  <c r="BM68" i="1"/>
  <c r="Z68" i="1"/>
  <c r="Y68" i="1"/>
  <c r="BP68" i="1" s="1"/>
  <c r="P68" i="1"/>
  <c r="BP67" i="1"/>
  <c r="BO67" i="1"/>
  <c r="BN67" i="1"/>
  <c r="BM67" i="1"/>
  <c r="Z67" i="1"/>
  <c r="Z70" i="1" s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Z62" i="1"/>
  <c r="Z64" i="1" s="1"/>
  <c r="Y62" i="1"/>
  <c r="Y65" i="1" s="1"/>
  <c r="P62" i="1"/>
  <c r="X60" i="1"/>
  <c r="Z59" i="1"/>
  <c r="X59" i="1"/>
  <c r="BO58" i="1"/>
  <c r="BM58" i="1"/>
  <c r="Z58" i="1"/>
  <c r="Y58" i="1"/>
  <c r="Y59" i="1" s="1"/>
  <c r="P58" i="1"/>
  <c r="X56" i="1"/>
  <c r="Z55" i="1"/>
  <c r="X55" i="1"/>
  <c r="BO54" i="1"/>
  <c r="BM54" i="1"/>
  <c r="Z54" i="1"/>
  <c r="Y54" i="1"/>
  <c r="Y55" i="1" s="1"/>
  <c r="P54" i="1"/>
  <c r="X52" i="1"/>
  <c r="Z51" i="1"/>
  <c r="X51" i="1"/>
  <c r="BO50" i="1"/>
  <c r="BM50" i="1"/>
  <c r="Z50" i="1"/>
  <c r="Y50" i="1"/>
  <c r="Y51" i="1" s="1"/>
  <c r="P50" i="1"/>
  <c r="X47" i="1"/>
  <c r="X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Z46" i="1" s="1"/>
  <c r="Y42" i="1"/>
  <c r="P42" i="1"/>
  <c r="BO41" i="1"/>
  <c r="BM41" i="1"/>
  <c r="Z41" i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X304" i="1" s="1"/>
  <c r="BO29" i="1"/>
  <c r="X302" i="1" s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300" i="1" s="1"/>
  <c r="Y23" i="1"/>
  <c r="X23" i="1"/>
  <c r="BP22" i="1"/>
  <c r="BO22" i="1"/>
  <c r="BN22" i="1"/>
  <c r="BM22" i="1"/>
  <c r="X301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303" i="1" l="1"/>
  <c r="Y31" i="1"/>
  <c r="Y300" i="1" s="1"/>
  <c r="Y38" i="1"/>
  <c r="Y47" i="1"/>
  <c r="Y52" i="1"/>
  <c r="Y56" i="1"/>
  <c r="Y60" i="1"/>
  <c r="Y64" i="1"/>
  <c r="Y304" i="1" s="1"/>
  <c r="Y70" i="1"/>
  <c r="Y77" i="1"/>
  <c r="Y82" i="1"/>
  <c r="Y89" i="1"/>
  <c r="Y99" i="1"/>
  <c r="Y104" i="1"/>
  <c r="Y113" i="1"/>
  <c r="Y117" i="1"/>
  <c r="Y122" i="1"/>
  <c r="Y129" i="1"/>
  <c r="Y161" i="1"/>
  <c r="BP172" i="1"/>
  <c r="BN172" i="1"/>
  <c r="Y174" i="1"/>
  <c r="Y178" i="1"/>
  <c r="BP177" i="1"/>
  <c r="BN177" i="1"/>
  <c r="Y198" i="1"/>
  <c r="BP195" i="1"/>
  <c r="BN195" i="1"/>
  <c r="Y197" i="1"/>
  <c r="BP202" i="1"/>
  <c r="BN202" i="1"/>
  <c r="BP204" i="1"/>
  <c r="BN204" i="1"/>
  <c r="BP206" i="1"/>
  <c r="BN206" i="1"/>
  <c r="Y225" i="1"/>
  <c r="BP224" i="1"/>
  <c r="BN224" i="1"/>
  <c r="Y238" i="1"/>
  <c r="BP235" i="1"/>
  <c r="BN235" i="1"/>
  <c r="Y237" i="1"/>
  <c r="BP249" i="1"/>
  <c r="BN249" i="1"/>
  <c r="Y260" i="1"/>
  <c r="BP259" i="1"/>
  <c r="BN259" i="1"/>
  <c r="BP283" i="1"/>
  <c r="BN283" i="1"/>
  <c r="BP284" i="1"/>
  <c r="BN284" i="1"/>
  <c r="BP287" i="1"/>
  <c r="BN287" i="1"/>
  <c r="BP288" i="1"/>
  <c r="BN288" i="1"/>
  <c r="Y298" i="1"/>
  <c r="H9" i="1"/>
  <c r="BN29" i="1"/>
  <c r="Y301" i="1" s="1"/>
  <c r="BN34" i="1"/>
  <c r="BP34" i="1"/>
  <c r="Y302" i="1" s="1"/>
  <c r="BN36" i="1"/>
  <c r="BN41" i="1"/>
  <c r="BP41" i="1"/>
  <c r="BN43" i="1"/>
  <c r="BN45" i="1"/>
  <c r="BN50" i="1"/>
  <c r="BP50" i="1"/>
  <c r="BN54" i="1"/>
  <c r="BP54" i="1"/>
  <c r="BN58" i="1"/>
  <c r="BP58" i="1"/>
  <c r="BN62" i="1"/>
  <c r="BP62" i="1"/>
  <c r="BN68" i="1"/>
  <c r="BN75" i="1"/>
  <c r="BN80" i="1"/>
  <c r="BP80" i="1"/>
  <c r="BN87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Y167" i="1"/>
  <c r="BP164" i="1"/>
  <c r="Y175" i="1"/>
  <c r="Y179" i="1"/>
  <c r="BP188" i="1"/>
  <c r="BN188" i="1"/>
  <c r="BP190" i="1"/>
  <c r="BN190" i="1"/>
  <c r="Z197" i="1"/>
  <c r="Z305" i="1" s="1"/>
  <c r="Y207" i="1"/>
  <c r="Y208" i="1"/>
  <c r="Y216" i="1"/>
  <c r="BP211" i="1"/>
  <c r="BN211" i="1"/>
  <c r="BP213" i="1"/>
  <c r="BN213" i="1"/>
  <c r="Y215" i="1"/>
  <c r="Y220" i="1"/>
  <c r="BP219" i="1"/>
  <c r="BN219" i="1"/>
  <c r="Y226" i="1"/>
  <c r="Y231" i="1"/>
  <c r="BP228" i="1"/>
  <c r="BN228" i="1"/>
  <c r="BP230" i="1"/>
  <c r="BN230" i="1"/>
  <c r="Z237" i="1"/>
  <c r="Y250" i="1"/>
  <c r="Y251" i="1"/>
  <c r="Y256" i="1"/>
  <c r="BP255" i="1"/>
  <c r="BN255" i="1"/>
  <c r="Y261" i="1"/>
  <c r="Y278" i="1"/>
  <c r="BP275" i="1"/>
  <c r="BN275" i="1"/>
  <c r="BP277" i="1"/>
  <c r="BN277" i="1"/>
  <c r="Y299" i="1"/>
  <c r="B313" i="1" l="1"/>
  <c r="Y303" i="1"/>
  <c r="C313" i="1"/>
  <c r="A313" i="1"/>
</calcChain>
</file>

<file path=xl/sharedStrings.xml><?xml version="1.0" encoding="utf-8"?>
<sst xmlns="http://schemas.openxmlformats.org/spreadsheetml/2006/main" count="1433" uniqueCount="479">
  <si>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</si>
  <si>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</si>
  <si>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</si>
  <si>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</si>
  <si>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</si>
  <si>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</si>
  <si>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</si>
  <si>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</si>
  <si>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</si>
  <si>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</si>
  <si>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</si>
  <si>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</si>
  <si>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</si>
  <si>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</si>
  <si>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</si>
  <si>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</si>
  <si>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</si>
  <si>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</si>
  <si>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</si>
  <si>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</si>
  <si>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</si>
  <si>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</si>
  <si>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</si>
  <si>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</si>
  <si>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</si>
  <si>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</si>
  <si>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</si>
  <si>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</si>
  <si>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</si>
  <si>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</si>
  <si>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</si>
  <si>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</si>
  <si>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</si>
  <si>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</si>
  <si>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</si>
  <si>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</si>
  <si>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</si>
  <si>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</si>
  <si>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</si>
  <si>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</si>
  <si>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</si>
  <si>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</si>
  <si>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</si>
  <si>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</si>
  <si>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</si>
  <si>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</si>
  <si>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</si>
  <si>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</si>
  <si>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</si>
  <si>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</si>
  <si>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</si>
  <si>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</si>
  <si>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</si>
  <si>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</si>
  <si>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</si>
  <si>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</si>
  <si>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</si>
  <si>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</si>
  <si>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</si>
  <si>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</si>
  <si>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</si>
  <si>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</si>
  <si>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</si>
  <si>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</si>
  <si>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</si>
  <si>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</si>
  <si>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</si>
  <si>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</si>
  <si>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</si>
  <si>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</si>
  <si>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</si>
  <si>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</si>
  <si>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</si>
  <si>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</si>
  <si>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</si>
  <si>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</si>
  <si>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</si>
  <si>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</si>
  <si>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</si>
  <si>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</si>
  <si>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</si>
  <si>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</si>
  <si>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</si>
  <si>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</si>
  <si>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</si>
  <si>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</si>
  <si>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</si>
  <si>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</si>
  <si>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</si>
  <si>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</si>
  <si>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</si>
  <si>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</si>
  <si>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</si>
  <si>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</si>
  <si>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</si>
  <si>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SU002708</t>
  </si>
  <si>
    <t>P003682</t>
  </si>
  <si>
    <t>ЕАЭС N RU Д-RU.РА06.В.58287/22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</si>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</sst>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3"/>
  <sheetViews>
    <sheetView showGridLines="0" tabSelected="1" topLeftCell="A290" zoomScaleNormal="100" zoomScaleSheetLayoutView="100" workbookViewId="0">
      <selection activeCell="AA306" sqref="AA306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6" customWidth="1"/>
    <col min="19" max="19" width="6.140625" style="2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6" customWidth="1"/>
    <col min="25" max="25" width="11" style="296" customWidth="1"/>
    <col min="26" max="26" width="10" style="296" customWidth="1"/>
    <col min="27" max="27" width="11.5703125" style="296" customWidth="1"/>
    <col min="28" max="28" width="10.42578125" style="296" customWidth="1"/>
    <col min="29" max="29" width="30" style="2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6" customWidth="1"/>
    <col min="34" max="34" width="9.140625" style="296" customWidth="1"/>
    <col min="35" max="16384" width="9.140625" style="296"/>
  </cols>
  <sheetData>
    <row r="1" spans="1:32" s="292" customFormat="1" ht="45" customHeight="1" x14ac:dyDescent="0.2">
      <c r="A1" s="41"/>
      <c r="B1" s="41"/>
      <c r="C1" s="41"/>
      <c r="D1" s="352" t="s">
        <v>0</v>
      </c>
      <c r="E1" s="321"/>
      <c r="F1" s="321"/>
      <c r="G1" s="12" t="s">
        <v>1</v>
      </c>
      <c r="H1" s="352" t="s">
        <v>2</v>
      </c>
      <c r="I1" s="321"/>
      <c r="J1" s="321"/>
      <c r="K1" s="321"/>
      <c r="L1" s="321"/>
      <c r="M1" s="321"/>
      <c r="N1" s="321"/>
      <c r="O1" s="321"/>
      <c r="P1" s="321"/>
      <c r="Q1" s="321"/>
      <c r="R1" s="320" t="s">
        <v>3</v>
      </c>
      <c r="S1" s="321"/>
      <c r="T1" s="3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5"/>
      <c r="R2" s="305"/>
      <c r="S2" s="305"/>
      <c r="T2" s="305"/>
      <c r="U2" s="305"/>
      <c r="V2" s="305"/>
      <c r="W2" s="305"/>
      <c r="X2" s="16"/>
      <c r="Y2" s="16"/>
      <c r="Z2" s="16"/>
      <c r="AA2" s="16"/>
      <c r="AB2" s="51"/>
      <c r="AC2" s="51"/>
      <c r="AD2" s="51"/>
      <c r="AE2" s="51"/>
    </row>
    <row r="3" spans="1:32" s="2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5"/>
      <c r="Q3" s="305"/>
      <c r="R3" s="305"/>
      <c r="S3" s="305"/>
      <c r="T3" s="305"/>
      <c r="U3" s="305"/>
      <c r="V3" s="305"/>
      <c r="W3" s="305"/>
      <c r="X3" s="16"/>
      <c r="Y3" s="16"/>
      <c r="Z3" s="16"/>
      <c r="AA3" s="16"/>
      <c r="AB3" s="51"/>
      <c r="AC3" s="51"/>
      <c r="AD3" s="51"/>
      <c r="AE3" s="51"/>
    </row>
    <row r="4" spans="1:32" s="2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2" customFormat="1" ht="23.45" customHeight="1" x14ac:dyDescent="0.2">
      <c r="A5" s="387" t="s">
        <v>8</v>
      </c>
      <c r="B5" s="380"/>
      <c r="C5" s="381"/>
      <c r="D5" s="356"/>
      <c r="E5" s="357"/>
      <c r="F5" s="480" t="s">
        <v>9</v>
      </c>
      <c r="G5" s="381"/>
      <c r="H5" s="356"/>
      <c r="I5" s="447"/>
      <c r="J5" s="447"/>
      <c r="K5" s="447"/>
      <c r="L5" s="447"/>
      <c r="M5" s="357"/>
      <c r="N5" s="61"/>
      <c r="P5" s="24" t="s">
        <v>10</v>
      </c>
      <c r="Q5" s="487">
        <v>45859</v>
      </c>
      <c r="R5" s="385"/>
      <c r="T5" s="406" t="s">
        <v>11</v>
      </c>
      <c r="U5" s="407"/>
      <c r="V5" s="409" t="s">
        <v>12</v>
      </c>
      <c r="W5" s="385"/>
      <c r="AB5" s="51"/>
      <c r="AC5" s="51"/>
      <c r="AD5" s="51"/>
      <c r="AE5" s="51"/>
    </row>
    <row r="6" spans="1:32" s="292" customFormat="1" ht="24" customHeight="1" x14ac:dyDescent="0.2">
      <c r="A6" s="387" t="s">
        <v>13</v>
      </c>
      <c r="B6" s="380"/>
      <c r="C6" s="381"/>
      <c r="D6" s="448" t="s">
        <v>14</v>
      </c>
      <c r="E6" s="449"/>
      <c r="F6" s="449"/>
      <c r="G6" s="449"/>
      <c r="H6" s="449"/>
      <c r="I6" s="449"/>
      <c r="J6" s="449"/>
      <c r="K6" s="449"/>
      <c r="L6" s="449"/>
      <c r="M6" s="385"/>
      <c r="N6" s="62"/>
      <c r="P6" s="24" t="s">
        <v>15</v>
      </c>
      <c r="Q6" s="493" t="str">
        <f>IF(Q5=0," ",CHOOSE(WEEKDAY(Q5,2),"Понедельник","Вторник","Среда","Четверг","Пятница","Суббота","Воскресенье"))</f>
        <v>Понедельник</v>
      </c>
      <c r="R6" s="303"/>
      <c r="T6" s="412" t="s">
        <v>16</v>
      </c>
      <c r="U6" s="407"/>
      <c r="V6" s="437" t="s">
        <v>17</v>
      </c>
      <c r="W6" s="334"/>
      <c r="AB6" s="51"/>
      <c r="AC6" s="51"/>
      <c r="AD6" s="51"/>
      <c r="AE6" s="51"/>
    </row>
    <row r="7" spans="1:32" s="292" customFormat="1" ht="21.75" hidden="1" customHeight="1" x14ac:dyDescent="0.2">
      <c r="A7" s="55"/>
      <c r="B7" s="55"/>
      <c r="C7" s="55"/>
      <c r="D7" s="336" t="str">
        <f>IFERROR(VLOOKUP(DeliveryAddress,Table,3,0),1)</f>
        <v>4</v>
      </c>
      <c r="E7" s="337"/>
      <c r="F7" s="337"/>
      <c r="G7" s="337"/>
      <c r="H7" s="337"/>
      <c r="I7" s="337"/>
      <c r="J7" s="337"/>
      <c r="K7" s="337"/>
      <c r="L7" s="337"/>
      <c r="M7" s="338"/>
      <c r="N7" s="63"/>
      <c r="P7" s="24"/>
      <c r="Q7" s="42"/>
      <c r="R7" s="42"/>
      <c r="T7" s="305"/>
      <c r="U7" s="407"/>
      <c r="V7" s="438"/>
      <c r="W7" s="439"/>
      <c r="AB7" s="51"/>
      <c r="AC7" s="51"/>
      <c r="AD7" s="51"/>
      <c r="AE7" s="51"/>
    </row>
    <row r="8" spans="1:32" s="292" customFormat="1" ht="25.5" customHeight="1" x14ac:dyDescent="0.2">
      <c r="A8" s="499" t="s">
        <v>18</v>
      </c>
      <c r="B8" s="309"/>
      <c r="C8" s="310"/>
      <c r="D8" s="346"/>
      <c r="E8" s="347"/>
      <c r="F8" s="347"/>
      <c r="G8" s="347"/>
      <c r="H8" s="347"/>
      <c r="I8" s="347"/>
      <c r="J8" s="347"/>
      <c r="K8" s="347"/>
      <c r="L8" s="347"/>
      <c r="M8" s="348"/>
      <c r="N8" s="64"/>
      <c r="P8" s="24" t="s">
        <v>19</v>
      </c>
      <c r="Q8" s="388">
        <v>0.41666666666666669</v>
      </c>
      <c r="R8" s="338"/>
      <c r="T8" s="305"/>
      <c r="U8" s="407"/>
      <c r="V8" s="438"/>
      <c r="W8" s="439"/>
      <c r="AB8" s="51"/>
      <c r="AC8" s="51"/>
      <c r="AD8" s="51"/>
      <c r="AE8" s="51"/>
    </row>
    <row r="9" spans="1:32" s="292" customFormat="1" ht="39.950000000000003" customHeight="1" x14ac:dyDescent="0.2">
      <c r="A9" s="3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91"/>
      <c r="E9" s="307"/>
      <c r="F9" s="3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06" t="str">
        <f>IF(AND($A$9="Тип доверенности/получателя при получении в адресе перегруза:",$D$9="Разовая доверенность"),"Введите ФИО","")</f>
        <v/>
      </c>
      <c r="I9" s="307"/>
      <c r="J9" s="3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7"/>
      <c r="L9" s="307"/>
      <c r="M9" s="307"/>
      <c r="N9" s="290"/>
      <c r="P9" s="26" t="s">
        <v>20</v>
      </c>
      <c r="Q9" s="382"/>
      <c r="R9" s="383"/>
      <c r="T9" s="305"/>
      <c r="U9" s="407"/>
      <c r="V9" s="440"/>
      <c r="W9" s="441"/>
      <c r="X9" s="43"/>
      <c r="Y9" s="43"/>
      <c r="Z9" s="43"/>
      <c r="AA9" s="43"/>
      <c r="AB9" s="51"/>
      <c r="AC9" s="51"/>
      <c r="AD9" s="51"/>
      <c r="AE9" s="51"/>
    </row>
    <row r="10" spans="1:32" s="292" customFormat="1" ht="26.45" customHeight="1" x14ac:dyDescent="0.2">
      <c r="A10" s="3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91"/>
      <c r="E10" s="307"/>
      <c r="F10" s="3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434" t="str">
        <f>IFERROR(VLOOKUP($D$10,Proxy,2,FALSE),"")</f>
        <v/>
      </c>
      <c r="I10" s="305"/>
      <c r="J10" s="305"/>
      <c r="K10" s="305"/>
      <c r="L10" s="305"/>
      <c r="M10" s="305"/>
      <c r="N10" s="291"/>
      <c r="P10" s="26" t="s">
        <v>21</v>
      </c>
      <c r="Q10" s="413"/>
      <c r="R10" s="414"/>
      <c r="U10" s="24" t="s">
        <v>22</v>
      </c>
      <c r="V10" s="333" t="s">
        <v>23</v>
      </c>
      <c r="W10" s="334"/>
      <c r="X10" s="44"/>
      <c r="Y10" s="44"/>
      <c r="Z10" s="44"/>
      <c r="AA10" s="44"/>
      <c r="AB10" s="51"/>
      <c r="AC10" s="51"/>
      <c r="AD10" s="51"/>
      <c r="AE10" s="51"/>
    </row>
    <row r="11" spans="1:32" s="29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4"/>
      <c r="R11" s="385"/>
      <c r="U11" s="24" t="s">
        <v>26</v>
      </c>
      <c r="V11" s="458" t="s">
        <v>27</v>
      </c>
      <c r="W11" s="383"/>
      <c r="X11" s="45"/>
      <c r="Y11" s="45"/>
      <c r="Z11" s="45"/>
      <c r="AA11" s="45"/>
      <c r="AB11" s="51"/>
      <c r="AC11" s="51"/>
      <c r="AD11" s="51"/>
      <c r="AE11" s="51"/>
    </row>
    <row r="12" spans="1:32" s="292" customFormat="1" ht="18.600000000000001" customHeight="1" x14ac:dyDescent="0.2">
      <c r="A12" s="403" t="s">
        <v>28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1"/>
      <c r="N12" s="65"/>
      <c r="P12" s="24" t="s">
        <v>29</v>
      </c>
      <c r="Q12" s="388"/>
      <c r="R12" s="338"/>
      <c r="S12" s="23"/>
      <c r="U12" s="24"/>
      <c r="V12" s="321"/>
      <c r="W12" s="305"/>
      <c r="AB12" s="51"/>
      <c r="AC12" s="51"/>
      <c r="AD12" s="51"/>
      <c r="AE12" s="51"/>
    </row>
    <row r="13" spans="1:32" s="292" customFormat="1" ht="23.25" customHeight="1" x14ac:dyDescent="0.2">
      <c r="A13" s="403" t="s">
        <v>30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1"/>
      <c r="N13" s="65"/>
      <c r="O13" s="26"/>
      <c r="P13" s="26" t="s">
        <v>31</v>
      </c>
      <c r="Q13" s="458"/>
      <c r="R13" s="38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2" customFormat="1" ht="18.600000000000001" customHeight="1" x14ac:dyDescent="0.2">
      <c r="A14" s="403" t="s">
        <v>32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2" customFormat="1" ht="22.5" customHeight="1" x14ac:dyDescent="0.2">
      <c r="A15" s="421" t="s">
        <v>33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1"/>
      <c r="N15" s="66"/>
      <c r="P15" s="396" t="s">
        <v>34</v>
      </c>
      <c r="Q15" s="321"/>
      <c r="R15" s="321"/>
      <c r="S15" s="321"/>
      <c r="T15" s="3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7"/>
      <c r="Q16" s="397"/>
      <c r="R16" s="397"/>
      <c r="S16" s="397"/>
      <c r="T16" s="3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0" t="s">
        <v>35</v>
      </c>
      <c r="B17" s="330" t="s">
        <v>36</v>
      </c>
      <c r="C17" s="390" t="s">
        <v>37</v>
      </c>
      <c r="D17" s="330" t="s">
        <v>38</v>
      </c>
      <c r="E17" s="366"/>
      <c r="F17" s="330" t="s">
        <v>39</v>
      </c>
      <c r="G17" s="330" t="s">
        <v>40</v>
      </c>
      <c r="H17" s="330" t="s">
        <v>41</v>
      </c>
      <c r="I17" s="330" t="s">
        <v>42</v>
      </c>
      <c r="J17" s="330" t="s">
        <v>43</v>
      </c>
      <c r="K17" s="330" t="s">
        <v>44</v>
      </c>
      <c r="L17" s="330" t="s">
        <v>45</v>
      </c>
      <c r="M17" s="330" t="s">
        <v>46</v>
      </c>
      <c r="N17" s="330" t="s">
        <v>47</v>
      </c>
      <c r="O17" s="330" t="s">
        <v>48</v>
      </c>
      <c r="P17" s="330" t="s">
        <v>49</v>
      </c>
      <c r="Q17" s="365"/>
      <c r="R17" s="365"/>
      <c r="S17" s="365"/>
      <c r="T17" s="366"/>
      <c r="U17" s="496" t="s">
        <v>50</v>
      </c>
      <c r="V17" s="381"/>
      <c r="W17" s="330" t="s">
        <v>51</v>
      </c>
      <c r="X17" s="330" t="s">
        <v>52</v>
      </c>
      <c r="Y17" s="497" t="s">
        <v>53</v>
      </c>
      <c r="Z17" s="445" t="s">
        <v>54</v>
      </c>
      <c r="AA17" s="432" t="s">
        <v>55</v>
      </c>
      <c r="AB17" s="432" t="s">
        <v>56</v>
      </c>
      <c r="AC17" s="432" t="s">
        <v>57</v>
      </c>
      <c r="AD17" s="432" t="s">
        <v>58</v>
      </c>
      <c r="AE17" s="475"/>
      <c r="AF17" s="476"/>
      <c r="AG17" s="69"/>
      <c r="BD17" s="68" t="s">
        <v>59</v>
      </c>
    </row>
    <row r="18" spans="1:68" ht="14.25" customHeight="1" x14ac:dyDescent="0.2">
      <c r="A18" s="331"/>
      <c r="B18" s="331"/>
      <c r="C18" s="331"/>
      <c r="D18" s="367"/>
      <c r="E18" s="369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67"/>
      <c r="Q18" s="368"/>
      <c r="R18" s="368"/>
      <c r="S18" s="368"/>
      <c r="T18" s="369"/>
      <c r="U18" s="70" t="s">
        <v>60</v>
      </c>
      <c r="V18" s="70" t="s">
        <v>61</v>
      </c>
      <c r="W18" s="331"/>
      <c r="X18" s="331"/>
      <c r="Y18" s="498"/>
      <c r="Z18" s="446"/>
      <c r="AA18" s="433"/>
      <c r="AB18" s="433"/>
      <c r="AC18" s="433"/>
      <c r="AD18" s="477"/>
      <c r="AE18" s="478"/>
      <c r="AF18" s="479"/>
      <c r="AG18" s="69"/>
      <c r="BD18" s="68"/>
    </row>
    <row r="19" spans="1:68" ht="27.75" customHeight="1" x14ac:dyDescent="0.2">
      <c r="A19" s="374" t="s">
        <v>62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customHeight="1" x14ac:dyDescent="0.25">
      <c r="A20" s="313" t="s">
        <v>62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293"/>
      <c r="AB20" s="293"/>
      <c r="AC20" s="293"/>
    </row>
    <row r="21" spans="1:68" ht="14.25" customHeight="1" x14ac:dyDescent="0.25">
      <c r="A21" s="304" t="s">
        <v>63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  <c r="AA21" s="294"/>
      <c r="AB21" s="294"/>
      <c r="AC21" s="29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2">
        <v>4607111035752</v>
      </c>
      <c r="E22" s="303"/>
      <c r="F22" s="297">
        <v>0.43</v>
      </c>
      <c r="G22" s="32">
        <v>16</v>
      </c>
      <c r="H22" s="297">
        <v>6.88</v>
      </c>
      <c r="I22" s="2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5"/>
      <c r="R22" s="315"/>
      <c r="S22" s="315"/>
      <c r="T22" s="316"/>
      <c r="U22" s="34"/>
      <c r="V22" s="34"/>
      <c r="W22" s="35" t="s">
        <v>69</v>
      </c>
      <c r="X22" s="298">
        <v>0</v>
      </c>
      <c r="Y22" s="29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1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12"/>
      <c r="P23" s="308" t="s">
        <v>72</v>
      </c>
      <c r="Q23" s="309"/>
      <c r="R23" s="309"/>
      <c r="S23" s="309"/>
      <c r="T23" s="309"/>
      <c r="U23" s="309"/>
      <c r="V23" s="310"/>
      <c r="W23" s="37" t="s">
        <v>69</v>
      </c>
      <c r="X23" s="300">
        <f>IFERROR(SUM(X22:X22),"0")</f>
        <v>0</v>
      </c>
      <c r="Y23" s="300">
        <f>IFERROR(SUM(Y22:Y22),"0")</f>
        <v>0</v>
      </c>
      <c r="Z23" s="300">
        <f>IFERROR(IF(Z22="",0,Z22),"0")</f>
        <v>0</v>
      </c>
      <c r="AA23" s="301"/>
      <c r="AB23" s="301"/>
      <c r="AC23" s="301"/>
    </row>
    <row r="24" spans="1:68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12"/>
      <c r="P24" s="308" t="s">
        <v>72</v>
      </c>
      <c r="Q24" s="309"/>
      <c r="R24" s="309"/>
      <c r="S24" s="309"/>
      <c r="T24" s="309"/>
      <c r="U24" s="309"/>
      <c r="V24" s="310"/>
      <c r="W24" s="37" t="s">
        <v>73</v>
      </c>
      <c r="X24" s="300">
        <f>IFERROR(SUMPRODUCT(X22:X22*H22:H22),"0")</f>
        <v>0</v>
      </c>
      <c r="Y24" s="300">
        <f>IFERROR(SUMPRODUCT(Y22:Y22*H22:H22),"0")</f>
        <v>0</v>
      </c>
      <c r="Z24" s="37"/>
      <c r="AA24" s="301"/>
      <c r="AB24" s="301"/>
      <c r="AC24" s="301"/>
    </row>
    <row r="25" spans="1:68" ht="27.75" customHeight="1" x14ac:dyDescent="0.2">
      <c r="A25" s="374" t="s">
        <v>74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customHeight="1" x14ac:dyDescent="0.25">
      <c r="A26" s="313" t="s">
        <v>75</v>
      </c>
      <c r="B26" s="305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293"/>
      <c r="AB26" s="293"/>
      <c r="AC26" s="293"/>
    </row>
    <row r="27" spans="1:68" ht="14.25" customHeight="1" x14ac:dyDescent="0.25">
      <c r="A27" s="304" t="s">
        <v>76</v>
      </c>
      <c r="B27" s="305"/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294"/>
      <c r="AB27" s="294"/>
      <c r="AC27" s="29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2">
        <v>4607111036537</v>
      </c>
      <c r="E28" s="303"/>
      <c r="F28" s="297">
        <v>0.25</v>
      </c>
      <c r="G28" s="32">
        <v>6</v>
      </c>
      <c r="H28" s="297">
        <v>1.5</v>
      </c>
      <c r="I28" s="29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5"/>
      <c r="R28" s="315"/>
      <c r="S28" s="315"/>
      <c r="T28" s="316"/>
      <c r="U28" s="34"/>
      <c r="V28" s="34"/>
      <c r="W28" s="35" t="s">
        <v>69</v>
      </c>
      <c r="X28" s="298">
        <v>350</v>
      </c>
      <c r="Y28" s="299">
        <f>IFERROR(IF(X28="","",X28),"")</f>
        <v>350</v>
      </c>
      <c r="Z28" s="36">
        <f>IFERROR(IF(X28="","",X28*0.00941),"")</f>
        <v>3.2934999999999999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672.63</v>
      </c>
      <c r="BN28" s="67">
        <f>IFERROR(Y28*I28,"0")</f>
        <v>672.63</v>
      </c>
      <c r="BO28" s="67">
        <f>IFERROR(X28/J28,"0")</f>
        <v>2.5</v>
      </c>
      <c r="BP28" s="67">
        <f>IFERROR(Y28/J28,"0")</f>
        <v>2.5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2">
        <v>4607111036605</v>
      </c>
      <c r="E29" s="303"/>
      <c r="F29" s="297">
        <v>0.25</v>
      </c>
      <c r="G29" s="32">
        <v>6</v>
      </c>
      <c r="H29" s="297">
        <v>1.5</v>
      </c>
      <c r="I29" s="29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5"/>
      <c r="R29" s="315"/>
      <c r="S29" s="315"/>
      <c r="T29" s="316"/>
      <c r="U29" s="34"/>
      <c r="V29" s="34"/>
      <c r="W29" s="35" t="s">
        <v>69</v>
      </c>
      <c r="X29" s="298">
        <v>0</v>
      </c>
      <c r="Y29" s="29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1"/>
      <c r="B30" s="305"/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12"/>
      <c r="P30" s="308" t="s">
        <v>72</v>
      </c>
      <c r="Q30" s="309"/>
      <c r="R30" s="309"/>
      <c r="S30" s="309"/>
      <c r="T30" s="309"/>
      <c r="U30" s="309"/>
      <c r="V30" s="310"/>
      <c r="W30" s="37" t="s">
        <v>69</v>
      </c>
      <c r="X30" s="300">
        <f>IFERROR(SUM(X28:X29),"0")</f>
        <v>350</v>
      </c>
      <c r="Y30" s="300">
        <f>IFERROR(SUM(Y28:Y29),"0")</f>
        <v>350</v>
      </c>
      <c r="Z30" s="300">
        <f>IFERROR(IF(Z28="",0,Z28),"0")+IFERROR(IF(Z29="",0,Z29),"0")</f>
        <v>3.2934999999999999</v>
      </c>
      <c r="AA30" s="301"/>
      <c r="AB30" s="301"/>
      <c r="AC30" s="301"/>
    </row>
    <row r="31" spans="1:68" x14ac:dyDescent="0.2">
      <c r="A31" s="305"/>
      <c r="B31" s="305"/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12"/>
      <c r="P31" s="308" t="s">
        <v>72</v>
      </c>
      <c r="Q31" s="309"/>
      <c r="R31" s="309"/>
      <c r="S31" s="309"/>
      <c r="T31" s="309"/>
      <c r="U31" s="309"/>
      <c r="V31" s="310"/>
      <c r="W31" s="37" t="s">
        <v>73</v>
      </c>
      <c r="X31" s="300">
        <f>IFERROR(SUMPRODUCT(X28:X29*H28:H29),"0")</f>
        <v>525</v>
      </c>
      <c r="Y31" s="300">
        <f>IFERROR(SUMPRODUCT(Y28:Y29*H28:H29),"0")</f>
        <v>525</v>
      </c>
      <c r="Z31" s="37"/>
      <c r="AA31" s="301"/>
      <c r="AB31" s="301"/>
      <c r="AC31" s="301"/>
    </row>
    <row r="32" spans="1:68" ht="16.5" customHeight="1" x14ac:dyDescent="0.25">
      <c r="A32" s="313" t="s">
        <v>84</v>
      </c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05"/>
      <c r="M32" s="305"/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293"/>
      <c r="AB32" s="293"/>
      <c r="AC32" s="293"/>
    </row>
    <row r="33" spans="1:68" ht="14.25" customHeight="1" x14ac:dyDescent="0.25">
      <c r="A33" s="304" t="s">
        <v>63</v>
      </c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294"/>
      <c r="AB33" s="294"/>
      <c r="AC33" s="29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2">
        <v>4620207490075</v>
      </c>
      <c r="E34" s="303"/>
      <c r="F34" s="297">
        <v>0.7</v>
      </c>
      <c r="G34" s="32">
        <v>8</v>
      </c>
      <c r="H34" s="297">
        <v>5.6</v>
      </c>
      <c r="I34" s="29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6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5"/>
      <c r="R34" s="315"/>
      <c r="S34" s="315"/>
      <c r="T34" s="316"/>
      <c r="U34" s="34"/>
      <c r="V34" s="34"/>
      <c r="W34" s="35" t="s">
        <v>69</v>
      </c>
      <c r="X34" s="298">
        <v>0</v>
      </c>
      <c r="Y34" s="29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2">
        <v>4620207490174</v>
      </c>
      <c r="E35" s="303"/>
      <c r="F35" s="297">
        <v>0.7</v>
      </c>
      <c r="G35" s="32">
        <v>8</v>
      </c>
      <c r="H35" s="297">
        <v>5.6</v>
      </c>
      <c r="I35" s="29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5"/>
      <c r="R35" s="315"/>
      <c r="S35" s="315"/>
      <c r="T35" s="316"/>
      <c r="U35" s="34"/>
      <c r="V35" s="34"/>
      <c r="W35" s="35" t="s">
        <v>69</v>
      </c>
      <c r="X35" s="298">
        <v>0</v>
      </c>
      <c r="Y35" s="29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2">
        <v>4620207490044</v>
      </c>
      <c r="E36" s="303"/>
      <c r="F36" s="297">
        <v>0.7</v>
      </c>
      <c r="G36" s="32">
        <v>8</v>
      </c>
      <c r="H36" s="297">
        <v>5.6</v>
      </c>
      <c r="I36" s="29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5"/>
      <c r="R36" s="315"/>
      <c r="S36" s="315"/>
      <c r="T36" s="316"/>
      <c r="U36" s="34"/>
      <c r="V36" s="34"/>
      <c r="W36" s="35" t="s">
        <v>69</v>
      </c>
      <c r="X36" s="298">
        <v>0</v>
      </c>
      <c r="Y36" s="29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1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12"/>
      <c r="P37" s="308" t="s">
        <v>72</v>
      </c>
      <c r="Q37" s="309"/>
      <c r="R37" s="309"/>
      <c r="S37" s="309"/>
      <c r="T37" s="309"/>
      <c r="U37" s="309"/>
      <c r="V37" s="310"/>
      <c r="W37" s="37" t="s">
        <v>69</v>
      </c>
      <c r="X37" s="300">
        <f>IFERROR(SUM(X34:X36),"0")</f>
        <v>0</v>
      </c>
      <c r="Y37" s="300">
        <f>IFERROR(SUM(Y34:Y36),"0")</f>
        <v>0</v>
      </c>
      <c r="Z37" s="300">
        <f>IFERROR(IF(Z34="",0,Z34),"0")+IFERROR(IF(Z35="",0,Z35),"0")+IFERROR(IF(Z36="",0,Z36),"0")</f>
        <v>0</v>
      </c>
      <c r="AA37" s="301"/>
      <c r="AB37" s="301"/>
      <c r="AC37" s="301"/>
    </row>
    <row r="38" spans="1:68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12"/>
      <c r="P38" s="308" t="s">
        <v>72</v>
      </c>
      <c r="Q38" s="309"/>
      <c r="R38" s="309"/>
      <c r="S38" s="309"/>
      <c r="T38" s="309"/>
      <c r="U38" s="309"/>
      <c r="V38" s="310"/>
      <c r="W38" s="37" t="s">
        <v>73</v>
      </c>
      <c r="X38" s="300">
        <f>IFERROR(SUMPRODUCT(X34:X36*H34:H36),"0")</f>
        <v>0</v>
      </c>
      <c r="Y38" s="300">
        <f>IFERROR(SUMPRODUCT(Y34:Y36*H34:H36),"0")</f>
        <v>0</v>
      </c>
      <c r="Z38" s="37"/>
      <c r="AA38" s="301"/>
      <c r="AB38" s="301"/>
      <c r="AC38" s="301"/>
    </row>
    <row r="39" spans="1:68" ht="16.5" customHeight="1" x14ac:dyDescent="0.25">
      <c r="A39" s="313" t="s">
        <v>94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293"/>
      <c r="AB39" s="293"/>
      <c r="AC39" s="293"/>
    </row>
    <row r="40" spans="1:68" ht="14.25" customHeight="1" x14ac:dyDescent="0.25">
      <c r="A40" s="304" t="s">
        <v>63</v>
      </c>
      <c r="B40" s="305"/>
      <c r="C40" s="305"/>
      <c r="D40" s="305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294"/>
      <c r="AB40" s="294"/>
      <c r="AC40" s="294"/>
    </row>
    <row r="41" spans="1:68" ht="27" customHeight="1" x14ac:dyDescent="0.25">
      <c r="A41" s="54" t="s">
        <v>95</v>
      </c>
      <c r="B41" s="54" t="s">
        <v>96</v>
      </c>
      <c r="C41" s="31">
        <v>4301070972</v>
      </c>
      <c r="D41" s="302">
        <v>4607111037183</v>
      </c>
      <c r="E41" s="303"/>
      <c r="F41" s="297">
        <v>0.9</v>
      </c>
      <c r="G41" s="32">
        <v>8</v>
      </c>
      <c r="H41" s="297">
        <v>7.2</v>
      </c>
      <c r="I41" s="297">
        <v>7.4859999999999998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1" s="315"/>
      <c r="R41" s="315"/>
      <c r="S41" s="315"/>
      <c r="T41" s="316"/>
      <c r="U41" s="34"/>
      <c r="V41" s="34"/>
      <c r="W41" s="35" t="s">
        <v>69</v>
      </c>
      <c r="X41" s="298">
        <v>126</v>
      </c>
      <c r="Y41" s="299">
        <f>IFERROR(IF(X41="","",X41),"")</f>
        <v>126</v>
      </c>
      <c r="Z41" s="36">
        <f>IFERROR(IF(X41="","",X41*0.0155),"")</f>
        <v>1.9530000000000001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943.23599999999999</v>
      </c>
      <c r="BN41" s="67">
        <f>IFERROR(Y41*I41,"0")</f>
        <v>943.23599999999999</v>
      </c>
      <c r="BO41" s="67">
        <f>IFERROR(X41/J41,"0")</f>
        <v>1.5</v>
      </c>
      <c r="BP41" s="67">
        <f>IFERROR(Y41/J41,"0")</f>
        <v>1.5</v>
      </c>
    </row>
    <row r="42" spans="1:68" ht="27" customHeight="1" x14ac:dyDescent="0.25">
      <c r="A42" s="54" t="s">
        <v>98</v>
      </c>
      <c r="B42" s="54" t="s">
        <v>99</v>
      </c>
      <c r="C42" s="31">
        <v>4301071044</v>
      </c>
      <c r="D42" s="302">
        <v>4607111039385</v>
      </c>
      <c r="E42" s="303"/>
      <c r="F42" s="297">
        <v>0.7</v>
      </c>
      <c r="G42" s="32">
        <v>10</v>
      </c>
      <c r="H42" s="297">
        <v>7</v>
      </c>
      <c r="I42" s="297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15"/>
      <c r="R42" s="315"/>
      <c r="S42" s="315"/>
      <c r="T42" s="316"/>
      <c r="U42" s="34"/>
      <c r="V42" s="34"/>
      <c r="W42" s="35" t="s">
        <v>69</v>
      </c>
      <c r="X42" s="298">
        <v>0</v>
      </c>
      <c r="Y42" s="29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4301071031</v>
      </c>
      <c r="D43" s="302">
        <v>4607111038982</v>
      </c>
      <c r="E43" s="303"/>
      <c r="F43" s="297">
        <v>0.7</v>
      </c>
      <c r="G43" s="32">
        <v>10</v>
      </c>
      <c r="H43" s="297">
        <v>7</v>
      </c>
      <c r="I43" s="297">
        <v>7.2859999999999996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0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315"/>
      <c r="R43" s="315"/>
      <c r="S43" s="315"/>
      <c r="T43" s="316"/>
      <c r="U43" s="34"/>
      <c r="V43" s="34"/>
      <c r="W43" s="35" t="s">
        <v>69</v>
      </c>
      <c r="X43" s="298">
        <v>126</v>
      </c>
      <c r="Y43" s="299">
        <f>IFERROR(IF(X43="","",X43),"")</f>
        <v>126</v>
      </c>
      <c r="Z43" s="36">
        <f>IFERROR(IF(X43="","",X43*0.0155),"")</f>
        <v>1.9530000000000001</v>
      </c>
      <c r="AA43" s="56"/>
      <c r="AB43" s="57"/>
      <c r="AC43" s="88" t="s">
        <v>102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918.03599999999994</v>
      </c>
      <c r="BN43" s="67">
        <f>IFERROR(Y43*I43,"0")</f>
        <v>918.03599999999994</v>
      </c>
      <c r="BO43" s="67">
        <f>IFERROR(X43/J43,"0")</f>
        <v>1.5</v>
      </c>
      <c r="BP43" s="67">
        <f>IFERROR(Y43/J43,"0")</f>
        <v>1.5</v>
      </c>
    </row>
    <row r="44" spans="1:68" ht="27" customHeight="1" x14ac:dyDescent="0.25">
      <c r="A44" s="54" t="s">
        <v>103</v>
      </c>
      <c r="B44" s="54" t="s">
        <v>104</v>
      </c>
      <c r="C44" s="31">
        <v>4301071046</v>
      </c>
      <c r="D44" s="302">
        <v>4607111039354</v>
      </c>
      <c r="E44" s="303"/>
      <c r="F44" s="297">
        <v>0.4</v>
      </c>
      <c r="G44" s="32">
        <v>16</v>
      </c>
      <c r="H44" s="297">
        <v>6.4</v>
      </c>
      <c r="I44" s="297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315"/>
      <c r="R44" s="315"/>
      <c r="S44" s="315"/>
      <c r="T44" s="316"/>
      <c r="U44" s="34"/>
      <c r="V44" s="34"/>
      <c r="W44" s="35" t="s">
        <v>69</v>
      </c>
      <c r="X44" s="298">
        <v>0</v>
      </c>
      <c r="Y44" s="29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102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4301071047</v>
      </c>
      <c r="D45" s="302">
        <v>4607111039330</v>
      </c>
      <c r="E45" s="303"/>
      <c r="F45" s="297">
        <v>0.7</v>
      </c>
      <c r="G45" s="32">
        <v>10</v>
      </c>
      <c r="H45" s="297">
        <v>7</v>
      </c>
      <c r="I45" s="29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315"/>
      <c r="R45" s="315"/>
      <c r="S45" s="315"/>
      <c r="T45" s="316"/>
      <c r="U45" s="34"/>
      <c r="V45" s="34"/>
      <c r="W45" s="35" t="s">
        <v>69</v>
      </c>
      <c r="X45" s="298">
        <v>0</v>
      </c>
      <c r="Y45" s="299">
        <f>IFERROR(IF(X45="","",X45),"")</f>
        <v>0</v>
      </c>
      <c r="Z45" s="36">
        <f>IFERROR(IF(X45="","",X45*0.0155),"")</f>
        <v>0</v>
      </c>
      <c r="AA45" s="56"/>
      <c r="AB45" s="57"/>
      <c r="AC45" s="92" t="s">
        <v>102</v>
      </c>
      <c r="AG45" s="67"/>
      <c r="AJ45" s="71" t="s">
        <v>71</v>
      </c>
      <c r="AK45" s="71">
        <v>1</v>
      </c>
      <c r="BB45" s="93" t="s">
        <v>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x14ac:dyDescent="0.2">
      <c r="A46" s="311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12"/>
      <c r="P46" s="308" t="s">
        <v>72</v>
      </c>
      <c r="Q46" s="309"/>
      <c r="R46" s="309"/>
      <c r="S46" s="309"/>
      <c r="T46" s="309"/>
      <c r="U46" s="309"/>
      <c r="V46" s="310"/>
      <c r="W46" s="37" t="s">
        <v>69</v>
      </c>
      <c r="X46" s="300">
        <f>IFERROR(SUM(X41:X45),"0")</f>
        <v>252</v>
      </c>
      <c r="Y46" s="300">
        <f>IFERROR(SUM(Y41:Y45),"0")</f>
        <v>252</v>
      </c>
      <c r="Z46" s="300">
        <f>IFERROR(IF(Z41="",0,Z41),"0")+IFERROR(IF(Z42="",0,Z42),"0")+IFERROR(IF(Z43="",0,Z43),"0")+IFERROR(IF(Z44="",0,Z44),"0")+IFERROR(IF(Z45="",0,Z45),"0")</f>
        <v>3.9060000000000001</v>
      </c>
      <c r="AA46" s="301"/>
      <c r="AB46" s="301"/>
      <c r="AC46" s="301"/>
    </row>
    <row r="47" spans="1:68" x14ac:dyDescent="0.2">
      <c r="A47" s="305"/>
      <c r="B47" s="305"/>
      <c r="C47" s="305"/>
      <c r="D47" s="305"/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12"/>
      <c r="P47" s="308" t="s">
        <v>72</v>
      </c>
      <c r="Q47" s="309"/>
      <c r="R47" s="309"/>
      <c r="S47" s="309"/>
      <c r="T47" s="309"/>
      <c r="U47" s="309"/>
      <c r="V47" s="310"/>
      <c r="W47" s="37" t="s">
        <v>73</v>
      </c>
      <c r="X47" s="300">
        <f>IFERROR(SUMPRODUCT(X41:X45*H41:H45),"0")</f>
        <v>1789.2</v>
      </c>
      <c r="Y47" s="300">
        <f>IFERROR(SUMPRODUCT(Y41:Y45*H41:H45),"0")</f>
        <v>1789.2</v>
      </c>
      <c r="Z47" s="37"/>
      <c r="AA47" s="301"/>
      <c r="AB47" s="301"/>
      <c r="AC47" s="301"/>
    </row>
    <row r="48" spans="1:68" ht="16.5" customHeight="1" x14ac:dyDescent="0.25">
      <c r="A48" s="313" t="s">
        <v>107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293"/>
      <c r="AB48" s="293"/>
      <c r="AC48" s="293"/>
    </row>
    <row r="49" spans="1:68" ht="14.25" customHeight="1" x14ac:dyDescent="0.25">
      <c r="A49" s="304" t="s">
        <v>63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294"/>
      <c r="AB49" s="294"/>
      <c r="AC49" s="294"/>
    </row>
    <row r="50" spans="1:68" ht="16.5" customHeight="1" x14ac:dyDescent="0.25">
      <c r="A50" s="54" t="s">
        <v>108</v>
      </c>
      <c r="B50" s="54" t="s">
        <v>109</v>
      </c>
      <c r="C50" s="31">
        <v>4301071073</v>
      </c>
      <c r="D50" s="302">
        <v>4620207490822</v>
      </c>
      <c r="E50" s="303"/>
      <c r="F50" s="297">
        <v>0.43</v>
      </c>
      <c r="G50" s="32">
        <v>8</v>
      </c>
      <c r="H50" s="297">
        <v>3.44</v>
      </c>
      <c r="I50" s="297">
        <v>3.64</v>
      </c>
      <c r="J50" s="32">
        <v>144</v>
      </c>
      <c r="K50" s="32" t="s">
        <v>66</v>
      </c>
      <c r="L50" s="32" t="s">
        <v>67</v>
      </c>
      <c r="M50" s="33" t="s">
        <v>68</v>
      </c>
      <c r="N50" s="33"/>
      <c r="O50" s="32">
        <v>365</v>
      </c>
      <c r="P50" s="37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315"/>
      <c r="R50" s="315"/>
      <c r="S50" s="315"/>
      <c r="T50" s="316"/>
      <c r="U50" s="34"/>
      <c r="V50" s="34"/>
      <c r="W50" s="35" t="s">
        <v>69</v>
      </c>
      <c r="X50" s="298">
        <v>0</v>
      </c>
      <c r="Y50" s="299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110</v>
      </c>
      <c r="AG50" s="67"/>
      <c r="AJ50" s="71" t="s">
        <v>71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x14ac:dyDescent="0.2">
      <c r="A51" s="311"/>
      <c r="B51" s="305"/>
      <c r="C51" s="305"/>
      <c r="D51" s="305"/>
      <c r="E51" s="305"/>
      <c r="F51" s="305"/>
      <c r="G51" s="305"/>
      <c r="H51" s="305"/>
      <c r="I51" s="305"/>
      <c r="J51" s="305"/>
      <c r="K51" s="305"/>
      <c r="L51" s="305"/>
      <c r="M51" s="305"/>
      <c r="N51" s="305"/>
      <c r="O51" s="312"/>
      <c r="P51" s="308" t="s">
        <v>72</v>
      </c>
      <c r="Q51" s="309"/>
      <c r="R51" s="309"/>
      <c r="S51" s="309"/>
      <c r="T51" s="309"/>
      <c r="U51" s="309"/>
      <c r="V51" s="310"/>
      <c r="W51" s="37" t="s">
        <v>69</v>
      </c>
      <c r="X51" s="300">
        <f>IFERROR(SUM(X50:X50),"0")</f>
        <v>0</v>
      </c>
      <c r="Y51" s="300">
        <f>IFERROR(SUM(Y50:Y50),"0")</f>
        <v>0</v>
      </c>
      <c r="Z51" s="300">
        <f>IFERROR(IF(Z50="",0,Z50),"0")</f>
        <v>0</v>
      </c>
      <c r="AA51" s="301"/>
      <c r="AB51" s="301"/>
      <c r="AC51" s="301"/>
    </row>
    <row r="52" spans="1:68" x14ac:dyDescent="0.2">
      <c r="A52" s="305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12"/>
      <c r="P52" s="308" t="s">
        <v>72</v>
      </c>
      <c r="Q52" s="309"/>
      <c r="R52" s="309"/>
      <c r="S52" s="309"/>
      <c r="T52" s="309"/>
      <c r="U52" s="309"/>
      <c r="V52" s="310"/>
      <c r="W52" s="37" t="s">
        <v>73</v>
      </c>
      <c r="X52" s="300">
        <f>IFERROR(SUMPRODUCT(X50:X50*H50:H50),"0")</f>
        <v>0</v>
      </c>
      <c r="Y52" s="300">
        <f>IFERROR(SUMPRODUCT(Y50:Y50*H50:H50),"0")</f>
        <v>0</v>
      </c>
      <c r="Z52" s="37"/>
      <c r="AA52" s="301"/>
      <c r="AB52" s="301"/>
      <c r="AC52" s="301"/>
    </row>
    <row r="53" spans="1:68" ht="14.25" customHeight="1" x14ac:dyDescent="0.25">
      <c r="A53" s="304" t="s">
        <v>111</v>
      </c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/>
      <c r="Q53" s="305"/>
      <c r="R53" s="305"/>
      <c r="S53" s="305"/>
      <c r="T53" s="305"/>
      <c r="U53" s="305"/>
      <c r="V53" s="305"/>
      <c r="W53" s="305"/>
      <c r="X53" s="305"/>
      <c r="Y53" s="305"/>
      <c r="Z53" s="305"/>
      <c r="AA53" s="294"/>
      <c r="AB53" s="294"/>
      <c r="AC53" s="294"/>
    </row>
    <row r="54" spans="1:68" ht="16.5" customHeight="1" x14ac:dyDescent="0.25">
      <c r="A54" s="54" t="s">
        <v>112</v>
      </c>
      <c r="B54" s="54" t="s">
        <v>113</v>
      </c>
      <c r="C54" s="31">
        <v>4301100087</v>
      </c>
      <c r="D54" s="302">
        <v>4607111039743</v>
      </c>
      <c r="E54" s="303"/>
      <c r="F54" s="297">
        <v>0.18</v>
      </c>
      <c r="G54" s="32">
        <v>6</v>
      </c>
      <c r="H54" s="297">
        <v>1.08</v>
      </c>
      <c r="I54" s="297">
        <v>2.34</v>
      </c>
      <c r="J54" s="32">
        <v>182</v>
      </c>
      <c r="K54" s="32" t="s">
        <v>79</v>
      </c>
      <c r="L54" s="32" t="s">
        <v>67</v>
      </c>
      <c r="M54" s="33" t="s">
        <v>68</v>
      </c>
      <c r="N54" s="33"/>
      <c r="O54" s="32">
        <v>365</v>
      </c>
      <c r="P54" s="47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4" s="315"/>
      <c r="R54" s="315"/>
      <c r="S54" s="315"/>
      <c r="T54" s="316"/>
      <c r="U54" s="34"/>
      <c r="V54" s="34"/>
      <c r="W54" s="35" t="s">
        <v>69</v>
      </c>
      <c r="X54" s="298">
        <v>0</v>
      </c>
      <c r="Y54" s="299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114</v>
      </c>
      <c r="AG54" s="67"/>
      <c r="AJ54" s="71" t="s">
        <v>71</v>
      </c>
      <c r="AK54" s="71">
        <v>1</v>
      </c>
      <c r="BB54" s="97" t="s">
        <v>81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311"/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12"/>
      <c r="P55" s="308" t="s">
        <v>72</v>
      </c>
      <c r="Q55" s="309"/>
      <c r="R55" s="309"/>
      <c r="S55" s="309"/>
      <c r="T55" s="309"/>
      <c r="U55" s="309"/>
      <c r="V55" s="310"/>
      <c r="W55" s="37" t="s">
        <v>69</v>
      </c>
      <c r="X55" s="300">
        <f>IFERROR(SUM(X54:X54),"0")</f>
        <v>0</v>
      </c>
      <c r="Y55" s="300">
        <f>IFERROR(SUM(Y54:Y54),"0")</f>
        <v>0</v>
      </c>
      <c r="Z55" s="300">
        <f>IFERROR(IF(Z54="",0,Z54),"0")</f>
        <v>0</v>
      </c>
      <c r="AA55" s="301"/>
      <c r="AB55" s="301"/>
      <c r="AC55" s="301"/>
    </row>
    <row r="56" spans="1:68" x14ac:dyDescent="0.2">
      <c r="A56" s="305"/>
      <c r="B56" s="305"/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12"/>
      <c r="P56" s="308" t="s">
        <v>72</v>
      </c>
      <c r="Q56" s="309"/>
      <c r="R56" s="309"/>
      <c r="S56" s="309"/>
      <c r="T56" s="309"/>
      <c r="U56" s="309"/>
      <c r="V56" s="310"/>
      <c r="W56" s="37" t="s">
        <v>73</v>
      </c>
      <c r="X56" s="300">
        <f>IFERROR(SUMPRODUCT(X54:X54*H54:H54),"0")</f>
        <v>0</v>
      </c>
      <c r="Y56" s="300">
        <f>IFERROR(SUMPRODUCT(Y54:Y54*H54:H54),"0")</f>
        <v>0</v>
      </c>
      <c r="Z56" s="37"/>
      <c r="AA56" s="301"/>
      <c r="AB56" s="301"/>
      <c r="AC56" s="301"/>
    </row>
    <row r="57" spans="1:68" ht="14.25" customHeight="1" x14ac:dyDescent="0.25">
      <c r="A57" s="304" t="s">
        <v>76</v>
      </c>
      <c r="B57" s="305"/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305"/>
      <c r="Z57" s="305"/>
      <c r="AA57" s="294"/>
      <c r="AB57" s="294"/>
      <c r="AC57" s="294"/>
    </row>
    <row r="58" spans="1:68" ht="16.5" customHeight="1" x14ac:dyDescent="0.25">
      <c r="A58" s="54" t="s">
        <v>115</v>
      </c>
      <c r="B58" s="54" t="s">
        <v>116</v>
      </c>
      <c r="C58" s="31">
        <v>4301132194</v>
      </c>
      <c r="D58" s="302">
        <v>4607111039712</v>
      </c>
      <c r="E58" s="303"/>
      <c r="F58" s="297">
        <v>0.2</v>
      </c>
      <c r="G58" s="32">
        <v>6</v>
      </c>
      <c r="H58" s="297">
        <v>1.2</v>
      </c>
      <c r="I58" s="297">
        <v>1.56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8" s="315"/>
      <c r="R58" s="315"/>
      <c r="S58" s="315"/>
      <c r="T58" s="316"/>
      <c r="U58" s="34"/>
      <c r="V58" s="34"/>
      <c r="W58" s="35" t="s">
        <v>69</v>
      </c>
      <c r="X58" s="298">
        <v>0</v>
      </c>
      <c r="Y58" s="299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117</v>
      </c>
      <c r="AG58" s="67"/>
      <c r="AJ58" s="71" t="s">
        <v>71</v>
      </c>
      <c r="AK58" s="71">
        <v>1</v>
      </c>
      <c r="BB58" s="99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11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12"/>
      <c r="P59" s="308" t="s">
        <v>72</v>
      </c>
      <c r="Q59" s="309"/>
      <c r="R59" s="309"/>
      <c r="S59" s="309"/>
      <c r="T59" s="309"/>
      <c r="U59" s="309"/>
      <c r="V59" s="310"/>
      <c r="W59" s="37" t="s">
        <v>69</v>
      </c>
      <c r="X59" s="300">
        <f>IFERROR(SUM(X58:X58),"0")</f>
        <v>0</v>
      </c>
      <c r="Y59" s="300">
        <f>IFERROR(SUM(Y58:Y58),"0")</f>
        <v>0</v>
      </c>
      <c r="Z59" s="300">
        <f>IFERROR(IF(Z58="",0,Z58),"0")</f>
        <v>0</v>
      </c>
      <c r="AA59" s="301"/>
      <c r="AB59" s="301"/>
      <c r="AC59" s="301"/>
    </row>
    <row r="60" spans="1:68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12"/>
      <c r="P60" s="308" t="s">
        <v>72</v>
      </c>
      <c r="Q60" s="309"/>
      <c r="R60" s="309"/>
      <c r="S60" s="309"/>
      <c r="T60" s="309"/>
      <c r="U60" s="309"/>
      <c r="V60" s="310"/>
      <c r="W60" s="37" t="s">
        <v>73</v>
      </c>
      <c r="X60" s="300">
        <f>IFERROR(SUMPRODUCT(X58:X58*H58:H58),"0")</f>
        <v>0</v>
      </c>
      <c r="Y60" s="300">
        <f>IFERROR(SUMPRODUCT(Y58:Y58*H58:H58),"0")</f>
        <v>0</v>
      </c>
      <c r="Z60" s="37"/>
      <c r="AA60" s="301"/>
      <c r="AB60" s="301"/>
      <c r="AC60" s="301"/>
    </row>
    <row r="61" spans="1:68" ht="14.25" customHeight="1" x14ac:dyDescent="0.25">
      <c r="A61" s="304" t="s">
        <v>118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  <c r="Y61" s="305"/>
      <c r="Z61" s="305"/>
      <c r="AA61" s="294"/>
      <c r="AB61" s="294"/>
      <c r="AC61" s="294"/>
    </row>
    <row r="62" spans="1:68" ht="16.5" customHeight="1" x14ac:dyDescent="0.25">
      <c r="A62" s="54" t="s">
        <v>119</v>
      </c>
      <c r="B62" s="54" t="s">
        <v>120</v>
      </c>
      <c r="C62" s="31">
        <v>4301136018</v>
      </c>
      <c r="D62" s="302">
        <v>4607111037008</v>
      </c>
      <c r="E62" s="303"/>
      <c r="F62" s="297">
        <v>0.36</v>
      </c>
      <c r="G62" s="32">
        <v>4</v>
      </c>
      <c r="H62" s="297">
        <v>1.44</v>
      </c>
      <c r="I62" s="297">
        <v>1.74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7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2" s="315"/>
      <c r="R62" s="315"/>
      <c r="S62" s="315"/>
      <c r="T62" s="316"/>
      <c r="U62" s="34"/>
      <c r="V62" s="34"/>
      <c r="W62" s="35" t="s">
        <v>69</v>
      </c>
      <c r="X62" s="298">
        <v>0</v>
      </c>
      <c r="Y62" s="29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121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16.5" customHeight="1" x14ac:dyDescent="0.25">
      <c r="A63" s="54" t="s">
        <v>122</v>
      </c>
      <c r="B63" s="54" t="s">
        <v>123</v>
      </c>
      <c r="C63" s="31">
        <v>4301136015</v>
      </c>
      <c r="D63" s="302">
        <v>4607111037398</v>
      </c>
      <c r="E63" s="303"/>
      <c r="F63" s="297">
        <v>0.09</v>
      </c>
      <c r="G63" s="32">
        <v>24</v>
      </c>
      <c r="H63" s="297">
        <v>2.16</v>
      </c>
      <c r="I63" s="297">
        <v>4.0199999999999996</v>
      </c>
      <c r="J63" s="32">
        <v>126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3" s="315"/>
      <c r="R63" s="315"/>
      <c r="S63" s="315"/>
      <c r="T63" s="316"/>
      <c r="U63" s="34"/>
      <c r="V63" s="34"/>
      <c r="W63" s="35" t="s">
        <v>69</v>
      </c>
      <c r="X63" s="298">
        <v>0</v>
      </c>
      <c r="Y63" s="299">
        <f>IFERROR(IF(X63="","",X63),"")</f>
        <v>0</v>
      </c>
      <c r="Z63" s="36">
        <f>IFERROR(IF(X63="","",X63*0.00936),"")</f>
        <v>0</v>
      </c>
      <c r="AA63" s="56"/>
      <c r="AB63" s="57"/>
      <c r="AC63" s="102" t="s">
        <v>121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x14ac:dyDescent="0.2">
      <c r="A64" s="311"/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12"/>
      <c r="P64" s="308" t="s">
        <v>72</v>
      </c>
      <c r="Q64" s="309"/>
      <c r="R64" s="309"/>
      <c r="S64" s="309"/>
      <c r="T64" s="309"/>
      <c r="U64" s="309"/>
      <c r="V64" s="310"/>
      <c r="W64" s="37" t="s">
        <v>69</v>
      </c>
      <c r="X64" s="300">
        <f>IFERROR(SUM(X62:X63),"0")</f>
        <v>0</v>
      </c>
      <c r="Y64" s="300">
        <f>IFERROR(SUM(Y62:Y63),"0")</f>
        <v>0</v>
      </c>
      <c r="Z64" s="300">
        <f>IFERROR(IF(Z62="",0,Z62),"0")+IFERROR(IF(Z63="",0,Z63),"0")</f>
        <v>0</v>
      </c>
      <c r="AA64" s="301"/>
      <c r="AB64" s="301"/>
      <c r="AC64" s="301"/>
    </row>
    <row r="65" spans="1:68" x14ac:dyDescent="0.2">
      <c r="A65" s="305"/>
      <c r="B65" s="305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12"/>
      <c r="P65" s="308" t="s">
        <v>72</v>
      </c>
      <c r="Q65" s="309"/>
      <c r="R65" s="309"/>
      <c r="S65" s="309"/>
      <c r="T65" s="309"/>
      <c r="U65" s="309"/>
      <c r="V65" s="310"/>
      <c r="W65" s="37" t="s">
        <v>73</v>
      </c>
      <c r="X65" s="300">
        <f>IFERROR(SUMPRODUCT(X62:X63*H62:H63),"0")</f>
        <v>0</v>
      </c>
      <c r="Y65" s="300">
        <f>IFERROR(SUMPRODUCT(Y62:Y63*H62:H63),"0")</f>
        <v>0</v>
      </c>
      <c r="Z65" s="37"/>
      <c r="AA65" s="301"/>
      <c r="AB65" s="301"/>
      <c r="AC65" s="301"/>
    </row>
    <row r="66" spans="1:68" ht="14.25" customHeight="1" x14ac:dyDescent="0.25">
      <c r="A66" s="304" t="s">
        <v>124</v>
      </c>
      <c r="B66" s="305"/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  <c r="AA66" s="294"/>
      <c r="AB66" s="294"/>
      <c r="AC66" s="294"/>
    </row>
    <row r="67" spans="1:68" ht="16.5" customHeight="1" x14ac:dyDescent="0.25">
      <c r="A67" s="54" t="s">
        <v>125</v>
      </c>
      <c r="B67" s="54" t="s">
        <v>126</v>
      </c>
      <c r="C67" s="31">
        <v>4301135664</v>
      </c>
      <c r="D67" s="302">
        <v>4607111039705</v>
      </c>
      <c r="E67" s="303"/>
      <c r="F67" s="297">
        <v>0.2</v>
      </c>
      <c r="G67" s="32">
        <v>6</v>
      </c>
      <c r="H67" s="297">
        <v>1.2</v>
      </c>
      <c r="I67" s="29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8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7" s="315"/>
      <c r="R67" s="315"/>
      <c r="S67" s="315"/>
      <c r="T67" s="316"/>
      <c r="U67" s="34"/>
      <c r="V67" s="34"/>
      <c r="W67" s="35" t="s">
        <v>69</v>
      </c>
      <c r="X67" s="298">
        <v>0</v>
      </c>
      <c r="Y67" s="29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4301135665</v>
      </c>
      <c r="D68" s="302">
        <v>4607111039729</v>
      </c>
      <c r="E68" s="303"/>
      <c r="F68" s="297">
        <v>0.2</v>
      </c>
      <c r="G68" s="32">
        <v>6</v>
      </c>
      <c r="H68" s="297">
        <v>1.2</v>
      </c>
      <c r="I68" s="29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8" s="315"/>
      <c r="R68" s="315"/>
      <c r="S68" s="315"/>
      <c r="T68" s="316"/>
      <c r="U68" s="34"/>
      <c r="V68" s="34"/>
      <c r="W68" s="35" t="s">
        <v>69</v>
      </c>
      <c r="X68" s="298">
        <v>0</v>
      </c>
      <c r="Y68" s="29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129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130</v>
      </c>
      <c r="B69" s="54" t="s">
        <v>131</v>
      </c>
      <c r="C69" s="31">
        <v>4301135702</v>
      </c>
      <c r="D69" s="302">
        <v>4620207490228</v>
      </c>
      <c r="E69" s="303"/>
      <c r="F69" s="297">
        <v>0.2</v>
      </c>
      <c r="G69" s="32">
        <v>6</v>
      </c>
      <c r="H69" s="297">
        <v>1.2</v>
      </c>
      <c r="I69" s="297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1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9" s="315"/>
      <c r="R69" s="315"/>
      <c r="S69" s="315"/>
      <c r="T69" s="316"/>
      <c r="U69" s="34"/>
      <c r="V69" s="34"/>
      <c r="W69" s="35" t="s">
        <v>69</v>
      </c>
      <c r="X69" s="298">
        <v>0</v>
      </c>
      <c r="Y69" s="299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129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11"/>
      <c r="B70" s="305"/>
      <c r="C70" s="305"/>
      <c r="D70" s="305"/>
      <c r="E70" s="305"/>
      <c r="F70" s="305"/>
      <c r="G70" s="305"/>
      <c r="H70" s="305"/>
      <c r="I70" s="305"/>
      <c r="J70" s="305"/>
      <c r="K70" s="305"/>
      <c r="L70" s="305"/>
      <c r="M70" s="305"/>
      <c r="N70" s="305"/>
      <c r="O70" s="312"/>
      <c r="P70" s="308" t="s">
        <v>72</v>
      </c>
      <c r="Q70" s="309"/>
      <c r="R70" s="309"/>
      <c r="S70" s="309"/>
      <c r="T70" s="309"/>
      <c r="U70" s="309"/>
      <c r="V70" s="310"/>
      <c r="W70" s="37" t="s">
        <v>69</v>
      </c>
      <c r="X70" s="300">
        <f>IFERROR(SUM(X67:X69),"0")</f>
        <v>0</v>
      </c>
      <c r="Y70" s="300">
        <f>IFERROR(SUM(Y67:Y69),"0")</f>
        <v>0</v>
      </c>
      <c r="Z70" s="300">
        <f>IFERROR(IF(Z67="",0,Z67),"0")+IFERROR(IF(Z68="",0,Z68),"0")+IFERROR(IF(Z69="",0,Z69),"0")</f>
        <v>0</v>
      </c>
      <c r="AA70" s="301"/>
      <c r="AB70" s="301"/>
      <c r="AC70" s="301"/>
    </row>
    <row r="71" spans="1:68" x14ac:dyDescent="0.2">
      <c r="A71" s="305"/>
      <c r="B71" s="305"/>
      <c r="C71" s="305"/>
      <c r="D71" s="305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12"/>
      <c r="P71" s="308" t="s">
        <v>72</v>
      </c>
      <c r="Q71" s="309"/>
      <c r="R71" s="309"/>
      <c r="S71" s="309"/>
      <c r="T71" s="309"/>
      <c r="U71" s="309"/>
      <c r="V71" s="310"/>
      <c r="W71" s="37" t="s">
        <v>73</v>
      </c>
      <c r="X71" s="300">
        <f>IFERROR(SUMPRODUCT(X67:X69*H67:H69),"0")</f>
        <v>0</v>
      </c>
      <c r="Y71" s="300">
        <f>IFERROR(SUMPRODUCT(Y67:Y69*H67:H69),"0")</f>
        <v>0</v>
      </c>
      <c r="Z71" s="37"/>
      <c r="AA71" s="301"/>
      <c r="AB71" s="301"/>
      <c r="AC71" s="301"/>
    </row>
    <row r="72" spans="1:68" ht="16.5" customHeight="1" x14ac:dyDescent="0.25">
      <c r="A72" s="313" t="s">
        <v>132</v>
      </c>
      <c r="B72" s="305"/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293"/>
      <c r="AB72" s="293"/>
      <c r="AC72" s="293"/>
    </row>
    <row r="73" spans="1:68" ht="14.25" customHeight="1" x14ac:dyDescent="0.25">
      <c r="A73" s="304" t="s">
        <v>63</v>
      </c>
      <c r="B73" s="305"/>
      <c r="C73" s="305"/>
      <c r="D73" s="305"/>
      <c r="E73" s="305"/>
      <c r="F73" s="305"/>
      <c r="G73" s="305"/>
      <c r="H73" s="305"/>
      <c r="I73" s="305"/>
      <c r="J73" s="305"/>
      <c r="K73" s="305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294"/>
      <c r="AB73" s="294"/>
      <c r="AC73" s="294"/>
    </row>
    <row r="74" spans="1:68" ht="27" customHeight="1" x14ac:dyDescent="0.25">
      <c r="A74" s="54" t="s">
        <v>133</v>
      </c>
      <c r="B74" s="54" t="s">
        <v>134</v>
      </c>
      <c r="C74" s="31">
        <v>4301070977</v>
      </c>
      <c r="D74" s="302">
        <v>4607111037411</v>
      </c>
      <c r="E74" s="303"/>
      <c r="F74" s="297">
        <v>2.7</v>
      </c>
      <c r="G74" s="32">
        <v>1</v>
      </c>
      <c r="H74" s="297">
        <v>2.7</v>
      </c>
      <c r="I74" s="297">
        <v>2.8132000000000001</v>
      </c>
      <c r="J74" s="32">
        <v>234</v>
      </c>
      <c r="K74" s="32" t="s">
        <v>135</v>
      </c>
      <c r="L74" s="32" t="s">
        <v>67</v>
      </c>
      <c r="M74" s="33" t="s">
        <v>68</v>
      </c>
      <c r="N74" s="33"/>
      <c r="O74" s="32">
        <v>180</v>
      </c>
      <c r="P74" s="4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15"/>
      <c r="R74" s="315"/>
      <c r="S74" s="315"/>
      <c r="T74" s="316"/>
      <c r="U74" s="34"/>
      <c r="V74" s="34"/>
      <c r="W74" s="35" t="s">
        <v>69</v>
      </c>
      <c r="X74" s="298">
        <v>0</v>
      </c>
      <c r="Y74" s="299">
        <f>IFERROR(IF(X74="","",X74),"")</f>
        <v>0</v>
      </c>
      <c r="Z74" s="36">
        <f>IFERROR(IF(X74="","",X74*0.00502),"")</f>
        <v>0</v>
      </c>
      <c r="AA74" s="56"/>
      <c r="AB74" s="57"/>
      <c r="AC74" s="110" t="s">
        <v>136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137</v>
      </c>
      <c r="B75" s="54" t="s">
        <v>138</v>
      </c>
      <c r="C75" s="31">
        <v>4301070981</v>
      </c>
      <c r="D75" s="302">
        <v>4607111036728</v>
      </c>
      <c r="E75" s="303"/>
      <c r="F75" s="297">
        <v>5</v>
      </c>
      <c r="G75" s="32">
        <v>1</v>
      </c>
      <c r="H75" s="297">
        <v>5</v>
      </c>
      <c r="I75" s="297">
        <v>5.2131999999999996</v>
      </c>
      <c r="J75" s="32">
        <v>144</v>
      </c>
      <c r="K75" s="32" t="s">
        <v>66</v>
      </c>
      <c r="L75" s="32" t="s">
        <v>67</v>
      </c>
      <c r="M75" s="33" t="s">
        <v>68</v>
      </c>
      <c r="N75" s="33"/>
      <c r="O75" s="32">
        <v>180</v>
      </c>
      <c r="P75" s="4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15"/>
      <c r="R75" s="315"/>
      <c r="S75" s="315"/>
      <c r="T75" s="316"/>
      <c r="U75" s="34"/>
      <c r="V75" s="34"/>
      <c r="W75" s="35" t="s">
        <v>69</v>
      </c>
      <c r="X75" s="298">
        <v>0</v>
      </c>
      <c r="Y75" s="299">
        <f>IFERROR(IF(X75="","",X75),"")</f>
        <v>0</v>
      </c>
      <c r="Z75" s="36">
        <f>IFERROR(IF(X75="","",X75*0.00866),"")</f>
        <v>0</v>
      </c>
      <c r="AA75" s="56"/>
      <c r="AB75" s="57"/>
      <c r="AC75" s="112" t="s">
        <v>136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11"/>
      <c r="B76" s="305"/>
      <c r="C76" s="305"/>
      <c r="D76" s="305"/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12"/>
      <c r="P76" s="308" t="s">
        <v>72</v>
      </c>
      <c r="Q76" s="309"/>
      <c r="R76" s="309"/>
      <c r="S76" s="309"/>
      <c r="T76" s="309"/>
      <c r="U76" s="309"/>
      <c r="V76" s="310"/>
      <c r="W76" s="37" t="s">
        <v>69</v>
      </c>
      <c r="X76" s="300">
        <f>IFERROR(SUM(X74:X75),"0")</f>
        <v>0</v>
      </c>
      <c r="Y76" s="300">
        <f>IFERROR(SUM(Y74:Y75),"0")</f>
        <v>0</v>
      </c>
      <c r="Z76" s="300">
        <f>IFERROR(IF(Z74="",0,Z74),"0")+IFERROR(IF(Z75="",0,Z75),"0")</f>
        <v>0</v>
      </c>
      <c r="AA76" s="301"/>
      <c r="AB76" s="301"/>
      <c r="AC76" s="301"/>
    </row>
    <row r="77" spans="1:68" x14ac:dyDescent="0.2">
      <c r="A77" s="305"/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12"/>
      <c r="P77" s="308" t="s">
        <v>72</v>
      </c>
      <c r="Q77" s="309"/>
      <c r="R77" s="309"/>
      <c r="S77" s="309"/>
      <c r="T77" s="309"/>
      <c r="U77" s="309"/>
      <c r="V77" s="310"/>
      <c r="W77" s="37" t="s">
        <v>73</v>
      </c>
      <c r="X77" s="300">
        <f>IFERROR(SUMPRODUCT(X74:X75*H74:H75),"0")</f>
        <v>0</v>
      </c>
      <c r="Y77" s="300">
        <f>IFERROR(SUMPRODUCT(Y74:Y75*H74:H75),"0")</f>
        <v>0</v>
      </c>
      <c r="Z77" s="37"/>
      <c r="AA77" s="301"/>
      <c r="AB77" s="301"/>
      <c r="AC77" s="301"/>
    </row>
    <row r="78" spans="1:68" ht="16.5" customHeight="1" x14ac:dyDescent="0.25">
      <c r="A78" s="313" t="s">
        <v>139</v>
      </c>
      <c r="B78" s="305"/>
      <c r="C78" s="305"/>
      <c r="D78" s="305"/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  <c r="AA78" s="293"/>
      <c r="AB78" s="293"/>
      <c r="AC78" s="293"/>
    </row>
    <row r="79" spans="1:68" ht="14.25" customHeight="1" x14ac:dyDescent="0.25">
      <c r="A79" s="304" t="s">
        <v>124</v>
      </c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294"/>
      <c r="AB79" s="294"/>
      <c r="AC79" s="294"/>
    </row>
    <row r="80" spans="1:68" ht="27" customHeight="1" x14ac:dyDescent="0.25">
      <c r="A80" s="54" t="s">
        <v>140</v>
      </c>
      <c r="B80" s="54" t="s">
        <v>141</v>
      </c>
      <c r="C80" s="31">
        <v>4301135574</v>
      </c>
      <c r="D80" s="302">
        <v>4607111033659</v>
      </c>
      <c r="E80" s="303"/>
      <c r="F80" s="297">
        <v>0.3</v>
      </c>
      <c r="G80" s="32">
        <v>12</v>
      </c>
      <c r="H80" s="297">
        <v>3.6</v>
      </c>
      <c r="I80" s="297">
        <v>4.3036000000000003</v>
      </c>
      <c r="J80" s="32">
        <v>70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5"/>
      <c r="R80" s="315"/>
      <c r="S80" s="315"/>
      <c r="T80" s="316"/>
      <c r="U80" s="34"/>
      <c r="V80" s="34"/>
      <c r="W80" s="35" t="s">
        <v>69</v>
      </c>
      <c r="X80" s="298">
        <v>0</v>
      </c>
      <c r="Y80" s="299">
        <f>IFERROR(IF(X80="","",X80),"")</f>
        <v>0</v>
      </c>
      <c r="Z80" s="36">
        <f>IFERROR(IF(X80="","",X80*0.01788),"")</f>
        <v>0</v>
      </c>
      <c r="AA80" s="56"/>
      <c r="AB80" s="57"/>
      <c r="AC80" s="114" t="s">
        <v>142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customHeight="1" x14ac:dyDescent="0.25">
      <c r="A81" s="54" t="s">
        <v>143</v>
      </c>
      <c r="B81" s="54" t="s">
        <v>144</v>
      </c>
      <c r="C81" s="31">
        <v>4301135586</v>
      </c>
      <c r="D81" s="302">
        <v>4607111033659</v>
      </c>
      <c r="E81" s="303"/>
      <c r="F81" s="297">
        <v>0.3</v>
      </c>
      <c r="G81" s="32">
        <v>6</v>
      </c>
      <c r="H81" s="297">
        <v>1.8</v>
      </c>
      <c r="I81" s="297">
        <v>2.2218</v>
      </c>
      <c r="J81" s="32">
        <v>140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3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5"/>
      <c r="R81" s="315"/>
      <c r="S81" s="315"/>
      <c r="T81" s="316"/>
      <c r="U81" s="34"/>
      <c r="V81" s="34"/>
      <c r="W81" s="35" t="s">
        <v>69</v>
      </c>
      <c r="X81" s="298">
        <v>0</v>
      </c>
      <c r="Y81" s="299">
        <f>IFERROR(IF(X81="","",X81),"")</f>
        <v>0</v>
      </c>
      <c r="Z81" s="36">
        <f>IFERROR(IF(X81="","",X81*0.00941),"")</f>
        <v>0</v>
      </c>
      <c r="AA81" s="56"/>
      <c r="AB81" s="57"/>
      <c r="AC81" s="116" t="s">
        <v>142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311"/>
      <c r="B82" s="305"/>
      <c r="C82" s="305"/>
      <c r="D82" s="305"/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12"/>
      <c r="P82" s="308" t="s">
        <v>72</v>
      </c>
      <c r="Q82" s="309"/>
      <c r="R82" s="309"/>
      <c r="S82" s="309"/>
      <c r="T82" s="309"/>
      <c r="U82" s="309"/>
      <c r="V82" s="310"/>
      <c r="W82" s="37" t="s">
        <v>69</v>
      </c>
      <c r="X82" s="300">
        <f>IFERROR(SUM(X80:X81),"0")</f>
        <v>0</v>
      </c>
      <c r="Y82" s="300">
        <f>IFERROR(SUM(Y80:Y81),"0")</f>
        <v>0</v>
      </c>
      <c r="Z82" s="300">
        <f>IFERROR(IF(Z80="",0,Z80),"0")+IFERROR(IF(Z81="",0,Z81),"0")</f>
        <v>0</v>
      </c>
      <c r="AA82" s="301"/>
      <c r="AB82" s="301"/>
      <c r="AC82" s="301"/>
    </row>
    <row r="83" spans="1:68" x14ac:dyDescent="0.2">
      <c r="A83" s="305"/>
      <c r="B83" s="305"/>
      <c r="C83" s="305"/>
      <c r="D83" s="305"/>
      <c r="E83" s="305"/>
      <c r="F83" s="305"/>
      <c r="G83" s="305"/>
      <c r="H83" s="305"/>
      <c r="I83" s="305"/>
      <c r="J83" s="305"/>
      <c r="K83" s="305"/>
      <c r="L83" s="305"/>
      <c r="M83" s="305"/>
      <c r="N83" s="305"/>
      <c r="O83" s="312"/>
      <c r="P83" s="308" t="s">
        <v>72</v>
      </c>
      <c r="Q83" s="309"/>
      <c r="R83" s="309"/>
      <c r="S83" s="309"/>
      <c r="T83" s="309"/>
      <c r="U83" s="309"/>
      <c r="V83" s="310"/>
      <c r="W83" s="37" t="s">
        <v>73</v>
      </c>
      <c r="X83" s="300">
        <f>IFERROR(SUMPRODUCT(X80:X81*H80:H81),"0")</f>
        <v>0</v>
      </c>
      <c r="Y83" s="300">
        <f>IFERROR(SUMPRODUCT(Y80:Y81*H80:H81),"0")</f>
        <v>0</v>
      </c>
      <c r="Z83" s="37"/>
      <c r="AA83" s="301"/>
      <c r="AB83" s="301"/>
      <c r="AC83" s="301"/>
    </row>
    <row r="84" spans="1:68" ht="16.5" customHeight="1" x14ac:dyDescent="0.25">
      <c r="A84" s="313" t="s">
        <v>145</v>
      </c>
      <c r="B84" s="305"/>
      <c r="C84" s="305"/>
      <c r="D84" s="305"/>
      <c r="E84" s="305"/>
      <c r="F84" s="305"/>
      <c r="G84" s="305"/>
      <c r="H84" s="305"/>
      <c r="I84" s="305"/>
      <c r="J84" s="305"/>
      <c r="K84" s="305"/>
      <c r="L84" s="305"/>
      <c r="M84" s="305"/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  <c r="AA84" s="293"/>
      <c r="AB84" s="293"/>
      <c r="AC84" s="293"/>
    </row>
    <row r="85" spans="1:68" ht="14.25" customHeight="1" x14ac:dyDescent="0.25">
      <c r="A85" s="304" t="s">
        <v>146</v>
      </c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  <c r="AA85" s="294"/>
      <c r="AB85" s="294"/>
      <c r="AC85" s="294"/>
    </row>
    <row r="86" spans="1:68" ht="27" customHeight="1" x14ac:dyDescent="0.25">
      <c r="A86" s="54" t="s">
        <v>147</v>
      </c>
      <c r="B86" s="54" t="s">
        <v>148</v>
      </c>
      <c r="C86" s="31">
        <v>4301131047</v>
      </c>
      <c r="D86" s="302">
        <v>4607111034120</v>
      </c>
      <c r="E86" s="303"/>
      <c r="F86" s="297">
        <v>0.3</v>
      </c>
      <c r="G86" s="32">
        <v>12</v>
      </c>
      <c r="H86" s="297">
        <v>3.6</v>
      </c>
      <c r="I86" s="29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6" s="315"/>
      <c r="R86" s="315"/>
      <c r="S86" s="315"/>
      <c r="T86" s="316"/>
      <c r="U86" s="34"/>
      <c r="V86" s="34"/>
      <c r="W86" s="35" t="s">
        <v>69</v>
      </c>
      <c r="X86" s="298">
        <v>245</v>
      </c>
      <c r="Y86" s="299">
        <f>IFERROR(IF(X86="","",X86),"")</f>
        <v>245</v>
      </c>
      <c r="Z86" s="36">
        <f>IFERROR(IF(X86="","",X86*0.01788),"")</f>
        <v>4.3806000000000003</v>
      </c>
      <c r="AA86" s="56"/>
      <c r="AB86" s="57"/>
      <c r="AC86" s="118" t="s">
        <v>149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1054.3820000000001</v>
      </c>
      <c r="BN86" s="67">
        <f>IFERROR(Y86*I86,"0")</f>
        <v>1054.3820000000001</v>
      </c>
      <c r="BO86" s="67">
        <f>IFERROR(X86/J86,"0")</f>
        <v>3.5</v>
      </c>
      <c r="BP86" s="67">
        <f>IFERROR(Y86/J86,"0")</f>
        <v>3.5</v>
      </c>
    </row>
    <row r="87" spans="1:68" ht="27" customHeight="1" x14ac:dyDescent="0.25">
      <c r="A87" s="54" t="s">
        <v>150</v>
      </c>
      <c r="B87" s="54" t="s">
        <v>151</v>
      </c>
      <c r="C87" s="31">
        <v>4301131046</v>
      </c>
      <c r="D87" s="302">
        <v>4607111034137</v>
      </c>
      <c r="E87" s="303"/>
      <c r="F87" s="297">
        <v>0.3</v>
      </c>
      <c r="G87" s="32">
        <v>12</v>
      </c>
      <c r="H87" s="297">
        <v>3.6</v>
      </c>
      <c r="I87" s="29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1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7" s="315"/>
      <c r="R87" s="315"/>
      <c r="S87" s="315"/>
      <c r="T87" s="316"/>
      <c r="U87" s="34"/>
      <c r="V87" s="34"/>
      <c r="W87" s="35" t="s">
        <v>69</v>
      </c>
      <c r="X87" s="298">
        <v>245</v>
      </c>
      <c r="Y87" s="299">
        <f>IFERROR(IF(X87="","",X87),"")</f>
        <v>245</v>
      </c>
      <c r="Z87" s="36">
        <f>IFERROR(IF(X87="","",X87*0.01788),"")</f>
        <v>4.3806000000000003</v>
      </c>
      <c r="AA87" s="56"/>
      <c r="AB87" s="57"/>
      <c r="AC87" s="120" t="s">
        <v>152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1054.3820000000001</v>
      </c>
      <c r="BN87" s="67">
        <f>IFERROR(Y87*I87,"0")</f>
        <v>1054.3820000000001</v>
      </c>
      <c r="BO87" s="67">
        <f>IFERROR(X87/J87,"0")</f>
        <v>3.5</v>
      </c>
      <c r="BP87" s="67">
        <f>IFERROR(Y87/J87,"0")</f>
        <v>3.5</v>
      </c>
    </row>
    <row r="88" spans="1:68" x14ac:dyDescent="0.2">
      <c r="A88" s="311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M88" s="305"/>
      <c r="N88" s="305"/>
      <c r="O88" s="312"/>
      <c r="P88" s="308" t="s">
        <v>72</v>
      </c>
      <c r="Q88" s="309"/>
      <c r="R88" s="309"/>
      <c r="S88" s="309"/>
      <c r="T88" s="309"/>
      <c r="U88" s="309"/>
      <c r="V88" s="310"/>
      <c r="W88" s="37" t="s">
        <v>69</v>
      </c>
      <c r="X88" s="300">
        <f>IFERROR(SUM(X86:X87),"0")</f>
        <v>490</v>
      </c>
      <c r="Y88" s="300">
        <f>IFERROR(SUM(Y86:Y87),"0")</f>
        <v>490</v>
      </c>
      <c r="Z88" s="300">
        <f>IFERROR(IF(Z86="",0,Z86),"0")+IFERROR(IF(Z87="",0,Z87),"0")</f>
        <v>8.7612000000000005</v>
      </c>
      <c r="AA88" s="301"/>
      <c r="AB88" s="301"/>
      <c r="AC88" s="301"/>
    </row>
    <row r="89" spans="1:68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12"/>
      <c r="P89" s="308" t="s">
        <v>72</v>
      </c>
      <c r="Q89" s="309"/>
      <c r="R89" s="309"/>
      <c r="S89" s="309"/>
      <c r="T89" s="309"/>
      <c r="U89" s="309"/>
      <c r="V89" s="310"/>
      <c r="W89" s="37" t="s">
        <v>73</v>
      </c>
      <c r="X89" s="300">
        <f>IFERROR(SUMPRODUCT(X86:X87*H86:H87),"0")</f>
        <v>1764</v>
      </c>
      <c r="Y89" s="300">
        <f>IFERROR(SUMPRODUCT(Y86:Y87*H86:H87),"0")</f>
        <v>1764</v>
      </c>
      <c r="Z89" s="37"/>
      <c r="AA89" s="301"/>
      <c r="AB89" s="301"/>
      <c r="AC89" s="301"/>
    </row>
    <row r="90" spans="1:68" ht="16.5" customHeight="1" x14ac:dyDescent="0.25">
      <c r="A90" s="313" t="s">
        <v>153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293"/>
      <c r="AB90" s="293"/>
      <c r="AC90" s="293"/>
    </row>
    <row r="91" spans="1:68" ht="14.25" customHeight="1" x14ac:dyDescent="0.25">
      <c r="A91" s="304" t="s">
        <v>124</v>
      </c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294"/>
      <c r="AB91" s="294"/>
      <c r="AC91" s="294"/>
    </row>
    <row r="92" spans="1:68" ht="27" customHeight="1" x14ac:dyDescent="0.25">
      <c r="A92" s="54" t="s">
        <v>154</v>
      </c>
      <c r="B92" s="54" t="s">
        <v>155</v>
      </c>
      <c r="C92" s="31">
        <v>4301135763</v>
      </c>
      <c r="D92" s="302">
        <v>4620207491027</v>
      </c>
      <c r="E92" s="303"/>
      <c r="F92" s="297">
        <v>0.24</v>
      </c>
      <c r="G92" s="32">
        <v>12</v>
      </c>
      <c r="H92" s="297">
        <v>2.88</v>
      </c>
      <c r="I92" s="29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0" t="s">
        <v>156</v>
      </c>
      <c r="Q92" s="315"/>
      <c r="R92" s="315"/>
      <c r="S92" s="315"/>
      <c r="T92" s="316"/>
      <c r="U92" s="34"/>
      <c r="V92" s="34"/>
      <c r="W92" s="35" t="s">
        <v>69</v>
      </c>
      <c r="X92" s="298">
        <v>0</v>
      </c>
      <c r="Y92" s="299">
        <f t="shared" ref="Y92:Y97" si="0">IFERROR(IF(X92="","",X92),"")</f>
        <v>0</v>
      </c>
      <c r="Z92" s="36">
        <f t="shared" ref="Z92:Z97" si="1">IFERROR(IF(X92="","",X92*0.01788),"")</f>
        <v>0</v>
      </c>
      <c r="AA92" s="56"/>
      <c r="AB92" s="57"/>
      <c r="AC92" s="122" t="s">
        <v>142</v>
      </c>
      <c r="AG92" s="67"/>
      <c r="AJ92" s="71" t="s">
        <v>71</v>
      </c>
      <c r="AK92" s="71">
        <v>1</v>
      </c>
      <c r="BB92" s="123" t="s">
        <v>81</v>
      </c>
      <c r="BM92" s="67">
        <f t="shared" ref="BM92:BM97" si="2">IFERROR(X92*I92,"0")</f>
        <v>0</v>
      </c>
      <c r="BN92" s="67">
        <f t="shared" ref="BN92:BN97" si="3">IFERROR(Y92*I92,"0")</f>
        <v>0</v>
      </c>
      <c r="BO92" s="67">
        <f t="shared" ref="BO92:BO97" si="4">IFERROR(X92/J92,"0")</f>
        <v>0</v>
      </c>
      <c r="BP92" s="67">
        <f t="shared" ref="BP92:BP97" si="5">IFERROR(Y92/J92,"0")</f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4301135793</v>
      </c>
      <c r="D93" s="302">
        <v>4620207491003</v>
      </c>
      <c r="E93" s="303"/>
      <c r="F93" s="297">
        <v>0.24</v>
      </c>
      <c r="G93" s="32">
        <v>12</v>
      </c>
      <c r="H93" s="297">
        <v>2.88</v>
      </c>
      <c r="I93" s="29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1" t="s">
        <v>159</v>
      </c>
      <c r="Q93" s="315"/>
      <c r="R93" s="315"/>
      <c r="S93" s="315"/>
      <c r="T93" s="316"/>
      <c r="U93" s="34"/>
      <c r="V93" s="34"/>
      <c r="W93" s="35" t="s">
        <v>69</v>
      </c>
      <c r="X93" s="298">
        <v>105</v>
      </c>
      <c r="Y93" s="299">
        <f t="shared" si="0"/>
        <v>105</v>
      </c>
      <c r="Z93" s="36">
        <f t="shared" si="1"/>
        <v>1.8774</v>
      </c>
      <c r="AA93" s="56"/>
      <c r="AB93" s="57"/>
      <c r="AC93" s="124" t="s">
        <v>142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376.27800000000002</v>
      </c>
      <c r="BN93" s="67">
        <f t="shared" si="3"/>
        <v>376.27800000000002</v>
      </c>
      <c r="BO93" s="67">
        <f t="shared" si="4"/>
        <v>1.5</v>
      </c>
      <c r="BP93" s="67">
        <f t="shared" si="5"/>
        <v>1.5</v>
      </c>
    </row>
    <row r="94" spans="1:68" ht="27" customHeight="1" x14ac:dyDescent="0.25">
      <c r="A94" s="54" t="s">
        <v>160</v>
      </c>
      <c r="B94" s="54" t="s">
        <v>161</v>
      </c>
      <c r="C94" s="31">
        <v>4301135768</v>
      </c>
      <c r="D94" s="302">
        <v>4620207491034</v>
      </c>
      <c r="E94" s="303"/>
      <c r="F94" s="297">
        <v>0.24</v>
      </c>
      <c r="G94" s="32">
        <v>12</v>
      </c>
      <c r="H94" s="297">
        <v>2.88</v>
      </c>
      <c r="I94" s="29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5" t="s">
        <v>162</v>
      </c>
      <c r="Q94" s="315"/>
      <c r="R94" s="315"/>
      <c r="S94" s="315"/>
      <c r="T94" s="316"/>
      <c r="U94" s="34"/>
      <c r="V94" s="34"/>
      <c r="W94" s="35" t="s">
        <v>69</v>
      </c>
      <c r="X94" s="298">
        <v>0</v>
      </c>
      <c r="Y94" s="299">
        <f t="shared" si="0"/>
        <v>0</v>
      </c>
      <c r="Z94" s="36">
        <f t="shared" si="1"/>
        <v>0</v>
      </c>
      <c r="AA94" s="56"/>
      <c r="AB94" s="57"/>
      <c r="AC94" s="126" t="s">
        <v>163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4301135760</v>
      </c>
      <c r="D95" s="302">
        <v>4620207491010</v>
      </c>
      <c r="E95" s="303"/>
      <c r="F95" s="297">
        <v>0.24</v>
      </c>
      <c r="G95" s="32">
        <v>12</v>
      </c>
      <c r="H95" s="297">
        <v>2.88</v>
      </c>
      <c r="I95" s="29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1" t="s">
        <v>166</v>
      </c>
      <c r="Q95" s="315"/>
      <c r="R95" s="315"/>
      <c r="S95" s="315"/>
      <c r="T95" s="316"/>
      <c r="U95" s="34"/>
      <c r="V95" s="34"/>
      <c r="W95" s="35" t="s">
        <v>69</v>
      </c>
      <c r="X95" s="298">
        <v>140</v>
      </c>
      <c r="Y95" s="299">
        <f t="shared" si="0"/>
        <v>140</v>
      </c>
      <c r="Z95" s="36">
        <f t="shared" si="1"/>
        <v>2.5032000000000001</v>
      </c>
      <c r="AA95" s="56"/>
      <c r="AB95" s="57"/>
      <c r="AC95" s="128" t="s">
        <v>142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501.70400000000001</v>
      </c>
      <c r="BN95" s="67">
        <f t="shared" si="3"/>
        <v>501.70400000000001</v>
      </c>
      <c r="BO95" s="67">
        <f t="shared" si="4"/>
        <v>2</v>
      </c>
      <c r="BP95" s="67">
        <f t="shared" si="5"/>
        <v>2</v>
      </c>
    </row>
    <row r="96" spans="1:68" ht="27" customHeight="1" x14ac:dyDescent="0.25">
      <c r="A96" s="54" t="s">
        <v>167</v>
      </c>
      <c r="B96" s="54" t="s">
        <v>168</v>
      </c>
      <c r="C96" s="31">
        <v>4301135571</v>
      </c>
      <c r="D96" s="302">
        <v>4607111035028</v>
      </c>
      <c r="E96" s="303"/>
      <c r="F96" s="297">
        <v>0.48</v>
      </c>
      <c r="G96" s="32">
        <v>8</v>
      </c>
      <c r="H96" s="297">
        <v>3.84</v>
      </c>
      <c r="I96" s="297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30" t="s">
        <v>169</v>
      </c>
      <c r="Q96" s="315"/>
      <c r="R96" s="315"/>
      <c r="S96" s="315"/>
      <c r="T96" s="316"/>
      <c r="U96" s="34"/>
      <c r="V96" s="34"/>
      <c r="W96" s="35" t="s">
        <v>69</v>
      </c>
      <c r="X96" s="298">
        <v>0</v>
      </c>
      <c r="Y96" s="299">
        <f t="shared" si="0"/>
        <v>0</v>
      </c>
      <c r="Z96" s="36">
        <f t="shared" si="1"/>
        <v>0</v>
      </c>
      <c r="AA96" s="56"/>
      <c r="AB96" s="57"/>
      <c r="AC96" s="130" t="s">
        <v>142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ht="27" customHeight="1" x14ac:dyDescent="0.25">
      <c r="A97" s="54" t="s">
        <v>170</v>
      </c>
      <c r="B97" s="54" t="s">
        <v>171</v>
      </c>
      <c r="C97" s="31">
        <v>4301135285</v>
      </c>
      <c r="D97" s="302">
        <v>4607111036407</v>
      </c>
      <c r="E97" s="303"/>
      <c r="F97" s="297">
        <v>0.3</v>
      </c>
      <c r="G97" s="32">
        <v>14</v>
      </c>
      <c r="H97" s="297">
        <v>4.2</v>
      </c>
      <c r="I97" s="297">
        <v>4.5292000000000003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6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15"/>
      <c r="R97" s="315"/>
      <c r="S97" s="315"/>
      <c r="T97" s="316"/>
      <c r="U97" s="34"/>
      <c r="V97" s="34"/>
      <c r="W97" s="35" t="s">
        <v>69</v>
      </c>
      <c r="X97" s="298">
        <v>0</v>
      </c>
      <c r="Y97" s="299">
        <f t="shared" si="0"/>
        <v>0</v>
      </c>
      <c r="Z97" s="36">
        <f t="shared" si="1"/>
        <v>0</v>
      </c>
      <c r="AA97" s="56"/>
      <c r="AB97" s="57"/>
      <c r="AC97" s="132" t="s">
        <v>172</v>
      </c>
      <c r="AG97" s="67"/>
      <c r="AJ97" s="71" t="s">
        <v>71</v>
      </c>
      <c r="AK97" s="71">
        <v>1</v>
      </c>
      <c r="BB97" s="133" t="s">
        <v>81</v>
      </c>
      <c r="BM97" s="67">
        <f t="shared" si="2"/>
        <v>0</v>
      </c>
      <c r="BN97" s="67">
        <f t="shared" si="3"/>
        <v>0</v>
      </c>
      <c r="BO97" s="67">
        <f t="shared" si="4"/>
        <v>0</v>
      </c>
      <c r="BP97" s="67">
        <f t="shared" si="5"/>
        <v>0</v>
      </c>
    </row>
    <row r="98" spans="1:68" x14ac:dyDescent="0.2">
      <c r="A98" s="311"/>
      <c r="B98" s="305"/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12"/>
      <c r="P98" s="308" t="s">
        <v>72</v>
      </c>
      <c r="Q98" s="309"/>
      <c r="R98" s="309"/>
      <c r="S98" s="309"/>
      <c r="T98" s="309"/>
      <c r="U98" s="309"/>
      <c r="V98" s="310"/>
      <c r="W98" s="37" t="s">
        <v>69</v>
      </c>
      <c r="X98" s="300">
        <f>IFERROR(SUM(X92:X97),"0")</f>
        <v>245</v>
      </c>
      <c r="Y98" s="300">
        <f>IFERROR(SUM(Y92:Y97),"0")</f>
        <v>245</v>
      </c>
      <c r="Z98" s="300">
        <f>IFERROR(IF(Z92="",0,Z92),"0")+IFERROR(IF(Z93="",0,Z93),"0")+IFERROR(IF(Z94="",0,Z94),"0")+IFERROR(IF(Z95="",0,Z95),"0")+IFERROR(IF(Z96="",0,Z96),"0")+IFERROR(IF(Z97="",0,Z97),"0")</f>
        <v>4.3806000000000003</v>
      </c>
      <c r="AA98" s="301"/>
      <c r="AB98" s="301"/>
      <c r="AC98" s="301"/>
    </row>
    <row r="99" spans="1:68" x14ac:dyDescent="0.2">
      <c r="A99" s="305"/>
      <c r="B99" s="305"/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12"/>
      <c r="P99" s="308" t="s">
        <v>72</v>
      </c>
      <c r="Q99" s="309"/>
      <c r="R99" s="309"/>
      <c r="S99" s="309"/>
      <c r="T99" s="309"/>
      <c r="U99" s="309"/>
      <c r="V99" s="310"/>
      <c r="W99" s="37" t="s">
        <v>73</v>
      </c>
      <c r="X99" s="300">
        <f>IFERROR(SUMPRODUCT(X92:X97*H92:H97),"0")</f>
        <v>705.59999999999991</v>
      </c>
      <c r="Y99" s="300">
        <f>IFERROR(SUMPRODUCT(Y92:Y97*H92:H97),"0")</f>
        <v>705.59999999999991</v>
      </c>
      <c r="Z99" s="37"/>
      <c r="AA99" s="301"/>
      <c r="AB99" s="301"/>
      <c r="AC99" s="301"/>
    </row>
    <row r="100" spans="1:68" ht="16.5" customHeight="1" x14ac:dyDescent="0.25">
      <c r="A100" s="313" t="s">
        <v>173</v>
      </c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293"/>
      <c r="AB100" s="293"/>
      <c r="AC100" s="293"/>
    </row>
    <row r="101" spans="1:68" ht="14.25" customHeight="1" x14ac:dyDescent="0.25">
      <c r="A101" s="304" t="s">
        <v>118</v>
      </c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294"/>
      <c r="AB101" s="294"/>
      <c r="AC101" s="294"/>
    </row>
    <row r="102" spans="1:68" ht="27" customHeight="1" x14ac:dyDescent="0.25">
      <c r="A102" s="54" t="s">
        <v>174</v>
      </c>
      <c r="B102" s="54" t="s">
        <v>175</v>
      </c>
      <c r="C102" s="31">
        <v>4301136070</v>
      </c>
      <c r="D102" s="302">
        <v>4607025784012</v>
      </c>
      <c r="E102" s="303"/>
      <c r="F102" s="297">
        <v>0.09</v>
      </c>
      <c r="G102" s="32">
        <v>24</v>
      </c>
      <c r="H102" s="297">
        <v>2.16</v>
      </c>
      <c r="I102" s="297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5"/>
      <c r="R102" s="315"/>
      <c r="S102" s="315"/>
      <c r="T102" s="316"/>
      <c r="U102" s="34"/>
      <c r="V102" s="34"/>
      <c r="W102" s="35" t="s">
        <v>69</v>
      </c>
      <c r="X102" s="298">
        <v>0</v>
      </c>
      <c r="Y102" s="299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176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11"/>
      <c r="B103" s="305"/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12"/>
      <c r="P103" s="308" t="s">
        <v>72</v>
      </c>
      <c r="Q103" s="309"/>
      <c r="R103" s="309"/>
      <c r="S103" s="309"/>
      <c r="T103" s="309"/>
      <c r="U103" s="309"/>
      <c r="V103" s="310"/>
      <c r="W103" s="37" t="s">
        <v>69</v>
      </c>
      <c r="X103" s="300">
        <f>IFERROR(SUM(X102:X102),"0")</f>
        <v>0</v>
      </c>
      <c r="Y103" s="300">
        <f>IFERROR(SUM(Y102:Y102),"0")</f>
        <v>0</v>
      </c>
      <c r="Z103" s="300">
        <f>IFERROR(IF(Z102="",0,Z102),"0")</f>
        <v>0</v>
      </c>
      <c r="AA103" s="301"/>
      <c r="AB103" s="301"/>
      <c r="AC103" s="301"/>
    </row>
    <row r="104" spans="1:68" x14ac:dyDescent="0.2">
      <c r="A104" s="305"/>
      <c r="B104" s="305"/>
      <c r="C104" s="305"/>
      <c r="D104" s="305"/>
      <c r="E104" s="305"/>
      <c r="F104" s="305"/>
      <c r="G104" s="305"/>
      <c r="H104" s="305"/>
      <c r="I104" s="305"/>
      <c r="J104" s="305"/>
      <c r="K104" s="305"/>
      <c r="L104" s="305"/>
      <c r="M104" s="305"/>
      <c r="N104" s="305"/>
      <c r="O104" s="312"/>
      <c r="P104" s="308" t="s">
        <v>72</v>
      </c>
      <c r="Q104" s="309"/>
      <c r="R104" s="309"/>
      <c r="S104" s="309"/>
      <c r="T104" s="309"/>
      <c r="U104" s="309"/>
      <c r="V104" s="310"/>
      <c r="W104" s="37" t="s">
        <v>73</v>
      </c>
      <c r="X104" s="300">
        <f>IFERROR(SUMPRODUCT(X102:X102*H102:H102),"0")</f>
        <v>0</v>
      </c>
      <c r="Y104" s="300">
        <f>IFERROR(SUMPRODUCT(Y102:Y102*H102:H102),"0")</f>
        <v>0</v>
      </c>
      <c r="Z104" s="37"/>
      <c r="AA104" s="301"/>
      <c r="AB104" s="301"/>
      <c r="AC104" s="301"/>
    </row>
    <row r="105" spans="1:68" ht="16.5" customHeight="1" x14ac:dyDescent="0.25">
      <c r="A105" s="313" t="s">
        <v>177</v>
      </c>
      <c r="B105" s="305"/>
      <c r="C105" s="305"/>
      <c r="D105" s="305"/>
      <c r="E105" s="305"/>
      <c r="F105" s="305"/>
      <c r="G105" s="305"/>
      <c r="H105" s="305"/>
      <c r="I105" s="305"/>
      <c r="J105" s="305"/>
      <c r="K105" s="305"/>
      <c r="L105" s="305"/>
      <c r="M105" s="305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293"/>
      <c r="AB105" s="293"/>
      <c r="AC105" s="293"/>
    </row>
    <row r="106" spans="1:68" ht="14.25" customHeight="1" x14ac:dyDescent="0.25">
      <c r="A106" s="304" t="s">
        <v>63</v>
      </c>
      <c r="B106" s="305"/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294"/>
      <c r="AB106" s="294"/>
      <c r="AC106" s="294"/>
    </row>
    <row r="107" spans="1:68" ht="27" customHeight="1" x14ac:dyDescent="0.25">
      <c r="A107" s="54" t="s">
        <v>178</v>
      </c>
      <c r="B107" s="54" t="s">
        <v>179</v>
      </c>
      <c r="C107" s="31">
        <v>4301071074</v>
      </c>
      <c r="D107" s="302">
        <v>4620207491157</v>
      </c>
      <c r="E107" s="303"/>
      <c r="F107" s="297">
        <v>0.7</v>
      </c>
      <c r="G107" s="32">
        <v>10</v>
      </c>
      <c r="H107" s="297">
        <v>7</v>
      </c>
      <c r="I107" s="297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5"/>
      <c r="R107" s="315"/>
      <c r="S107" s="315"/>
      <c r="T107" s="316"/>
      <c r="U107" s="34"/>
      <c r="V107" s="34"/>
      <c r="W107" s="35" t="s">
        <v>69</v>
      </c>
      <c r="X107" s="298">
        <v>0</v>
      </c>
      <c r="Y107" s="29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180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4301071051</v>
      </c>
      <c r="D108" s="302">
        <v>4607111039262</v>
      </c>
      <c r="E108" s="303"/>
      <c r="F108" s="297">
        <v>0.4</v>
      </c>
      <c r="G108" s="32">
        <v>16</v>
      </c>
      <c r="H108" s="297">
        <v>6.4</v>
      </c>
      <c r="I108" s="297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5"/>
      <c r="R108" s="315"/>
      <c r="S108" s="315"/>
      <c r="T108" s="316"/>
      <c r="U108" s="34"/>
      <c r="V108" s="34"/>
      <c r="W108" s="35" t="s">
        <v>69</v>
      </c>
      <c r="X108" s="298">
        <v>0</v>
      </c>
      <c r="Y108" s="29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136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4301071038</v>
      </c>
      <c r="D109" s="302">
        <v>4607111039248</v>
      </c>
      <c r="E109" s="303"/>
      <c r="F109" s="297">
        <v>0.7</v>
      </c>
      <c r="G109" s="32">
        <v>10</v>
      </c>
      <c r="H109" s="297">
        <v>7</v>
      </c>
      <c r="I109" s="297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5"/>
      <c r="R109" s="315"/>
      <c r="S109" s="315"/>
      <c r="T109" s="316"/>
      <c r="U109" s="34"/>
      <c r="V109" s="34"/>
      <c r="W109" s="35" t="s">
        <v>69</v>
      </c>
      <c r="X109" s="298">
        <v>0</v>
      </c>
      <c r="Y109" s="29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136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4301071049</v>
      </c>
      <c r="D110" s="302">
        <v>4607111039293</v>
      </c>
      <c r="E110" s="303"/>
      <c r="F110" s="297">
        <v>0.4</v>
      </c>
      <c r="G110" s="32">
        <v>16</v>
      </c>
      <c r="H110" s="297">
        <v>6.4</v>
      </c>
      <c r="I110" s="297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5"/>
      <c r="R110" s="315"/>
      <c r="S110" s="315"/>
      <c r="T110" s="316"/>
      <c r="U110" s="34"/>
      <c r="V110" s="34"/>
      <c r="W110" s="35" t="s">
        <v>69</v>
      </c>
      <c r="X110" s="298">
        <v>0</v>
      </c>
      <c r="Y110" s="29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136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187</v>
      </c>
      <c r="B111" s="54" t="s">
        <v>188</v>
      </c>
      <c r="C111" s="31">
        <v>4301071039</v>
      </c>
      <c r="D111" s="302">
        <v>4607111039279</v>
      </c>
      <c r="E111" s="303"/>
      <c r="F111" s="297">
        <v>0.7</v>
      </c>
      <c r="G111" s="32">
        <v>10</v>
      </c>
      <c r="H111" s="297">
        <v>7</v>
      </c>
      <c r="I111" s="297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5"/>
      <c r="R111" s="315"/>
      <c r="S111" s="315"/>
      <c r="T111" s="316"/>
      <c r="U111" s="34"/>
      <c r="V111" s="34"/>
      <c r="W111" s="35" t="s">
        <v>69</v>
      </c>
      <c r="X111" s="298">
        <v>0</v>
      </c>
      <c r="Y111" s="29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136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11"/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12"/>
      <c r="P112" s="308" t="s">
        <v>72</v>
      </c>
      <c r="Q112" s="309"/>
      <c r="R112" s="309"/>
      <c r="S112" s="309"/>
      <c r="T112" s="309"/>
      <c r="U112" s="309"/>
      <c r="V112" s="310"/>
      <c r="W112" s="37" t="s">
        <v>69</v>
      </c>
      <c r="X112" s="300">
        <f>IFERROR(SUM(X107:X111),"0")</f>
        <v>0</v>
      </c>
      <c r="Y112" s="300">
        <f>IFERROR(SUM(Y107:Y111),"0")</f>
        <v>0</v>
      </c>
      <c r="Z112" s="300">
        <f>IFERROR(IF(Z107="",0,Z107),"0")+IFERROR(IF(Z108="",0,Z108),"0")+IFERROR(IF(Z109="",0,Z109),"0")+IFERROR(IF(Z110="",0,Z110),"0")+IFERROR(IF(Z111="",0,Z111),"0")</f>
        <v>0</v>
      </c>
      <c r="AA112" s="301"/>
      <c r="AB112" s="301"/>
      <c r="AC112" s="301"/>
    </row>
    <row r="113" spans="1:68" x14ac:dyDescent="0.2">
      <c r="A113" s="305"/>
      <c r="B113" s="305"/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12"/>
      <c r="P113" s="308" t="s">
        <v>72</v>
      </c>
      <c r="Q113" s="309"/>
      <c r="R113" s="309"/>
      <c r="S113" s="309"/>
      <c r="T113" s="309"/>
      <c r="U113" s="309"/>
      <c r="V113" s="310"/>
      <c r="W113" s="37" t="s">
        <v>73</v>
      </c>
      <c r="X113" s="300">
        <f>IFERROR(SUMPRODUCT(X107:X111*H107:H111),"0")</f>
        <v>0</v>
      </c>
      <c r="Y113" s="300">
        <f>IFERROR(SUMPRODUCT(Y107:Y111*H107:H111),"0")</f>
        <v>0</v>
      </c>
      <c r="Z113" s="37"/>
      <c r="AA113" s="301"/>
      <c r="AB113" s="301"/>
      <c r="AC113" s="301"/>
    </row>
    <row r="114" spans="1:68" ht="14.25" customHeight="1" x14ac:dyDescent="0.25">
      <c r="A114" s="304" t="s">
        <v>124</v>
      </c>
      <c r="B114" s="305"/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294"/>
      <c r="AB114" s="294"/>
      <c r="AC114" s="294"/>
    </row>
    <row r="115" spans="1:68" ht="27" customHeight="1" x14ac:dyDescent="0.25">
      <c r="A115" s="54" t="s">
        <v>189</v>
      </c>
      <c r="B115" s="54" t="s">
        <v>190</v>
      </c>
      <c r="C115" s="31">
        <v>4301135670</v>
      </c>
      <c r="D115" s="302">
        <v>4620207490983</v>
      </c>
      <c r="E115" s="303"/>
      <c r="F115" s="297">
        <v>0.22</v>
      </c>
      <c r="G115" s="32">
        <v>12</v>
      </c>
      <c r="H115" s="297">
        <v>2.64</v>
      </c>
      <c r="I115" s="297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2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5"/>
      <c r="R115" s="315"/>
      <c r="S115" s="315"/>
      <c r="T115" s="316"/>
      <c r="U115" s="34"/>
      <c r="V115" s="34"/>
      <c r="W115" s="35" t="s">
        <v>69</v>
      </c>
      <c r="X115" s="298">
        <v>0</v>
      </c>
      <c r="Y115" s="29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191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11"/>
      <c r="B116" s="305"/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12"/>
      <c r="P116" s="308" t="s">
        <v>72</v>
      </c>
      <c r="Q116" s="309"/>
      <c r="R116" s="309"/>
      <c r="S116" s="309"/>
      <c r="T116" s="309"/>
      <c r="U116" s="309"/>
      <c r="V116" s="310"/>
      <c r="W116" s="37" t="s">
        <v>69</v>
      </c>
      <c r="X116" s="300">
        <f>IFERROR(SUM(X115:X115),"0")</f>
        <v>0</v>
      </c>
      <c r="Y116" s="300">
        <f>IFERROR(SUM(Y115:Y115),"0")</f>
        <v>0</v>
      </c>
      <c r="Z116" s="300">
        <f>IFERROR(IF(Z115="",0,Z115),"0")</f>
        <v>0</v>
      </c>
      <c r="AA116" s="301"/>
      <c r="AB116" s="301"/>
      <c r="AC116" s="301"/>
    </row>
    <row r="117" spans="1:68" x14ac:dyDescent="0.2">
      <c r="A117" s="305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12"/>
      <c r="P117" s="308" t="s">
        <v>72</v>
      </c>
      <c r="Q117" s="309"/>
      <c r="R117" s="309"/>
      <c r="S117" s="309"/>
      <c r="T117" s="309"/>
      <c r="U117" s="309"/>
      <c r="V117" s="310"/>
      <c r="W117" s="37" t="s">
        <v>73</v>
      </c>
      <c r="X117" s="300">
        <f>IFERROR(SUMPRODUCT(X115:X115*H115:H115),"0")</f>
        <v>0</v>
      </c>
      <c r="Y117" s="300">
        <f>IFERROR(SUMPRODUCT(Y115:Y115*H115:H115),"0")</f>
        <v>0</v>
      </c>
      <c r="Z117" s="37"/>
      <c r="AA117" s="301"/>
      <c r="AB117" s="301"/>
      <c r="AC117" s="301"/>
    </row>
    <row r="118" spans="1:68" ht="16.5" customHeight="1" x14ac:dyDescent="0.25">
      <c r="A118" s="313" t="s">
        <v>192</v>
      </c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293"/>
      <c r="AB118" s="293"/>
      <c r="AC118" s="293"/>
    </row>
    <row r="119" spans="1:68" ht="14.25" customHeight="1" x14ac:dyDescent="0.25">
      <c r="A119" s="304" t="s">
        <v>124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294"/>
      <c r="AB119" s="294"/>
      <c r="AC119" s="294"/>
    </row>
    <row r="120" spans="1:68" ht="27" customHeight="1" x14ac:dyDescent="0.25">
      <c r="A120" s="54" t="s">
        <v>193</v>
      </c>
      <c r="B120" s="54" t="s">
        <v>194</v>
      </c>
      <c r="C120" s="31">
        <v>4301135555</v>
      </c>
      <c r="D120" s="302">
        <v>4607111034014</v>
      </c>
      <c r="E120" s="303"/>
      <c r="F120" s="297">
        <v>0.25</v>
      </c>
      <c r="G120" s="32">
        <v>12</v>
      </c>
      <c r="H120" s="297">
        <v>3</v>
      </c>
      <c r="I120" s="297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5"/>
      <c r="R120" s="315"/>
      <c r="S120" s="315"/>
      <c r="T120" s="316"/>
      <c r="U120" s="34"/>
      <c r="V120" s="34"/>
      <c r="W120" s="35" t="s">
        <v>69</v>
      </c>
      <c r="X120" s="298">
        <v>245</v>
      </c>
      <c r="Y120" s="299">
        <f>IFERROR(IF(X120="","",X120),"")</f>
        <v>245</v>
      </c>
      <c r="Z120" s="36">
        <f>IFERROR(IF(X120="","",X120*0.01788),"")</f>
        <v>4.3806000000000003</v>
      </c>
      <c r="AA120" s="56"/>
      <c r="AB120" s="57"/>
      <c r="AC120" s="148" t="s">
        <v>195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907.38199999999995</v>
      </c>
      <c r="BN120" s="67">
        <f>IFERROR(Y120*I120,"0")</f>
        <v>907.38199999999995</v>
      </c>
      <c r="BO120" s="67">
        <f>IFERROR(X120/J120,"0")</f>
        <v>3.5</v>
      </c>
      <c r="BP120" s="67">
        <f>IFERROR(Y120/J120,"0")</f>
        <v>3.5</v>
      </c>
    </row>
    <row r="121" spans="1:68" ht="27" customHeight="1" x14ac:dyDescent="0.25">
      <c r="A121" s="54" t="s">
        <v>196</v>
      </c>
      <c r="B121" s="54" t="s">
        <v>197</v>
      </c>
      <c r="C121" s="31">
        <v>4301135532</v>
      </c>
      <c r="D121" s="302">
        <v>4607111033994</v>
      </c>
      <c r="E121" s="303"/>
      <c r="F121" s="297">
        <v>0.25</v>
      </c>
      <c r="G121" s="32">
        <v>12</v>
      </c>
      <c r="H121" s="297">
        <v>3</v>
      </c>
      <c r="I121" s="297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5"/>
      <c r="R121" s="315"/>
      <c r="S121" s="315"/>
      <c r="T121" s="316"/>
      <c r="U121" s="34"/>
      <c r="V121" s="34"/>
      <c r="W121" s="35" t="s">
        <v>69</v>
      </c>
      <c r="X121" s="298">
        <v>245</v>
      </c>
      <c r="Y121" s="299">
        <f>IFERROR(IF(X121="","",X121),"")</f>
        <v>245</v>
      </c>
      <c r="Z121" s="36">
        <f>IFERROR(IF(X121="","",X121*0.01788),"")</f>
        <v>4.3806000000000003</v>
      </c>
      <c r="AA121" s="56"/>
      <c r="AB121" s="57"/>
      <c r="AC121" s="150" t="s">
        <v>142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907.38199999999995</v>
      </c>
      <c r="BN121" s="67">
        <f>IFERROR(Y121*I121,"0")</f>
        <v>907.38199999999995</v>
      </c>
      <c r="BO121" s="67">
        <f>IFERROR(X121/J121,"0")</f>
        <v>3.5</v>
      </c>
      <c r="BP121" s="67">
        <f>IFERROR(Y121/J121,"0")</f>
        <v>3.5</v>
      </c>
    </row>
    <row r="122" spans="1:68" x14ac:dyDescent="0.2">
      <c r="A122" s="311"/>
      <c r="B122" s="305"/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12"/>
      <c r="P122" s="308" t="s">
        <v>72</v>
      </c>
      <c r="Q122" s="309"/>
      <c r="R122" s="309"/>
      <c r="S122" s="309"/>
      <c r="T122" s="309"/>
      <c r="U122" s="309"/>
      <c r="V122" s="310"/>
      <c r="W122" s="37" t="s">
        <v>69</v>
      </c>
      <c r="X122" s="300">
        <f>IFERROR(SUM(X120:X121),"0")</f>
        <v>490</v>
      </c>
      <c r="Y122" s="300">
        <f>IFERROR(SUM(Y120:Y121),"0")</f>
        <v>490</v>
      </c>
      <c r="Z122" s="300">
        <f>IFERROR(IF(Z120="",0,Z120),"0")+IFERROR(IF(Z121="",0,Z121),"0")</f>
        <v>8.7612000000000005</v>
      </c>
      <c r="AA122" s="301"/>
      <c r="AB122" s="301"/>
      <c r="AC122" s="301"/>
    </row>
    <row r="123" spans="1:68" x14ac:dyDescent="0.2">
      <c r="A123" s="305"/>
      <c r="B123" s="305"/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12"/>
      <c r="P123" s="308" t="s">
        <v>72</v>
      </c>
      <c r="Q123" s="309"/>
      <c r="R123" s="309"/>
      <c r="S123" s="309"/>
      <c r="T123" s="309"/>
      <c r="U123" s="309"/>
      <c r="V123" s="310"/>
      <c r="W123" s="37" t="s">
        <v>73</v>
      </c>
      <c r="X123" s="300">
        <f>IFERROR(SUMPRODUCT(X120:X121*H120:H121),"0")</f>
        <v>1470</v>
      </c>
      <c r="Y123" s="300">
        <f>IFERROR(SUMPRODUCT(Y120:Y121*H120:H121),"0")</f>
        <v>1470</v>
      </c>
      <c r="Z123" s="37"/>
      <c r="AA123" s="301"/>
      <c r="AB123" s="301"/>
      <c r="AC123" s="301"/>
    </row>
    <row r="124" spans="1:68" ht="16.5" customHeight="1" x14ac:dyDescent="0.25">
      <c r="A124" s="313" t="s">
        <v>198</v>
      </c>
      <c r="B124" s="305"/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293"/>
      <c r="AB124" s="293"/>
      <c r="AC124" s="293"/>
    </row>
    <row r="125" spans="1:68" ht="14.25" customHeight="1" x14ac:dyDescent="0.25">
      <c r="A125" s="304" t="s">
        <v>124</v>
      </c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294"/>
      <c r="AB125" s="294"/>
      <c r="AC125" s="294"/>
    </row>
    <row r="126" spans="1:68" ht="27" customHeight="1" x14ac:dyDescent="0.25">
      <c r="A126" s="54" t="s">
        <v>199</v>
      </c>
      <c r="B126" s="54" t="s">
        <v>200</v>
      </c>
      <c r="C126" s="31">
        <v>4301135549</v>
      </c>
      <c r="D126" s="302">
        <v>4607111039095</v>
      </c>
      <c r="E126" s="303"/>
      <c r="F126" s="297">
        <v>0.25</v>
      </c>
      <c r="G126" s="32">
        <v>12</v>
      </c>
      <c r="H126" s="297">
        <v>3</v>
      </c>
      <c r="I126" s="297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0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5"/>
      <c r="R126" s="315"/>
      <c r="S126" s="315"/>
      <c r="T126" s="316"/>
      <c r="U126" s="34"/>
      <c r="V126" s="34"/>
      <c r="W126" s="35" t="s">
        <v>69</v>
      </c>
      <c r="X126" s="298">
        <v>105</v>
      </c>
      <c r="Y126" s="299">
        <f>IFERROR(IF(X126="","",X126),"")</f>
        <v>105</v>
      </c>
      <c r="Z126" s="36">
        <f>IFERROR(IF(X126="","",X126*0.01788),"")</f>
        <v>1.8774</v>
      </c>
      <c r="AA126" s="56"/>
      <c r="AB126" s="57"/>
      <c r="AC126" s="152" t="s">
        <v>201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393.54</v>
      </c>
      <c r="BN126" s="67">
        <f>IFERROR(Y126*I126,"0")</f>
        <v>393.54</v>
      </c>
      <c r="BO126" s="67">
        <f>IFERROR(X126/J126,"0")</f>
        <v>1.5</v>
      </c>
      <c r="BP126" s="67">
        <f>IFERROR(Y126/J126,"0")</f>
        <v>1.5</v>
      </c>
    </row>
    <row r="127" spans="1:68" ht="16.5" customHeight="1" x14ac:dyDescent="0.25">
      <c r="A127" s="54" t="s">
        <v>202</v>
      </c>
      <c r="B127" s="54" t="s">
        <v>203</v>
      </c>
      <c r="C127" s="31">
        <v>4301135550</v>
      </c>
      <c r="D127" s="302">
        <v>4607111034199</v>
      </c>
      <c r="E127" s="303"/>
      <c r="F127" s="297">
        <v>0.25</v>
      </c>
      <c r="G127" s="32">
        <v>12</v>
      </c>
      <c r="H127" s="297">
        <v>3</v>
      </c>
      <c r="I127" s="29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7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5"/>
      <c r="R127" s="315"/>
      <c r="S127" s="315"/>
      <c r="T127" s="316"/>
      <c r="U127" s="34"/>
      <c r="V127" s="34"/>
      <c r="W127" s="35" t="s">
        <v>69</v>
      </c>
      <c r="X127" s="298">
        <v>105</v>
      </c>
      <c r="Y127" s="299">
        <f>IFERROR(IF(X127="","",X127),"")</f>
        <v>105</v>
      </c>
      <c r="Z127" s="36">
        <f>IFERROR(IF(X127="","",X127*0.01788),"")</f>
        <v>1.8774</v>
      </c>
      <c r="AA127" s="56"/>
      <c r="AB127" s="57"/>
      <c r="AC127" s="154" t="s">
        <v>204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388.87799999999999</v>
      </c>
      <c r="BN127" s="67">
        <f>IFERROR(Y127*I127,"0")</f>
        <v>388.87799999999999</v>
      </c>
      <c r="BO127" s="67">
        <f>IFERROR(X127/J127,"0")</f>
        <v>1.5</v>
      </c>
      <c r="BP127" s="67">
        <f>IFERROR(Y127/J127,"0")</f>
        <v>1.5</v>
      </c>
    </row>
    <row r="128" spans="1:68" x14ac:dyDescent="0.2">
      <c r="A128" s="311"/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12"/>
      <c r="P128" s="308" t="s">
        <v>72</v>
      </c>
      <c r="Q128" s="309"/>
      <c r="R128" s="309"/>
      <c r="S128" s="309"/>
      <c r="T128" s="309"/>
      <c r="U128" s="309"/>
      <c r="V128" s="310"/>
      <c r="W128" s="37" t="s">
        <v>69</v>
      </c>
      <c r="X128" s="300">
        <f>IFERROR(SUM(X126:X127),"0")</f>
        <v>210</v>
      </c>
      <c r="Y128" s="300">
        <f>IFERROR(SUM(Y126:Y127),"0")</f>
        <v>210</v>
      </c>
      <c r="Z128" s="300">
        <f>IFERROR(IF(Z126="",0,Z126),"0")+IFERROR(IF(Z127="",0,Z127),"0")</f>
        <v>3.7547999999999999</v>
      </c>
      <c r="AA128" s="301"/>
      <c r="AB128" s="301"/>
      <c r="AC128" s="301"/>
    </row>
    <row r="129" spans="1:68" x14ac:dyDescent="0.2">
      <c r="A129" s="305"/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12"/>
      <c r="P129" s="308" t="s">
        <v>72</v>
      </c>
      <c r="Q129" s="309"/>
      <c r="R129" s="309"/>
      <c r="S129" s="309"/>
      <c r="T129" s="309"/>
      <c r="U129" s="309"/>
      <c r="V129" s="310"/>
      <c r="W129" s="37" t="s">
        <v>73</v>
      </c>
      <c r="X129" s="300">
        <f>IFERROR(SUMPRODUCT(X126:X127*H126:H127),"0")</f>
        <v>630</v>
      </c>
      <c r="Y129" s="300">
        <f>IFERROR(SUMPRODUCT(Y126:Y127*H126:H127),"0")</f>
        <v>630</v>
      </c>
      <c r="Z129" s="37"/>
      <c r="AA129" s="301"/>
      <c r="AB129" s="301"/>
      <c r="AC129" s="301"/>
    </row>
    <row r="130" spans="1:68" ht="16.5" customHeight="1" x14ac:dyDescent="0.25">
      <c r="A130" s="313" t="s">
        <v>205</v>
      </c>
      <c r="B130" s="305"/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293"/>
      <c r="AB130" s="293"/>
      <c r="AC130" s="293"/>
    </row>
    <row r="131" spans="1:68" ht="14.25" customHeight="1" x14ac:dyDescent="0.25">
      <c r="A131" s="304" t="s">
        <v>124</v>
      </c>
      <c r="B131" s="305"/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294"/>
      <c r="AB131" s="294"/>
      <c r="AC131" s="294"/>
    </row>
    <row r="132" spans="1:68" ht="27" customHeight="1" x14ac:dyDescent="0.25">
      <c r="A132" s="54" t="s">
        <v>206</v>
      </c>
      <c r="B132" s="54" t="s">
        <v>207</v>
      </c>
      <c r="C132" s="31">
        <v>4301135753</v>
      </c>
      <c r="D132" s="302">
        <v>4620207490914</v>
      </c>
      <c r="E132" s="303"/>
      <c r="F132" s="297">
        <v>0.2</v>
      </c>
      <c r="G132" s="32">
        <v>12</v>
      </c>
      <c r="H132" s="297">
        <v>2.4</v>
      </c>
      <c r="I132" s="297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5" t="s">
        <v>208</v>
      </c>
      <c r="Q132" s="315"/>
      <c r="R132" s="315"/>
      <c r="S132" s="315"/>
      <c r="T132" s="316"/>
      <c r="U132" s="34"/>
      <c r="V132" s="34"/>
      <c r="W132" s="35" t="s">
        <v>69</v>
      </c>
      <c r="X132" s="298">
        <v>0</v>
      </c>
      <c r="Y132" s="299">
        <f>IFERROR(IF(X132="","",X132),"")</f>
        <v>0</v>
      </c>
      <c r="Z132" s="36">
        <f>IFERROR(IF(X132="","",X132*0.01788),"")</f>
        <v>0</v>
      </c>
      <c r="AA132" s="56"/>
      <c r="AB132" s="57"/>
      <c r="AC132" s="156" t="s">
        <v>195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209</v>
      </c>
      <c r="B133" s="54" t="s">
        <v>210</v>
      </c>
      <c r="C133" s="31">
        <v>4301135778</v>
      </c>
      <c r="D133" s="302">
        <v>4620207490853</v>
      </c>
      <c r="E133" s="303"/>
      <c r="F133" s="297">
        <v>0.2</v>
      </c>
      <c r="G133" s="32">
        <v>12</v>
      </c>
      <c r="H133" s="297">
        <v>2.4</v>
      </c>
      <c r="I133" s="297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72" t="s">
        <v>211</v>
      </c>
      <c r="Q133" s="315"/>
      <c r="R133" s="315"/>
      <c r="S133" s="315"/>
      <c r="T133" s="316"/>
      <c r="U133" s="34"/>
      <c r="V133" s="34"/>
      <c r="W133" s="35" t="s">
        <v>69</v>
      </c>
      <c r="X133" s="298">
        <v>140</v>
      </c>
      <c r="Y133" s="299">
        <f>IFERROR(IF(X133="","",X133),"")</f>
        <v>140</v>
      </c>
      <c r="Z133" s="36">
        <f>IFERROR(IF(X133="","",X133*0.01788),"")</f>
        <v>2.5032000000000001</v>
      </c>
      <c r="AA133" s="56"/>
      <c r="AB133" s="57"/>
      <c r="AC133" s="158" t="s">
        <v>195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375.20000000000005</v>
      </c>
      <c r="BN133" s="67">
        <f>IFERROR(Y133*I133,"0")</f>
        <v>375.20000000000005</v>
      </c>
      <c r="BO133" s="67">
        <f>IFERROR(X133/J133,"0")</f>
        <v>2</v>
      </c>
      <c r="BP133" s="67">
        <f>IFERROR(Y133/J133,"0")</f>
        <v>2</v>
      </c>
    </row>
    <row r="134" spans="1:68" x14ac:dyDescent="0.2">
      <c r="A134" s="311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12"/>
      <c r="P134" s="308" t="s">
        <v>72</v>
      </c>
      <c r="Q134" s="309"/>
      <c r="R134" s="309"/>
      <c r="S134" s="309"/>
      <c r="T134" s="309"/>
      <c r="U134" s="309"/>
      <c r="V134" s="310"/>
      <c r="W134" s="37" t="s">
        <v>69</v>
      </c>
      <c r="X134" s="300">
        <f>IFERROR(SUM(X132:X133),"0")</f>
        <v>140</v>
      </c>
      <c r="Y134" s="300">
        <f>IFERROR(SUM(Y132:Y133),"0")</f>
        <v>140</v>
      </c>
      <c r="Z134" s="300">
        <f>IFERROR(IF(Z132="",0,Z132),"0")+IFERROR(IF(Z133="",0,Z133),"0")</f>
        <v>2.5032000000000001</v>
      </c>
      <c r="AA134" s="301"/>
      <c r="AB134" s="301"/>
      <c r="AC134" s="301"/>
    </row>
    <row r="135" spans="1:68" x14ac:dyDescent="0.2">
      <c r="A135" s="305"/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12"/>
      <c r="P135" s="308" t="s">
        <v>72</v>
      </c>
      <c r="Q135" s="309"/>
      <c r="R135" s="309"/>
      <c r="S135" s="309"/>
      <c r="T135" s="309"/>
      <c r="U135" s="309"/>
      <c r="V135" s="310"/>
      <c r="W135" s="37" t="s">
        <v>73</v>
      </c>
      <c r="X135" s="300">
        <f>IFERROR(SUMPRODUCT(X132:X133*H132:H133),"0")</f>
        <v>336</v>
      </c>
      <c r="Y135" s="300">
        <f>IFERROR(SUMPRODUCT(Y132:Y133*H132:H133),"0")</f>
        <v>336</v>
      </c>
      <c r="Z135" s="37"/>
      <c r="AA135" s="301"/>
      <c r="AB135" s="301"/>
      <c r="AC135" s="301"/>
    </row>
    <row r="136" spans="1:68" ht="16.5" customHeight="1" x14ac:dyDescent="0.25">
      <c r="A136" s="313" t="s">
        <v>212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293"/>
      <c r="AB136" s="293"/>
      <c r="AC136" s="293"/>
    </row>
    <row r="137" spans="1:68" ht="14.25" customHeight="1" x14ac:dyDescent="0.25">
      <c r="A137" s="304" t="s">
        <v>124</v>
      </c>
      <c r="B137" s="305"/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294"/>
      <c r="AB137" s="294"/>
      <c r="AC137" s="294"/>
    </row>
    <row r="138" spans="1:68" ht="27" customHeight="1" x14ac:dyDescent="0.25">
      <c r="A138" s="54" t="s">
        <v>213</v>
      </c>
      <c r="B138" s="54" t="s">
        <v>214</v>
      </c>
      <c r="C138" s="31">
        <v>4301135570</v>
      </c>
      <c r="D138" s="302">
        <v>4607111035806</v>
      </c>
      <c r="E138" s="303"/>
      <c r="F138" s="297">
        <v>0.25</v>
      </c>
      <c r="G138" s="32">
        <v>12</v>
      </c>
      <c r="H138" s="297">
        <v>3</v>
      </c>
      <c r="I138" s="297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5"/>
      <c r="R138" s="315"/>
      <c r="S138" s="315"/>
      <c r="T138" s="316"/>
      <c r="U138" s="34"/>
      <c r="V138" s="34"/>
      <c r="W138" s="35" t="s">
        <v>69</v>
      </c>
      <c r="X138" s="298">
        <v>0</v>
      </c>
      <c r="Y138" s="299">
        <f>IFERROR(IF(X138="","",X138),"")</f>
        <v>0</v>
      </c>
      <c r="Z138" s="36">
        <f>IFERROR(IF(X138="","",X138*0.01788),"")</f>
        <v>0</v>
      </c>
      <c r="AA138" s="56"/>
      <c r="AB138" s="57"/>
      <c r="AC138" s="160" t="s">
        <v>215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11"/>
      <c r="B139" s="305"/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12"/>
      <c r="P139" s="308" t="s">
        <v>72</v>
      </c>
      <c r="Q139" s="309"/>
      <c r="R139" s="309"/>
      <c r="S139" s="309"/>
      <c r="T139" s="309"/>
      <c r="U139" s="309"/>
      <c r="V139" s="310"/>
      <c r="W139" s="37" t="s">
        <v>69</v>
      </c>
      <c r="X139" s="300">
        <f>IFERROR(SUM(X138:X138),"0")</f>
        <v>0</v>
      </c>
      <c r="Y139" s="300">
        <f>IFERROR(SUM(Y138:Y138),"0")</f>
        <v>0</v>
      </c>
      <c r="Z139" s="300">
        <f>IFERROR(IF(Z138="",0,Z138),"0")</f>
        <v>0</v>
      </c>
      <c r="AA139" s="301"/>
      <c r="AB139" s="301"/>
      <c r="AC139" s="301"/>
    </row>
    <row r="140" spans="1:68" x14ac:dyDescent="0.2">
      <c r="A140" s="305"/>
      <c r="B140" s="305"/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12"/>
      <c r="P140" s="308" t="s">
        <v>72</v>
      </c>
      <c r="Q140" s="309"/>
      <c r="R140" s="309"/>
      <c r="S140" s="309"/>
      <c r="T140" s="309"/>
      <c r="U140" s="309"/>
      <c r="V140" s="310"/>
      <c r="W140" s="37" t="s">
        <v>73</v>
      </c>
      <c r="X140" s="300">
        <f>IFERROR(SUMPRODUCT(X138:X138*H138:H138),"0")</f>
        <v>0</v>
      </c>
      <c r="Y140" s="300">
        <f>IFERROR(SUMPRODUCT(Y138:Y138*H138:H138),"0")</f>
        <v>0</v>
      </c>
      <c r="Z140" s="37"/>
      <c r="AA140" s="301"/>
      <c r="AB140" s="301"/>
      <c r="AC140" s="301"/>
    </row>
    <row r="141" spans="1:68" ht="16.5" customHeight="1" x14ac:dyDescent="0.25">
      <c r="A141" s="313" t="s">
        <v>216</v>
      </c>
      <c r="B141" s="305"/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293"/>
      <c r="AB141" s="293"/>
      <c r="AC141" s="293"/>
    </row>
    <row r="142" spans="1:68" ht="14.25" customHeight="1" x14ac:dyDescent="0.25">
      <c r="A142" s="304" t="s">
        <v>124</v>
      </c>
      <c r="B142" s="305"/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294"/>
      <c r="AB142" s="294"/>
      <c r="AC142" s="294"/>
    </row>
    <row r="143" spans="1:68" ht="16.5" customHeight="1" x14ac:dyDescent="0.25">
      <c r="A143" s="54" t="s">
        <v>217</v>
      </c>
      <c r="B143" s="54" t="s">
        <v>218</v>
      </c>
      <c r="C143" s="31">
        <v>4301135607</v>
      </c>
      <c r="D143" s="302">
        <v>4607111039613</v>
      </c>
      <c r="E143" s="303"/>
      <c r="F143" s="297">
        <v>0.09</v>
      </c>
      <c r="G143" s="32">
        <v>30</v>
      </c>
      <c r="H143" s="297">
        <v>2.7</v>
      </c>
      <c r="I143" s="297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5"/>
      <c r="R143" s="315"/>
      <c r="S143" s="315"/>
      <c r="T143" s="316"/>
      <c r="U143" s="34"/>
      <c r="V143" s="34"/>
      <c r="W143" s="35" t="s">
        <v>69</v>
      </c>
      <c r="X143" s="298">
        <v>0</v>
      </c>
      <c r="Y143" s="299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201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11"/>
      <c r="B144" s="305"/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12"/>
      <c r="P144" s="308" t="s">
        <v>72</v>
      </c>
      <c r="Q144" s="309"/>
      <c r="R144" s="309"/>
      <c r="S144" s="309"/>
      <c r="T144" s="309"/>
      <c r="U144" s="309"/>
      <c r="V144" s="310"/>
      <c r="W144" s="37" t="s">
        <v>69</v>
      </c>
      <c r="X144" s="300">
        <f>IFERROR(SUM(X143:X143),"0")</f>
        <v>0</v>
      </c>
      <c r="Y144" s="300">
        <f>IFERROR(SUM(Y143:Y143),"0")</f>
        <v>0</v>
      </c>
      <c r="Z144" s="300">
        <f>IFERROR(IF(Z143="",0,Z143),"0")</f>
        <v>0</v>
      </c>
      <c r="AA144" s="301"/>
      <c r="AB144" s="301"/>
      <c r="AC144" s="301"/>
    </row>
    <row r="145" spans="1:68" x14ac:dyDescent="0.2">
      <c r="A145" s="305"/>
      <c r="B145" s="305"/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12"/>
      <c r="P145" s="308" t="s">
        <v>72</v>
      </c>
      <c r="Q145" s="309"/>
      <c r="R145" s="309"/>
      <c r="S145" s="309"/>
      <c r="T145" s="309"/>
      <c r="U145" s="309"/>
      <c r="V145" s="310"/>
      <c r="W145" s="37" t="s">
        <v>73</v>
      </c>
      <c r="X145" s="300">
        <f>IFERROR(SUMPRODUCT(X143:X143*H143:H143),"0")</f>
        <v>0</v>
      </c>
      <c r="Y145" s="300">
        <f>IFERROR(SUMPRODUCT(Y143:Y143*H143:H143),"0")</f>
        <v>0</v>
      </c>
      <c r="Z145" s="37"/>
      <c r="AA145" s="301"/>
      <c r="AB145" s="301"/>
      <c r="AC145" s="301"/>
    </row>
    <row r="146" spans="1:68" ht="16.5" customHeight="1" x14ac:dyDescent="0.25">
      <c r="A146" s="313" t="s">
        <v>219</v>
      </c>
      <c r="B146" s="305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293"/>
      <c r="AB146" s="293"/>
      <c r="AC146" s="293"/>
    </row>
    <row r="147" spans="1:68" ht="14.25" customHeight="1" x14ac:dyDescent="0.25">
      <c r="A147" s="304" t="s">
        <v>220</v>
      </c>
      <c r="B147" s="305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294"/>
      <c r="AB147" s="294"/>
      <c r="AC147" s="294"/>
    </row>
    <row r="148" spans="1:68" ht="27" customHeight="1" x14ac:dyDescent="0.25">
      <c r="A148" s="54" t="s">
        <v>221</v>
      </c>
      <c r="B148" s="54" t="s">
        <v>222</v>
      </c>
      <c r="C148" s="31">
        <v>4301135540</v>
      </c>
      <c r="D148" s="302">
        <v>4607111035646</v>
      </c>
      <c r="E148" s="303"/>
      <c r="F148" s="297">
        <v>0.2</v>
      </c>
      <c r="G148" s="32">
        <v>8</v>
      </c>
      <c r="H148" s="297">
        <v>1.6</v>
      </c>
      <c r="I148" s="297">
        <v>2.12</v>
      </c>
      <c r="J148" s="32">
        <v>72</v>
      </c>
      <c r="K148" s="32" t="s">
        <v>223</v>
      </c>
      <c r="L148" s="32" t="s">
        <v>67</v>
      </c>
      <c r="M148" s="33" t="s">
        <v>68</v>
      </c>
      <c r="N148" s="33"/>
      <c r="O148" s="32">
        <v>180</v>
      </c>
      <c r="P148" s="36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5"/>
      <c r="R148" s="315"/>
      <c r="S148" s="315"/>
      <c r="T148" s="316"/>
      <c r="U148" s="34"/>
      <c r="V148" s="34"/>
      <c r="W148" s="35" t="s">
        <v>69</v>
      </c>
      <c r="X148" s="298">
        <v>0</v>
      </c>
      <c r="Y148" s="299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224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11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12"/>
      <c r="P149" s="308" t="s">
        <v>72</v>
      </c>
      <c r="Q149" s="309"/>
      <c r="R149" s="309"/>
      <c r="S149" s="309"/>
      <c r="T149" s="309"/>
      <c r="U149" s="309"/>
      <c r="V149" s="310"/>
      <c r="W149" s="37" t="s">
        <v>69</v>
      </c>
      <c r="X149" s="300">
        <f>IFERROR(SUM(X148:X148),"0")</f>
        <v>0</v>
      </c>
      <c r="Y149" s="300">
        <f>IFERROR(SUM(Y148:Y148),"0")</f>
        <v>0</v>
      </c>
      <c r="Z149" s="300">
        <f>IFERROR(IF(Z148="",0,Z148),"0")</f>
        <v>0</v>
      </c>
      <c r="AA149" s="301"/>
      <c r="AB149" s="301"/>
      <c r="AC149" s="301"/>
    </row>
    <row r="150" spans="1:68" x14ac:dyDescent="0.2">
      <c r="A150" s="305"/>
      <c r="B150" s="305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12"/>
      <c r="P150" s="308" t="s">
        <v>72</v>
      </c>
      <c r="Q150" s="309"/>
      <c r="R150" s="309"/>
      <c r="S150" s="309"/>
      <c r="T150" s="309"/>
      <c r="U150" s="309"/>
      <c r="V150" s="310"/>
      <c r="W150" s="37" t="s">
        <v>73</v>
      </c>
      <c r="X150" s="300">
        <f>IFERROR(SUMPRODUCT(X148:X148*H148:H148),"0")</f>
        <v>0</v>
      </c>
      <c r="Y150" s="300">
        <f>IFERROR(SUMPRODUCT(Y148:Y148*H148:H148),"0")</f>
        <v>0</v>
      </c>
      <c r="Z150" s="37"/>
      <c r="AA150" s="301"/>
      <c r="AB150" s="301"/>
      <c r="AC150" s="301"/>
    </row>
    <row r="151" spans="1:68" ht="16.5" customHeight="1" x14ac:dyDescent="0.25">
      <c r="A151" s="313" t="s">
        <v>225</v>
      </c>
      <c r="B151" s="305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293"/>
      <c r="AB151" s="293"/>
      <c r="AC151" s="293"/>
    </row>
    <row r="152" spans="1:68" ht="14.25" customHeight="1" x14ac:dyDescent="0.25">
      <c r="A152" s="304" t="s">
        <v>124</v>
      </c>
      <c r="B152" s="305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294"/>
      <c r="AB152" s="294"/>
      <c r="AC152" s="294"/>
    </row>
    <row r="153" spans="1:68" ht="27" customHeight="1" x14ac:dyDescent="0.25">
      <c r="A153" s="54" t="s">
        <v>226</v>
      </c>
      <c r="B153" s="54" t="s">
        <v>227</v>
      </c>
      <c r="C153" s="31">
        <v>4301135591</v>
      </c>
      <c r="D153" s="302">
        <v>4607111036568</v>
      </c>
      <c r="E153" s="303"/>
      <c r="F153" s="297">
        <v>0.28000000000000003</v>
      </c>
      <c r="G153" s="32">
        <v>6</v>
      </c>
      <c r="H153" s="297">
        <v>1.68</v>
      </c>
      <c r="I153" s="297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1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5"/>
      <c r="R153" s="315"/>
      <c r="S153" s="315"/>
      <c r="T153" s="316"/>
      <c r="U153" s="34"/>
      <c r="V153" s="34"/>
      <c r="W153" s="35" t="s">
        <v>69</v>
      </c>
      <c r="X153" s="298">
        <v>210</v>
      </c>
      <c r="Y153" s="299">
        <f>IFERROR(IF(X153="","",X153),"")</f>
        <v>210</v>
      </c>
      <c r="Z153" s="36">
        <f>IFERROR(IF(X153="","",X153*0.00941),"")</f>
        <v>1.9761</v>
      </c>
      <c r="AA153" s="56"/>
      <c r="AB153" s="57"/>
      <c r="AC153" s="166" t="s">
        <v>228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441.37799999999999</v>
      </c>
      <c r="BN153" s="67">
        <f>IFERROR(Y153*I153,"0")</f>
        <v>441.37799999999999</v>
      </c>
      <c r="BO153" s="67">
        <f>IFERROR(X153/J153,"0")</f>
        <v>1.5</v>
      </c>
      <c r="BP153" s="67">
        <f>IFERROR(Y153/J153,"0")</f>
        <v>1.5</v>
      </c>
    </row>
    <row r="154" spans="1:68" x14ac:dyDescent="0.2">
      <c r="A154" s="311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12"/>
      <c r="P154" s="308" t="s">
        <v>72</v>
      </c>
      <c r="Q154" s="309"/>
      <c r="R154" s="309"/>
      <c r="S154" s="309"/>
      <c r="T154" s="309"/>
      <c r="U154" s="309"/>
      <c r="V154" s="310"/>
      <c r="W154" s="37" t="s">
        <v>69</v>
      </c>
      <c r="X154" s="300">
        <f>IFERROR(SUM(X153:X153),"0")</f>
        <v>210</v>
      </c>
      <c r="Y154" s="300">
        <f>IFERROR(SUM(Y153:Y153),"0")</f>
        <v>210</v>
      </c>
      <c r="Z154" s="300">
        <f>IFERROR(IF(Z153="",0,Z153),"0")</f>
        <v>1.9761</v>
      </c>
      <c r="AA154" s="301"/>
      <c r="AB154" s="301"/>
      <c r="AC154" s="301"/>
    </row>
    <row r="155" spans="1:68" x14ac:dyDescent="0.2">
      <c r="A155" s="305"/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12"/>
      <c r="P155" s="308" t="s">
        <v>72</v>
      </c>
      <c r="Q155" s="309"/>
      <c r="R155" s="309"/>
      <c r="S155" s="309"/>
      <c r="T155" s="309"/>
      <c r="U155" s="309"/>
      <c r="V155" s="310"/>
      <c r="W155" s="37" t="s">
        <v>73</v>
      </c>
      <c r="X155" s="300">
        <f>IFERROR(SUMPRODUCT(X153:X153*H153:H153),"0")</f>
        <v>352.8</v>
      </c>
      <c r="Y155" s="300">
        <f>IFERROR(SUMPRODUCT(Y153:Y153*H153:H153),"0")</f>
        <v>352.8</v>
      </c>
      <c r="Z155" s="37"/>
      <c r="AA155" s="301"/>
      <c r="AB155" s="301"/>
      <c r="AC155" s="301"/>
    </row>
    <row r="156" spans="1:68" ht="27.75" customHeight="1" x14ac:dyDescent="0.2">
      <c r="A156" s="374" t="s">
        <v>229</v>
      </c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  <c r="X156" s="375"/>
      <c r="Y156" s="375"/>
      <c r="Z156" s="375"/>
      <c r="AA156" s="48"/>
      <c r="AB156" s="48"/>
      <c r="AC156" s="48"/>
    </row>
    <row r="157" spans="1:68" ht="16.5" customHeight="1" x14ac:dyDescent="0.25">
      <c r="A157" s="313" t="s">
        <v>230</v>
      </c>
      <c r="B157" s="305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  <c r="AA157" s="293"/>
      <c r="AB157" s="293"/>
      <c r="AC157" s="293"/>
    </row>
    <row r="158" spans="1:68" ht="14.25" customHeight="1" x14ac:dyDescent="0.25">
      <c r="A158" s="304" t="s">
        <v>63</v>
      </c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  <c r="AA158" s="294"/>
      <c r="AB158" s="294"/>
      <c r="AC158" s="294"/>
    </row>
    <row r="159" spans="1:68" ht="16.5" customHeight="1" x14ac:dyDescent="0.25">
      <c r="A159" s="54" t="s">
        <v>231</v>
      </c>
      <c r="B159" s="54" t="s">
        <v>232</v>
      </c>
      <c r="C159" s="31">
        <v>4301071062</v>
      </c>
      <c r="D159" s="302">
        <v>4607111036384</v>
      </c>
      <c r="E159" s="303"/>
      <c r="F159" s="297">
        <v>5</v>
      </c>
      <c r="G159" s="32">
        <v>1</v>
      </c>
      <c r="H159" s="297">
        <v>5</v>
      </c>
      <c r="I159" s="297">
        <v>5.2106000000000003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29" t="s">
        <v>233</v>
      </c>
      <c r="Q159" s="315"/>
      <c r="R159" s="315"/>
      <c r="S159" s="315"/>
      <c r="T159" s="316"/>
      <c r="U159" s="34"/>
      <c r="V159" s="34"/>
      <c r="W159" s="35" t="s">
        <v>69</v>
      </c>
      <c r="X159" s="298">
        <v>0</v>
      </c>
      <c r="Y159" s="299">
        <f>IFERROR(IF(X159="","",X159),"")</f>
        <v>0</v>
      </c>
      <c r="Z159" s="36">
        <f>IFERROR(IF(X159="","",X159*0.00866),"")</f>
        <v>0</v>
      </c>
      <c r="AA159" s="56"/>
      <c r="AB159" s="57"/>
      <c r="AC159" s="168" t="s">
        <v>234</v>
      </c>
      <c r="AG159" s="67"/>
      <c r="AJ159" s="71" t="s">
        <v>71</v>
      </c>
      <c r="AK159" s="71">
        <v>1</v>
      </c>
      <c r="BB159" s="16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235</v>
      </c>
      <c r="B160" s="54" t="s">
        <v>236</v>
      </c>
      <c r="C160" s="31">
        <v>4301071050</v>
      </c>
      <c r="D160" s="302">
        <v>4607111036216</v>
      </c>
      <c r="E160" s="303"/>
      <c r="F160" s="297">
        <v>5</v>
      </c>
      <c r="G160" s="32">
        <v>1</v>
      </c>
      <c r="H160" s="297">
        <v>5</v>
      </c>
      <c r="I160" s="297">
        <v>5.2131999999999996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3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315"/>
      <c r="R160" s="315"/>
      <c r="S160" s="315"/>
      <c r="T160" s="316"/>
      <c r="U160" s="34"/>
      <c r="V160" s="34"/>
      <c r="W160" s="35" t="s">
        <v>69</v>
      </c>
      <c r="X160" s="298">
        <v>0</v>
      </c>
      <c r="Y160" s="29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237</v>
      </c>
      <c r="AG160" s="67"/>
      <c r="AJ160" s="71" t="s">
        <v>71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11"/>
      <c r="B161" s="305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12"/>
      <c r="P161" s="308" t="s">
        <v>72</v>
      </c>
      <c r="Q161" s="309"/>
      <c r="R161" s="309"/>
      <c r="S161" s="309"/>
      <c r="T161" s="309"/>
      <c r="U161" s="309"/>
      <c r="V161" s="310"/>
      <c r="W161" s="37" t="s">
        <v>69</v>
      </c>
      <c r="X161" s="300">
        <f>IFERROR(SUM(X159:X160),"0")</f>
        <v>0</v>
      </c>
      <c r="Y161" s="300">
        <f>IFERROR(SUM(Y159:Y160),"0")</f>
        <v>0</v>
      </c>
      <c r="Z161" s="300">
        <f>IFERROR(IF(Z159="",0,Z159),"0")+IFERROR(IF(Z160="",0,Z160),"0")</f>
        <v>0</v>
      </c>
      <c r="AA161" s="301"/>
      <c r="AB161" s="301"/>
      <c r="AC161" s="301"/>
    </row>
    <row r="162" spans="1:68" x14ac:dyDescent="0.2">
      <c r="A162" s="305"/>
      <c r="B162" s="305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12"/>
      <c r="P162" s="308" t="s">
        <v>72</v>
      </c>
      <c r="Q162" s="309"/>
      <c r="R162" s="309"/>
      <c r="S162" s="309"/>
      <c r="T162" s="309"/>
      <c r="U162" s="309"/>
      <c r="V162" s="310"/>
      <c r="W162" s="37" t="s">
        <v>73</v>
      </c>
      <c r="X162" s="300">
        <f>IFERROR(SUMPRODUCT(X159:X160*H159:H160),"0")</f>
        <v>0</v>
      </c>
      <c r="Y162" s="300">
        <f>IFERROR(SUMPRODUCT(Y159:Y160*H159:H160),"0")</f>
        <v>0</v>
      </c>
      <c r="Z162" s="37"/>
      <c r="AA162" s="301"/>
      <c r="AB162" s="301"/>
      <c r="AC162" s="301"/>
    </row>
    <row r="163" spans="1:68" ht="14.25" customHeight="1" x14ac:dyDescent="0.25">
      <c r="A163" s="304" t="s">
        <v>238</v>
      </c>
      <c r="B163" s="305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  <c r="AA163" s="294"/>
      <c r="AB163" s="294"/>
      <c r="AC163" s="294"/>
    </row>
    <row r="164" spans="1:68" ht="27" customHeight="1" x14ac:dyDescent="0.25">
      <c r="A164" s="54" t="s">
        <v>239</v>
      </c>
      <c r="B164" s="54" t="s">
        <v>240</v>
      </c>
      <c r="C164" s="31">
        <v>4301080153</v>
      </c>
      <c r="D164" s="302">
        <v>4607111036827</v>
      </c>
      <c r="E164" s="303"/>
      <c r="F164" s="297">
        <v>1</v>
      </c>
      <c r="G164" s="32">
        <v>5</v>
      </c>
      <c r="H164" s="297">
        <v>5</v>
      </c>
      <c r="I164" s="297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15"/>
      <c r="R164" s="315"/>
      <c r="S164" s="315"/>
      <c r="T164" s="316"/>
      <c r="U164" s="34"/>
      <c r="V164" s="34"/>
      <c r="W164" s="35" t="s">
        <v>69</v>
      </c>
      <c r="X164" s="298">
        <v>0</v>
      </c>
      <c r="Y164" s="29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242</v>
      </c>
      <c r="B165" s="54" t="s">
        <v>243</v>
      </c>
      <c r="C165" s="31">
        <v>4301080154</v>
      </c>
      <c r="D165" s="302">
        <v>4607111036834</v>
      </c>
      <c r="E165" s="303"/>
      <c r="F165" s="297">
        <v>1</v>
      </c>
      <c r="G165" s="32">
        <v>5</v>
      </c>
      <c r="H165" s="297">
        <v>5</v>
      </c>
      <c r="I165" s="297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32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15"/>
      <c r="R165" s="315"/>
      <c r="S165" s="315"/>
      <c r="T165" s="316"/>
      <c r="U165" s="34"/>
      <c r="V165" s="34"/>
      <c r="W165" s="35" t="s">
        <v>69</v>
      </c>
      <c r="X165" s="298">
        <v>0</v>
      </c>
      <c r="Y165" s="299">
        <f>IFERROR(IF(X165="","",X165),"")</f>
        <v>0</v>
      </c>
      <c r="Z165" s="36">
        <f>IFERROR(IF(X165="","",X165*0.00866),"")</f>
        <v>0</v>
      </c>
      <c r="AA165" s="56"/>
      <c r="AB165" s="57"/>
      <c r="AC165" s="174" t="s">
        <v>241</v>
      </c>
      <c r="AG165" s="67"/>
      <c r="AJ165" s="71" t="s">
        <v>71</v>
      </c>
      <c r="AK165" s="71">
        <v>1</v>
      </c>
      <c r="BB165" s="17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11"/>
      <c r="B166" s="305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12"/>
      <c r="P166" s="308" t="s">
        <v>72</v>
      </c>
      <c r="Q166" s="309"/>
      <c r="R166" s="309"/>
      <c r="S166" s="309"/>
      <c r="T166" s="309"/>
      <c r="U166" s="309"/>
      <c r="V166" s="310"/>
      <c r="W166" s="37" t="s">
        <v>69</v>
      </c>
      <c r="X166" s="300">
        <f>IFERROR(SUM(X164:X165),"0")</f>
        <v>0</v>
      </c>
      <c r="Y166" s="300">
        <f>IFERROR(SUM(Y164:Y165),"0")</f>
        <v>0</v>
      </c>
      <c r="Z166" s="300">
        <f>IFERROR(IF(Z164="",0,Z164),"0")+IFERROR(IF(Z165="",0,Z165),"0")</f>
        <v>0</v>
      </c>
      <c r="AA166" s="301"/>
      <c r="AB166" s="301"/>
      <c r="AC166" s="301"/>
    </row>
    <row r="167" spans="1:68" x14ac:dyDescent="0.2">
      <c r="A167" s="305"/>
      <c r="B167" s="305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12"/>
      <c r="P167" s="308" t="s">
        <v>72</v>
      </c>
      <c r="Q167" s="309"/>
      <c r="R167" s="309"/>
      <c r="S167" s="309"/>
      <c r="T167" s="309"/>
      <c r="U167" s="309"/>
      <c r="V167" s="310"/>
      <c r="W167" s="37" t="s">
        <v>73</v>
      </c>
      <c r="X167" s="300">
        <f>IFERROR(SUMPRODUCT(X164:X165*H164:H165),"0")</f>
        <v>0</v>
      </c>
      <c r="Y167" s="300">
        <f>IFERROR(SUMPRODUCT(Y164:Y165*H164:H165),"0")</f>
        <v>0</v>
      </c>
      <c r="Z167" s="37"/>
      <c r="AA167" s="301"/>
      <c r="AB167" s="301"/>
      <c r="AC167" s="301"/>
    </row>
    <row r="168" spans="1:68" ht="27.75" customHeight="1" x14ac:dyDescent="0.2">
      <c r="A168" s="374" t="s">
        <v>244</v>
      </c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  <c r="AA168" s="48"/>
      <c r="AB168" s="48"/>
      <c r="AC168" s="48"/>
    </row>
    <row r="169" spans="1:68" ht="16.5" customHeight="1" x14ac:dyDescent="0.25">
      <c r="A169" s="313" t="s">
        <v>245</v>
      </c>
      <c r="B169" s="305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  <c r="AA169" s="293"/>
      <c r="AB169" s="293"/>
      <c r="AC169" s="293"/>
    </row>
    <row r="170" spans="1:68" ht="14.25" customHeight="1" x14ac:dyDescent="0.25">
      <c r="A170" s="304" t="s">
        <v>76</v>
      </c>
      <c r="B170" s="305"/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305"/>
      <c r="Z170" s="305"/>
      <c r="AA170" s="294"/>
      <c r="AB170" s="294"/>
      <c r="AC170" s="294"/>
    </row>
    <row r="171" spans="1:68" ht="16.5" customHeight="1" x14ac:dyDescent="0.25">
      <c r="A171" s="54" t="s">
        <v>246</v>
      </c>
      <c r="B171" s="54" t="s">
        <v>247</v>
      </c>
      <c r="C171" s="31">
        <v>4301132179</v>
      </c>
      <c r="D171" s="302">
        <v>4607111035691</v>
      </c>
      <c r="E171" s="303"/>
      <c r="F171" s="297">
        <v>0.25</v>
      </c>
      <c r="G171" s="32">
        <v>12</v>
      </c>
      <c r="H171" s="297">
        <v>3</v>
      </c>
      <c r="I171" s="297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5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15"/>
      <c r="R171" s="315"/>
      <c r="S171" s="315"/>
      <c r="T171" s="316"/>
      <c r="U171" s="34"/>
      <c r="V171" s="34"/>
      <c r="W171" s="35" t="s">
        <v>69</v>
      </c>
      <c r="X171" s="298">
        <v>0</v>
      </c>
      <c r="Y171" s="29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249</v>
      </c>
      <c r="B172" s="54" t="s">
        <v>250</v>
      </c>
      <c r="C172" s="31">
        <v>4301132182</v>
      </c>
      <c r="D172" s="302">
        <v>4607111035721</v>
      </c>
      <c r="E172" s="303"/>
      <c r="F172" s="297">
        <v>0.25</v>
      </c>
      <c r="G172" s="32">
        <v>12</v>
      </c>
      <c r="H172" s="297">
        <v>3</v>
      </c>
      <c r="I172" s="297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1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15"/>
      <c r="R172" s="315"/>
      <c r="S172" s="315"/>
      <c r="T172" s="316"/>
      <c r="U172" s="34"/>
      <c r="V172" s="34"/>
      <c r="W172" s="35" t="s">
        <v>69</v>
      </c>
      <c r="X172" s="298">
        <v>0</v>
      </c>
      <c r="Y172" s="29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252</v>
      </c>
      <c r="B173" s="54" t="s">
        <v>253</v>
      </c>
      <c r="C173" s="31">
        <v>4301132170</v>
      </c>
      <c r="D173" s="302">
        <v>4607111038487</v>
      </c>
      <c r="E173" s="303"/>
      <c r="F173" s="297">
        <v>0.25</v>
      </c>
      <c r="G173" s="32">
        <v>12</v>
      </c>
      <c r="H173" s="297">
        <v>3</v>
      </c>
      <c r="I173" s="297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4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15"/>
      <c r="R173" s="315"/>
      <c r="S173" s="315"/>
      <c r="T173" s="316"/>
      <c r="U173" s="34"/>
      <c r="V173" s="34"/>
      <c r="W173" s="35" t="s">
        <v>69</v>
      </c>
      <c r="X173" s="298">
        <v>0</v>
      </c>
      <c r="Y173" s="299">
        <f>IFERROR(IF(X173="","",X173),"")</f>
        <v>0</v>
      </c>
      <c r="Z173" s="36">
        <f>IFERROR(IF(X173="","",X173*0.01788),"")</f>
        <v>0</v>
      </c>
      <c r="AA173" s="56"/>
      <c r="AB173" s="57"/>
      <c r="AC173" s="180" t="s">
        <v>254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11"/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12"/>
      <c r="P174" s="308" t="s">
        <v>72</v>
      </c>
      <c r="Q174" s="309"/>
      <c r="R174" s="309"/>
      <c r="S174" s="309"/>
      <c r="T174" s="309"/>
      <c r="U174" s="309"/>
      <c r="V174" s="310"/>
      <c r="W174" s="37" t="s">
        <v>69</v>
      </c>
      <c r="X174" s="300">
        <f>IFERROR(SUM(X171:X173),"0")</f>
        <v>0</v>
      </c>
      <c r="Y174" s="300">
        <f>IFERROR(SUM(Y171:Y173),"0")</f>
        <v>0</v>
      </c>
      <c r="Z174" s="300">
        <f>IFERROR(IF(Z171="",0,Z171),"0")+IFERROR(IF(Z172="",0,Z172),"0")+IFERROR(IF(Z173="",0,Z173),"0")</f>
        <v>0</v>
      </c>
      <c r="AA174" s="301"/>
      <c r="AB174" s="301"/>
      <c r="AC174" s="301"/>
    </row>
    <row r="175" spans="1:68" x14ac:dyDescent="0.2">
      <c r="A175" s="305"/>
      <c r="B175" s="305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12"/>
      <c r="P175" s="308" t="s">
        <v>72</v>
      </c>
      <c r="Q175" s="309"/>
      <c r="R175" s="309"/>
      <c r="S175" s="309"/>
      <c r="T175" s="309"/>
      <c r="U175" s="309"/>
      <c r="V175" s="310"/>
      <c r="W175" s="37" t="s">
        <v>73</v>
      </c>
      <c r="X175" s="300">
        <f>IFERROR(SUMPRODUCT(X171:X173*H171:H173),"0")</f>
        <v>0</v>
      </c>
      <c r="Y175" s="300">
        <f>IFERROR(SUMPRODUCT(Y171:Y173*H171:H173),"0")</f>
        <v>0</v>
      </c>
      <c r="Z175" s="37"/>
      <c r="AA175" s="301"/>
      <c r="AB175" s="301"/>
      <c r="AC175" s="301"/>
    </row>
    <row r="176" spans="1:68" ht="14.25" customHeight="1" x14ac:dyDescent="0.25">
      <c r="A176" s="304" t="s">
        <v>255</v>
      </c>
      <c r="B176" s="305"/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  <c r="AA176" s="294"/>
      <c r="AB176" s="294"/>
      <c r="AC176" s="294"/>
    </row>
    <row r="177" spans="1:68" ht="27" customHeight="1" x14ac:dyDescent="0.25">
      <c r="A177" s="54" t="s">
        <v>256</v>
      </c>
      <c r="B177" s="54" t="s">
        <v>257</v>
      </c>
      <c r="C177" s="31">
        <v>4301051855</v>
      </c>
      <c r="D177" s="302">
        <v>4680115885875</v>
      </c>
      <c r="E177" s="303"/>
      <c r="F177" s="297">
        <v>1</v>
      </c>
      <c r="G177" s="32">
        <v>9</v>
      </c>
      <c r="H177" s="297">
        <v>9</v>
      </c>
      <c r="I177" s="297">
        <v>9.4350000000000005</v>
      </c>
      <c r="J177" s="32">
        <v>64</v>
      </c>
      <c r="K177" s="32" t="s">
        <v>258</v>
      </c>
      <c r="L177" s="32" t="s">
        <v>67</v>
      </c>
      <c r="M177" s="33" t="s">
        <v>259</v>
      </c>
      <c r="N177" s="33"/>
      <c r="O177" s="32">
        <v>365</v>
      </c>
      <c r="P177" s="450" t="s">
        <v>260</v>
      </c>
      <c r="Q177" s="315"/>
      <c r="R177" s="315"/>
      <c r="S177" s="315"/>
      <c r="T177" s="316"/>
      <c r="U177" s="34"/>
      <c r="V177" s="34"/>
      <c r="W177" s="35" t="s">
        <v>69</v>
      </c>
      <c r="X177" s="298">
        <v>0</v>
      </c>
      <c r="Y177" s="299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261</v>
      </c>
      <c r="AG177" s="67"/>
      <c r="AJ177" s="71" t="s">
        <v>71</v>
      </c>
      <c r="AK177" s="71">
        <v>1</v>
      </c>
      <c r="BB177" s="183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11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12"/>
      <c r="P178" s="308" t="s">
        <v>72</v>
      </c>
      <c r="Q178" s="309"/>
      <c r="R178" s="309"/>
      <c r="S178" s="309"/>
      <c r="T178" s="309"/>
      <c r="U178" s="309"/>
      <c r="V178" s="310"/>
      <c r="W178" s="37" t="s">
        <v>69</v>
      </c>
      <c r="X178" s="300">
        <f>IFERROR(SUM(X177:X177),"0")</f>
        <v>0</v>
      </c>
      <c r="Y178" s="300">
        <f>IFERROR(SUM(Y177:Y177),"0")</f>
        <v>0</v>
      </c>
      <c r="Z178" s="300">
        <f>IFERROR(IF(Z177="",0,Z177),"0")</f>
        <v>0</v>
      </c>
      <c r="AA178" s="301"/>
      <c r="AB178" s="301"/>
      <c r="AC178" s="301"/>
    </row>
    <row r="179" spans="1:68" x14ac:dyDescent="0.2">
      <c r="A179" s="305"/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12"/>
      <c r="P179" s="308" t="s">
        <v>72</v>
      </c>
      <c r="Q179" s="309"/>
      <c r="R179" s="309"/>
      <c r="S179" s="309"/>
      <c r="T179" s="309"/>
      <c r="U179" s="309"/>
      <c r="V179" s="310"/>
      <c r="W179" s="37" t="s">
        <v>73</v>
      </c>
      <c r="X179" s="300">
        <f>IFERROR(SUMPRODUCT(X177:X177*H177:H177),"0")</f>
        <v>0</v>
      </c>
      <c r="Y179" s="300">
        <f>IFERROR(SUMPRODUCT(Y177:Y177*H177:H177),"0")</f>
        <v>0</v>
      </c>
      <c r="Z179" s="37"/>
      <c r="AA179" s="301"/>
      <c r="AB179" s="301"/>
      <c r="AC179" s="301"/>
    </row>
    <row r="180" spans="1:68" ht="27.75" customHeight="1" x14ac:dyDescent="0.2">
      <c r="A180" s="374" t="s">
        <v>263</v>
      </c>
      <c r="B180" s="375"/>
      <c r="C180" s="375"/>
      <c r="D180" s="375"/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  <c r="AA180" s="48"/>
      <c r="AB180" s="48"/>
      <c r="AC180" s="48"/>
    </row>
    <row r="181" spans="1:68" ht="16.5" customHeight="1" x14ac:dyDescent="0.25">
      <c r="A181" s="313" t="s">
        <v>264</v>
      </c>
      <c r="B181" s="305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  <c r="AA181" s="293"/>
      <c r="AB181" s="293"/>
      <c r="AC181" s="293"/>
    </row>
    <row r="182" spans="1:68" ht="14.25" customHeight="1" x14ac:dyDescent="0.25">
      <c r="A182" s="304" t="s">
        <v>76</v>
      </c>
      <c r="B182" s="305"/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  <c r="AA182" s="294"/>
      <c r="AB182" s="294"/>
      <c r="AC182" s="294"/>
    </row>
    <row r="183" spans="1:68" ht="27" customHeight="1" x14ac:dyDescent="0.25">
      <c r="A183" s="54" t="s">
        <v>265</v>
      </c>
      <c r="B183" s="54" t="s">
        <v>266</v>
      </c>
      <c r="C183" s="31">
        <v>4301132227</v>
      </c>
      <c r="D183" s="302">
        <v>4620207491133</v>
      </c>
      <c r="E183" s="303"/>
      <c r="F183" s="297">
        <v>0.23</v>
      </c>
      <c r="G183" s="32">
        <v>12</v>
      </c>
      <c r="H183" s="297">
        <v>2.76</v>
      </c>
      <c r="I183" s="297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9" t="s">
        <v>267</v>
      </c>
      <c r="Q183" s="315"/>
      <c r="R183" s="315"/>
      <c r="S183" s="315"/>
      <c r="T183" s="316"/>
      <c r="U183" s="34"/>
      <c r="V183" s="34"/>
      <c r="W183" s="35" t="s">
        <v>69</v>
      </c>
      <c r="X183" s="298">
        <v>0</v>
      </c>
      <c r="Y183" s="29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268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11"/>
      <c r="B184" s="305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12"/>
      <c r="P184" s="308" t="s">
        <v>72</v>
      </c>
      <c r="Q184" s="309"/>
      <c r="R184" s="309"/>
      <c r="S184" s="309"/>
      <c r="T184" s="309"/>
      <c r="U184" s="309"/>
      <c r="V184" s="310"/>
      <c r="W184" s="37" t="s">
        <v>69</v>
      </c>
      <c r="X184" s="300">
        <f>IFERROR(SUM(X183:X183),"0")</f>
        <v>0</v>
      </c>
      <c r="Y184" s="300">
        <f>IFERROR(SUM(Y183:Y183),"0")</f>
        <v>0</v>
      </c>
      <c r="Z184" s="300">
        <f>IFERROR(IF(Z183="",0,Z183),"0")</f>
        <v>0</v>
      </c>
      <c r="AA184" s="301"/>
      <c r="AB184" s="301"/>
      <c r="AC184" s="301"/>
    </row>
    <row r="185" spans="1:68" x14ac:dyDescent="0.2">
      <c r="A185" s="305"/>
      <c r="B185" s="305"/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12"/>
      <c r="P185" s="308" t="s">
        <v>72</v>
      </c>
      <c r="Q185" s="309"/>
      <c r="R185" s="309"/>
      <c r="S185" s="309"/>
      <c r="T185" s="309"/>
      <c r="U185" s="309"/>
      <c r="V185" s="310"/>
      <c r="W185" s="37" t="s">
        <v>73</v>
      </c>
      <c r="X185" s="300">
        <f>IFERROR(SUMPRODUCT(X183:X183*H183:H183),"0")</f>
        <v>0</v>
      </c>
      <c r="Y185" s="300">
        <f>IFERROR(SUMPRODUCT(Y183:Y183*H183:H183),"0")</f>
        <v>0</v>
      </c>
      <c r="Z185" s="37"/>
      <c r="AA185" s="301"/>
      <c r="AB185" s="301"/>
      <c r="AC185" s="301"/>
    </row>
    <row r="186" spans="1:68" ht="14.25" customHeight="1" x14ac:dyDescent="0.25">
      <c r="A186" s="304" t="s">
        <v>124</v>
      </c>
      <c r="B186" s="305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  <c r="AA186" s="294"/>
      <c r="AB186" s="294"/>
      <c r="AC186" s="294"/>
    </row>
    <row r="187" spans="1:68" ht="27" customHeight="1" x14ac:dyDescent="0.25">
      <c r="A187" s="54" t="s">
        <v>269</v>
      </c>
      <c r="B187" s="54" t="s">
        <v>270</v>
      </c>
      <c r="C187" s="31">
        <v>4301135707</v>
      </c>
      <c r="D187" s="302">
        <v>4620207490198</v>
      </c>
      <c r="E187" s="303"/>
      <c r="F187" s="297">
        <v>0.2</v>
      </c>
      <c r="G187" s="32">
        <v>12</v>
      </c>
      <c r="H187" s="297">
        <v>2.4</v>
      </c>
      <c r="I187" s="29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15"/>
      <c r="R187" s="315"/>
      <c r="S187" s="315"/>
      <c r="T187" s="316"/>
      <c r="U187" s="34"/>
      <c r="V187" s="34"/>
      <c r="W187" s="35" t="s">
        <v>69</v>
      </c>
      <c r="X187" s="298">
        <v>0</v>
      </c>
      <c r="Y187" s="29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4301135696</v>
      </c>
      <c r="D188" s="302">
        <v>4620207490235</v>
      </c>
      <c r="E188" s="303"/>
      <c r="F188" s="297">
        <v>0.2</v>
      </c>
      <c r="G188" s="32">
        <v>12</v>
      </c>
      <c r="H188" s="297">
        <v>2.4</v>
      </c>
      <c r="I188" s="297">
        <v>3.1036000000000001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5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15"/>
      <c r="R188" s="315"/>
      <c r="S188" s="315"/>
      <c r="T188" s="316"/>
      <c r="U188" s="34"/>
      <c r="V188" s="34"/>
      <c r="W188" s="35" t="s">
        <v>69</v>
      </c>
      <c r="X188" s="298">
        <v>0</v>
      </c>
      <c r="Y188" s="29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4301135697</v>
      </c>
      <c r="D189" s="302">
        <v>4620207490259</v>
      </c>
      <c r="E189" s="303"/>
      <c r="F189" s="297">
        <v>0.2</v>
      </c>
      <c r="G189" s="32">
        <v>12</v>
      </c>
      <c r="H189" s="297">
        <v>2.4</v>
      </c>
      <c r="I189" s="297">
        <v>3.1036000000000001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37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15"/>
      <c r="R189" s="315"/>
      <c r="S189" s="315"/>
      <c r="T189" s="316"/>
      <c r="U189" s="34"/>
      <c r="V189" s="34"/>
      <c r="W189" s="35" t="s">
        <v>69</v>
      </c>
      <c r="X189" s="298">
        <v>0</v>
      </c>
      <c r="Y189" s="29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271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277</v>
      </c>
      <c r="B190" s="54" t="s">
        <v>278</v>
      </c>
      <c r="C190" s="31">
        <v>4301135681</v>
      </c>
      <c r="D190" s="302">
        <v>4620207490143</v>
      </c>
      <c r="E190" s="303"/>
      <c r="F190" s="297">
        <v>0.22</v>
      </c>
      <c r="G190" s="32">
        <v>12</v>
      </c>
      <c r="H190" s="297">
        <v>2.64</v>
      </c>
      <c r="I190" s="297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5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15"/>
      <c r="R190" s="315"/>
      <c r="S190" s="315"/>
      <c r="T190" s="316"/>
      <c r="U190" s="34"/>
      <c r="V190" s="34"/>
      <c r="W190" s="35" t="s">
        <v>69</v>
      </c>
      <c r="X190" s="298">
        <v>0</v>
      </c>
      <c r="Y190" s="299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279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11"/>
      <c r="B191" s="305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12"/>
      <c r="P191" s="308" t="s">
        <v>72</v>
      </c>
      <c r="Q191" s="309"/>
      <c r="R191" s="309"/>
      <c r="S191" s="309"/>
      <c r="T191" s="309"/>
      <c r="U191" s="309"/>
      <c r="V191" s="310"/>
      <c r="W191" s="37" t="s">
        <v>69</v>
      </c>
      <c r="X191" s="300">
        <f>IFERROR(SUM(X187:X190),"0")</f>
        <v>0</v>
      </c>
      <c r="Y191" s="300">
        <f>IFERROR(SUM(Y187:Y190),"0")</f>
        <v>0</v>
      </c>
      <c r="Z191" s="300">
        <f>IFERROR(IF(Z187="",0,Z187),"0")+IFERROR(IF(Z188="",0,Z188),"0")+IFERROR(IF(Z189="",0,Z189),"0")+IFERROR(IF(Z190="",0,Z190),"0")</f>
        <v>0</v>
      </c>
      <c r="AA191" s="301"/>
      <c r="AB191" s="301"/>
      <c r="AC191" s="301"/>
    </row>
    <row r="192" spans="1:68" x14ac:dyDescent="0.2">
      <c r="A192" s="305"/>
      <c r="B192" s="305"/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12"/>
      <c r="P192" s="308" t="s">
        <v>72</v>
      </c>
      <c r="Q192" s="309"/>
      <c r="R192" s="309"/>
      <c r="S192" s="309"/>
      <c r="T192" s="309"/>
      <c r="U192" s="309"/>
      <c r="V192" s="310"/>
      <c r="W192" s="37" t="s">
        <v>73</v>
      </c>
      <c r="X192" s="300">
        <f>IFERROR(SUMPRODUCT(X187:X190*H187:H190),"0")</f>
        <v>0</v>
      </c>
      <c r="Y192" s="300">
        <f>IFERROR(SUMPRODUCT(Y187:Y190*H187:H190),"0")</f>
        <v>0</v>
      </c>
      <c r="Z192" s="37"/>
      <c r="AA192" s="301"/>
      <c r="AB192" s="301"/>
      <c r="AC192" s="301"/>
    </row>
    <row r="193" spans="1:68" ht="16.5" customHeight="1" x14ac:dyDescent="0.25">
      <c r="A193" s="313" t="s">
        <v>280</v>
      </c>
      <c r="B193" s="305"/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  <c r="AA193" s="293"/>
      <c r="AB193" s="293"/>
      <c r="AC193" s="293"/>
    </row>
    <row r="194" spans="1:68" ht="14.25" customHeight="1" x14ac:dyDescent="0.25">
      <c r="A194" s="304" t="s">
        <v>63</v>
      </c>
      <c r="B194" s="305"/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  <c r="AA194" s="294"/>
      <c r="AB194" s="294"/>
      <c r="AC194" s="294"/>
    </row>
    <row r="195" spans="1:68" ht="27" customHeight="1" x14ac:dyDescent="0.25">
      <c r="A195" s="54" t="s">
        <v>281</v>
      </c>
      <c r="B195" s="54" t="s">
        <v>282</v>
      </c>
      <c r="C195" s="31">
        <v>4301070990</v>
      </c>
      <c r="D195" s="302">
        <v>4607111038494</v>
      </c>
      <c r="E195" s="303"/>
      <c r="F195" s="297">
        <v>0.7</v>
      </c>
      <c r="G195" s="32">
        <v>8</v>
      </c>
      <c r="H195" s="297">
        <v>5.6</v>
      </c>
      <c r="I195" s="297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8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15"/>
      <c r="R195" s="315"/>
      <c r="S195" s="315"/>
      <c r="T195" s="316"/>
      <c r="U195" s="34"/>
      <c r="V195" s="34"/>
      <c r="W195" s="35" t="s">
        <v>69</v>
      </c>
      <c r="X195" s="298">
        <v>0</v>
      </c>
      <c r="Y195" s="29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284</v>
      </c>
      <c r="B196" s="54" t="s">
        <v>285</v>
      </c>
      <c r="C196" s="31">
        <v>4301070966</v>
      </c>
      <c r="D196" s="302">
        <v>4607111038135</v>
      </c>
      <c r="E196" s="303"/>
      <c r="F196" s="297">
        <v>0.7</v>
      </c>
      <c r="G196" s="32">
        <v>8</v>
      </c>
      <c r="H196" s="297">
        <v>5.6</v>
      </c>
      <c r="I196" s="29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15"/>
      <c r="R196" s="315"/>
      <c r="S196" s="315"/>
      <c r="T196" s="316"/>
      <c r="U196" s="34"/>
      <c r="V196" s="34"/>
      <c r="W196" s="35" t="s">
        <v>69</v>
      </c>
      <c r="X196" s="298">
        <v>0</v>
      </c>
      <c r="Y196" s="29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311"/>
      <c r="B197" s="305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12"/>
      <c r="P197" s="308" t="s">
        <v>72</v>
      </c>
      <c r="Q197" s="309"/>
      <c r="R197" s="309"/>
      <c r="S197" s="309"/>
      <c r="T197" s="309"/>
      <c r="U197" s="309"/>
      <c r="V197" s="310"/>
      <c r="W197" s="37" t="s">
        <v>69</v>
      </c>
      <c r="X197" s="300">
        <f>IFERROR(SUM(X195:X196),"0")</f>
        <v>0</v>
      </c>
      <c r="Y197" s="300">
        <f>IFERROR(SUM(Y195:Y196),"0")</f>
        <v>0</v>
      </c>
      <c r="Z197" s="300">
        <f>IFERROR(IF(Z195="",0,Z195),"0")+IFERROR(IF(Z196="",0,Z196),"0")</f>
        <v>0</v>
      </c>
      <c r="AA197" s="301"/>
      <c r="AB197" s="301"/>
      <c r="AC197" s="301"/>
    </row>
    <row r="198" spans="1:68" x14ac:dyDescent="0.2">
      <c r="A198" s="305"/>
      <c r="B198" s="305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12"/>
      <c r="P198" s="308" t="s">
        <v>72</v>
      </c>
      <c r="Q198" s="309"/>
      <c r="R198" s="309"/>
      <c r="S198" s="309"/>
      <c r="T198" s="309"/>
      <c r="U198" s="309"/>
      <c r="V198" s="310"/>
      <c r="W198" s="37" t="s">
        <v>73</v>
      </c>
      <c r="X198" s="300">
        <f>IFERROR(SUMPRODUCT(X195:X196*H195:H196),"0")</f>
        <v>0</v>
      </c>
      <c r="Y198" s="300">
        <f>IFERROR(SUMPRODUCT(Y195:Y196*H195:H196),"0")</f>
        <v>0</v>
      </c>
      <c r="Z198" s="37"/>
      <c r="AA198" s="301"/>
      <c r="AB198" s="301"/>
      <c r="AC198" s="301"/>
    </row>
    <row r="199" spans="1:68" ht="16.5" customHeight="1" x14ac:dyDescent="0.25">
      <c r="A199" s="313" t="s">
        <v>287</v>
      </c>
      <c r="B199" s="305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  <c r="AA199" s="293"/>
      <c r="AB199" s="293"/>
      <c r="AC199" s="293"/>
    </row>
    <row r="200" spans="1:68" ht="14.25" customHeight="1" x14ac:dyDescent="0.25">
      <c r="A200" s="304" t="s">
        <v>63</v>
      </c>
      <c r="B200" s="305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294"/>
      <c r="AB200" s="294"/>
      <c r="AC200" s="294"/>
    </row>
    <row r="201" spans="1:68" ht="27" customHeight="1" x14ac:dyDescent="0.25">
      <c r="A201" s="54" t="s">
        <v>288</v>
      </c>
      <c r="B201" s="54" t="s">
        <v>289</v>
      </c>
      <c r="C201" s="31">
        <v>4301070996</v>
      </c>
      <c r="D201" s="302">
        <v>4607111038654</v>
      </c>
      <c r="E201" s="303"/>
      <c r="F201" s="297">
        <v>0.4</v>
      </c>
      <c r="G201" s="32">
        <v>16</v>
      </c>
      <c r="H201" s="297">
        <v>6.4</v>
      </c>
      <c r="I201" s="297">
        <v>6.63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15"/>
      <c r="R201" s="315"/>
      <c r="S201" s="315"/>
      <c r="T201" s="316"/>
      <c r="U201" s="34"/>
      <c r="V201" s="34"/>
      <c r="W201" s="35" t="s">
        <v>69</v>
      </c>
      <c r="X201" s="298">
        <v>0</v>
      </c>
      <c r="Y201" s="299">
        <f t="shared" ref="Y201:Y206" si="6">IFERROR(IF(X201="","",X201),"")</f>
        <v>0</v>
      </c>
      <c r="Z201" s="36">
        <f t="shared" ref="Z201:Z206" si="7"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 t="shared" ref="BM201:BM206" si="8">IFERROR(X201*I201,"0")</f>
        <v>0</v>
      </c>
      <c r="BN201" s="67">
        <f t="shared" ref="BN201:BN206" si="9">IFERROR(Y201*I201,"0")</f>
        <v>0</v>
      </c>
      <c r="BO201" s="67">
        <f t="shared" ref="BO201:BO206" si="10">IFERROR(X201/J201,"0")</f>
        <v>0</v>
      </c>
      <c r="BP201" s="67">
        <f t="shared" ref="BP201:BP206" si="11">IFERROR(Y201/J201,"0")</f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4301070997</v>
      </c>
      <c r="D202" s="302">
        <v>4607111038586</v>
      </c>
      <c r="E202" s="303"/>
      <c r="F202" s="297">
        <v>0.7</v>
      </c>
      <c r="G202" s="32">
        <v>8</v>
      </c>
      <c r="H202" s="297">
        <v>5.6</v>
      </c>
      <c r="I202" s="297">
        <v>5.83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15"/>
      <c r="R202" s="315"/>
      <c r="S202" s="315"/>
      <c r="T202" s="316"/>
      <c r="U202" s="34"/>
      <c r="V202" s="34"/>
      <c r="W202" s="35" t="s">
        <v>69</v>
      </c>
      <c r="X202" s="298">
        <v>0</v>
      </c>
      <c r="Y202" s="299">
        <f t="shared" si="6"/>
        <v>0</v>
      </c>
      <c r="Z202" s="36">
        <f t="shared" si="7"/>
        <v>0</v>
      </c>
      <c r="AA202" s="56"/>
      <c r="AB202" s="57"/>
      <c r="AC202" s="200" t="s">
        <v>290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4301070962</v>
      </c>
      <c r="D203" s="302">
        <v>4607111038609</v>
      </c>
      <c r="E203" s="303"/>
      <c r="F203" s="297">
        <v>0.4</v>
      </c>
      <c r="G203" s="32">
        <v>16</v>
      </c>
      <c r="H203" s="297">
        <v>6.4</v>
      </c>
      <c r="I203" s="297">
        <v>6.71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0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15"/>
      <c r="R203" s="315"/>
      <c r="S203" s="315"/>
      <c r="T203" s="316"/>
      <c r="U203" s="34"/>
      <c r="V203" s="34"/>
      <c r="W203" s="35" t="s">
        <v>69</v>
      </c>
      <c r="X203" s="298">
        <v>0</v>
      </c>
      <c r="Y203" s="299">
        <f t="shared" si="6"/>
        <v>0</v>
      </c>
      <c r="Z203" s="36">
        <f t="shared" si="7"/>
        <v>0</v>
      </c>
      <c r="AA203" s="56"/>
      <c r="AB203" s="57"/>
      <c r="AC203" s="202" t="s">
        <v>295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t="27" customHeight="1" x14ac:dyDescent="0.25">
      <c r="A204" s="54" t="s">
        <v>296</v>
      </c>
      <c r="B204" s="54" t="s">
        <v>297</v>
      </c>
      <c r="C204" s="31">
        <v>4301070963</v>
      </c>
      <c r="D204" s="302">
        <v>4607111038630</v>
      </c>
      <c r="E204" s="303"/>
      <c r="F204" s="297">
        <v>0.7</v>
      </c>
      <c r="G204" s="32">
        <v>8</v>
      </c>
      <c r="H204" s="297">
        <v>5.6</v>
      </c>
      <c r="I204" s="29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2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4" s="315"/>
      <c r="R204" s="315"/>
      <c r="S204" s="315"/>
      <c r="T204" s="316"/>
      <c r="U204" s="34"/>
      <c r="V204" s="34"/>
      <c r="W204" s="35" t="s">
        <v>69</v>
      </c>
      <c r="X204" s="298">
        <v>0</v>
      </c>
      <c r="Y204" s="299">
        <f t="shared" si="6"/>
        <v>0</v>
      </c>
      <c r="Z204" s="36">
        <f t="shared" si="7"/>
        <v>0</v>
      </c>
      <c r="AA204" s="56"/>
      <c r="AB204" s="57"/>
      <c r="AC204" s="204" t="s">
        <v>295</v>
      </c>
      <c r="AG204" s="67"/>
      <c r="AJ204" s="71" t="s">
        <v>71</v>
      </c>
      <c r="AK204" s="71">
        <v>1</v>
      </c>
      <c r="BB204" s="205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customHeight="1" x14ac:dyDescent="0.25">
      <c r="A205" s="54" t="s">
        <v>298</v>
      </c>
      <c r="B205" s="54" t="s">
        <v>299</v>
      </c>
      <c r="C205" s="31">
        <v>4301070959</v>
      </c>
      <c r="D205" s="302">
        <v>4607111038616</v>
      </c>
      <c r="E205" s="303"/>
      <c r="F205" s="297">
        <v>0.4</v>
      </c>
      <c r="G205" s="32">
        <v>16</v>
      </c>
      <c r="H205" s="297">
        <v>6.4</v>
      </c>
      <c r="I205" s="297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15"/>
      <c r="R205" s="315"/>
      <c r="S205" s="315"/>
      <c r="T205" s="316"/>
      <c r="U205" s="34"/>
      <c r="V205" s="34"/>
      <c r="W205" s="35" t="s">
        <v>69</v>
      </c>
      <c r="X205" s="298">
        <v>0</v>
      </c>
      <c r="Y205" s="299">
        <f t="shared" si="6"/>
        <v>0</v>
      </c>
      <c r="Z205" s="36">
        <f t="shared" si="7"/>
        <v>0</v>
      </c>
      <c r="AA205" s="56"/>
      <c r="AB205" s="57"/>
      <c r="AC205" s="206" t="s">
        <v>290</v>
      </c>
      <c r="AG205" s="67"/>
      <c r="AJ205" s="71" t="s">
        <v>71</v>
      </c>
      <c r="AK205" s="71">
        <v>1</v>
      </c>
      <c r="BB205" s="207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customHeight="1" x14ac:dyDescent="0.25">
      <c r="A206" s="54" t="s">
        <v>300</v>
      </c>
      <c r="B206" s="54" t="s">
        <v>301</v>
      </c>
      <c r="C206" s="31">
        <v>4301070960</v>
      </c>
      <c r="D206" s="302">
        <v>4607111038623</v>
      </c>
      <c r="E206" s="303"/>
      <c r="F206" s="297">
        <v>0.7</v>
      </c>
      <c r="G206" s="32">
        <v>8</v>
      </c>
      <c r="H206" s="297">
        <v>5.6</v>
      </c>
      <c r="I206" s="29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15"/>
      <c r="R206" s="315"/>
      <c r="S206" s="315"/>
      <c r="T206" s="316"/>
      <c r="U206" s="34"/>
      <c r="V206" s="34"/>
      <c r="W206" s="35" t="s">
        <v>69</v>
      </c>
      <c r="X206" s="298">
        <v>0</v>
      </c>
      <c r="Y206" s="299">
        <f t="shared" si="6"/>
        <v>0</v>
      </c>
      <c r="Z206" s="36">
        <f t="shared" si="7"/>
        <v>0</v>
      </c>
      <c r="AA206" s="56"/>
      <c r="AB206" s="57"/>
      <c r="AC206" s="208" t="s">
        <v>290</v>
      </c>
      <c r="AG206" s="67"/>
      <c r="AJ206" s="71" t="s">
        <v>71</v>
      </c>
      <c r="AK206" s="71">
        <v>1</v>
      </c>
      <c r="BB206" s="209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x14ac:dyDescent="0.2">
      <c r="A207" s="311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12"/>
      <c r="P207" s="308" t="s">
        <v>72</v>
      </c>
      <c r="Q207" s="309"/>
      <c r="R207" s="309"/>
      <c r="S207" s="309"/>
      <c r="T207" s="309"/>
      <c r="U207" s="309"/>
      <c r="V207" s="310"/>
      <c r="W207" s="37" t="s">
        <v>69</v>
      </c>
      <c r="X207" s="300">
        <f>IFERROR(SUM(X201:X206),"0")</f>
        <v>0</v>
      </c>
      <c r="Y207" s="300">
        <f>IFERROR(SUM(Y201:Y206),"0")</f>
        <v>0</v>
      </c>
      <c r="Z207" s="300">
        <f>IFERROR(IF(Z201="",0,Z201),"0")+IFERROR(IF(Z202="",0,Z202),"0")+IFERROR(IF(Z203="",0,Z203),"0")+IFERROR(IF(Z204="",0,Z204),"0")+IFERROR(IF(Z205="",0,Z205),"0")+IFERROR(IF(Z206="",0,Z206),"0")</f>
        <v>0</v>
      </c>
      <c r="AA207" s="301"/>
      <c r="AB207" s="301"/>
      <c r="AC207" s="301"/>
    </row>
    <row r="208" spans="1:68" x14ac:dyDescent="0.2">
      <c r="A208" s="305"/>
      <c r="B208" s="305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12"/>
      <c r="P208" s="308" t="s">
        <v>72</v>
      </c>
      <c r="Q208" s="309"/>
      <c r="R208" s="309"/>
      <c r="S208" s="309"/>
      <c r="T208" s="309"/>
      <c r="U208" s="309"/>
      <c r="V208" s="310"/>
      <c r="W208" s="37" t="s">
        <v>73</v>
      </c>
      <c r="X208" s="300">
        <f>IFERROR(SUMPRODUCT(X201:X206*H201:H206),"0")</f>
        <v>0</v>
      </c>
      <c r="Y208" s="300">
        <f>IFERROR(SUMPRODUCT(Y201:Y206*H201:H206),"0")</f>
        <v>0</v>
      </c>
      <c r="Z208" s="37"/>
      <c r="AA208" s="301"/>
      <c r="AB208" s="301"/>
      <c r="AC208" s="301"/>
    </row>
    <row r="209" spans="1:68" ht="16.5" customHeight="1" x14ac:dyDescent="0.25">
      <c r="A209" s="313" t="s">
        <v>302</v>
      </c>
      <c r="B209" s="305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  <c r="AA209" s="293"/>
      <c r="AB209" s="293"/>
      <c r="AC209" s="293"/>
    </row>
    <row r="210" spans="1:68" ht="14.25" customHeight="1" x14ac:dyDescent="0.25">
      <c r="A210" s="304" t="s">
        <v>63</v>
      </c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294"/>
      <c r="AB210" s="294"/>
      <c r="AC210" s="294"/>
    </row>
    <row r="211" spans="1:68" ht="27" customHeight="1" x14ac:dyDescent="0.25">
      <c r="A211" s="54" t="s">
        <v>303</v>
      </c>
      <c r="B211" s="54" t="s">
        <v>304</v>
      </c>
      <c r="C211" s="31">
        <v>4301070917</v>
      </c>
      <c r="D211" s="302">
        <v>4607111035912</v>
      </c>
      <c r="E211" s="303"/>
      <c r="F211" s="297">
        <v>0.43</v>
      </c>
      <c r="G211" s="32">
        <v>16</v>
      </c>
      <c r="H211" s="297">
        <v>6.88</v>
      </c>
      <c r="I211" s="297">
        <v>7.19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315"/>
      <c r="R211" s="315"/>
      <c r="S211" s="315"/>
      <c r="T211" s="316"/>
      <c r="U211" s="34"/>
      <c r="V211" s="34"/>
      <c r="W211" s="35" t="s">
        <v>69</v>
      </c>
      <c r="X211" s="298">
        <v>0</v>
      </c>
      <c r="Y211" s="29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306</v>
      </c>
      <c r="B212" s="54" t="s">
        <v>307</v>
      </c>
      <c r="C212" s="31">
        <v>4301070920</v>
      </c>
      <c r="D212" s="302">
        <v>4607111035929</v>
      </c>
      <c r="E212" s="303"/>
      <c r="F212" s="297">
        <v>0.9</v>
      </c>
      <c r="G212" s="32">
        <v>8</v>
      </c>
      <c r="H212" s="297">
        <v>7.2</v>
      </c>
      <c r="I212" s="297">
        <v>7.47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315"/>
      <c r="R212" s="315"/>
      <c r="S212" s="315"/>
      <c r="T212" s="316"/>
      <c r="U212" s="34"/>
      <c r="V212" s="34"/>
      <c r="W212" s="35" t="s">
        <v>69</v>
      </c>
      <c r="X212" s="298">
        <v>0</v>
      </c>
      <c r="Y212" s="29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305</v>
      </c>
      <c r="AG212" s="67"/>
      <c r="AJ212" s="71" t="s">
        <v>71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308</v>
      </c>
      <c r="B213" s="54" t="s">
        <v>309</v>
      </c>
      <c r="C213" s="31">
        <v>4301070915</v>
      </c>
      <c r="D213" s="302">
        <v>4607111035882</v>
      </c>
      <c r="E213" s="303"/>
      <c r="F213" s="297">
        <v>0.43</v>
      </c>
      <c r="G213" s="32">
        <v>16</v>
      </c>
      <c r="H213" s="297">
        <v>6.88</v>
      </c>
      <c r="I213" s="297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3" s="315"/>
      <c r="R213" s="315"/>
      <c r="S213" s="315"/>
      <c r="T213" s="316"/>
      <c r="U213" s="34"/>
      <c r="V213" s="34"/>
      <c r="W213" s="35" t="s">
        <v>69</v>
      </c>
      <c r="X213" s="298">
        <v>0</v>
      </c>
      <c r="Y213" s="299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310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311</v>
      </c>
      <c r="B214" s="54" t="s">
        <v>312</v>
      </c>
      <c r="C214" s="31">
        <v>4301070921</v>
      </c>
      <c r="D214" s="302">
        <v>4607111035905</v>
      </c>
      <c r="E214" s="303"/>
      <c r="F214" s="297">
        <v>0.9</v>
      </c>
      <c r="G214" s="32">
        <v>8</v>
      </c>
      <c r="H214" s="297">
        <v>7.2</v>
      </c>
      <c r="I214" s="297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4" s="315"/>
      <c r="R214" s="315"/>
      <c r="S214" s="315"/>
      <c r="T214" s="316"/>
      <c r="U214" s="34"/>
      <c r="V214" s="34"/>
      <c r="W214" s="35" t="s">
        <v>69</v>
      </c>
      <c r="X214" s="298">
        <v>0</v>
      </c>
      <c r="Y214" s="299">
        <f>IFERROR(IF(X214="","",X214),"")</f>
        <v>0</v>
      </c>
      <c r="Z214" s="36">
        <f>IFERROR(IF(X214="","",X214*0.0155),"")</f>
        <v>0</v>
      </c>
      <c r="AA214" s="56"/>
      <c r="AB214" s="57"/>
      <c r="AC214" s="216" t="s">
        <v>310</v>
      </c>
      <c r="AG214" s="67"/>
      <c r="AJ214" s="71" t="s">
        <v>71</v>
      </c>
      <c r="AK214" s="71">
        <v>1</v>
      </c>
      <c r="BB214" s="217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11"/>
      <c r="B215" s="305"/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12"/>
      <c r="P215" s="308" t="s">
        <v>72</v>
      </c>
      <c r="Q215" s="309"/>
      <c r="R215" s="309"/>
      <c r="S215" s="309"/>
      <c r="T215" s="309"/>
      <c r="U215" s="309"/>
      <c r="V215" s="310"/>
      <c r="W215" s="37" t="s">
        <v>69</v>
      </c>
      <c r="X215" s="300">
        <f>IFERROR(SUM(X211:X214),"0")</f>
        <v>0</v>
      </c>
      <c r="Y215" s="300">
        <f>IFERROR(SUM(Y211:Y214),"0")</f>
        <v>0</v>
      </c>
      <c r="Z215" s="300">
        <f>IFERROR(IF(Z211="",0,Z211),"0")+IFERROR(IF(Z212="",0,Z212),"0")+IFERROR(IF(Z213="",0,Z213),"0")+IFERROR(IF(Z214="",0,Z214),"0")</f>
        <v>0</v>
      </c>
      <c r="AA215" s="301"/>
      <c r="AB215" s="301"/>
      <c r="AC215" s="301"/>
    </row>
    <row r="216" spans="1:68" x14ac:dyDescent="0.2">
      <c r="A216" s="305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12"/>
      <c r="P216" s="308" t="s">
        <v>72</v>
      </c>
      <c r="Q216" s="309"/>
      <c r="R216" s="309"/>
      <c r="S216" s="309"/>
      <c r="T216" s="309"/>
      <c r="U216" s="309"/>
      <c r="V216" s="310"/>
      <c r="W216" s="37" t="s">
        <v>73</v>
      </c>
      <c r="X216" s="300">
        <f>IFERROR(SUMPRODUCT(X211:X214*H211:H214),"0")</f>
        <v>0</v>
      </c>
      <c r="Y216" s="300">
        <f>IFERROR(SUMPRODUCT(Y211:Y214*H211:H214),"0")</f>
        <v>0</v>
      </c>
      <c r="Z216" s="37"/>
      <c r="AA216" s="301"/>
      <c r="AB216" s="301"/>
      <c r="AC216" s="301"/>
    </row>
    <row r="217" spans="1:68" ht="16.5" customHeight="1" x14ac:dyDescent="0.25">
      <c r="A217" s="313" t="s">
        <v>313</v>
      </c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305"/>
      <c r="Z217" s="305"/>
      <c r="AA217" s="293"/>
      <c r="AB217" s="293"/>
      <c r="AC217" s="293"/>
    </row>
    <row r="218" spans="1:68" ht="14.25" customHeight="1" x14ac:dyDescent="0.25">
      <c r="A218" s="304" t="s">
        <v>63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294"/>
      <c r="AB218" s="294"/>
      <c r="AC218" s="294"/>
    </row>
    <row r="219" spans="1:68" ht="27" customHeight="1" x14ac:dyDescent="0.25">
      <c r="A219" s="54" t="s">
        <v>314</v>
      </c>
      <c r="B219" s="54" t="s">
        <v>315</v>
      </c>
      <c r="C219" s="31">
        <v>4301071097</v>
      </c>
      <c r="D219" s="302">
        <v>4620207491096</v>
      </c>
      <c r="E219" s="303"/>
      <c r="F219" s="297">
        <v>1</v>
      </c>
      <c r="G219" s="32">
        <v>5</v>
      </c>
      <c r="H219" s="297">
        <v>5</v>
      </c>
      <c r="I219" s="297">
        <v>5.23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398" t="s">
        <v>316</v>
      </c>
      <c r="Q219" s="315"/>
      <c r="R219" s="315"/>
      <c r="S219" s="315"/>
      <c r="T219" s="316"/>
      <c r="U219" s="34"/>
      <c r="V219" s="34"/>
      <c r="W219" s="35" t="s">
        <v>69</v>
      </c>
      <c r="X219" s="298">
        <v>0</v>
      </c>
      <c r="Y219" s="299">
        <f>IFERROR(IF(X219="","",X219),"")</f>
        <v>0</v>
      </c>
      <c r="Z219" s="36">
        <f>IFERROR(IF(X219="","",X219*0.0155),"")</f>
        <v>0</v>
      </c>
      <c r="AA219" s="56"/>
      <c r="AB219" s="57"/>
      <c r="AC219" s="218" t="s">
        <v>317</v>
      </c>
      <c r="AG219" s="67"/>
      <c r="AJ219" s="71" t="s">
        <v>71</v>
      </c>
      <c r="AK219" s="71">
        <v>1</v>
      </c>
      <c r="BB219" s="21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11"/>
      <c r="B220" s="305"/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12"/>
      <c r="P220" s="308" t="s">
        <v>72</v>
      </c>
      <c r="Q220" s="309"/>
      <c r="R220" s="309"/>
      <c r="S220" s="309"/>
      <c r="T220" s="309"/>
      <c r="U220" s="309"/>
      <c r="V220" s="310"/>
      <c r="W220" s="37" t="s">
        <v>69</v>
      </c>
      <c r="X220" s="300">
        <f>IFERROR(SUM(X219:X219),"0")</f>
        <v>0</v>
      </c>
      <c r="Y220" s="300">
        <f>IFERROR(SUM(Y219:Y219),"0")</f>
        <v>0</v>
      </c>
      <c r="Z220" s="300">
        <f>IFERROR(IF(Z219="",0,Z219),"0")</f>
        <v>0</v>
      </c>
      <c r="AA220" s="301"/>
      <c r="AB220" s="301"/>
      <c r="AC220" s="301"/>
    </row>
    <row r="221" spans="1:68" x14ac:dyDescent="0.2">
      <c r="A221" s="305"/>
      <c r="B221" s="305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12"/>
      <c r="P221" s="308" t="s">
        <v>72</v>
      </c>
      <c r="Q221" s="309"/>
      <c r="R221" s="309"/>
      <c r="S221" s="309"/>
      <c r="T221" s="309"/>
      <c r="U221" s="309"/>
      <c r="V221" s="310"/>
      <c r="W221" s="37" t="s">
        <v>73</v>
      </c>
      <c r="X221" s="300">
        <f>IFERROR(SUMPRODUCT(X219:X219*H219:H219),"0")</f>
        <v>0</v>
      </c>
      <c r="Y221" s="300">
        <f>IFERROR(SUMPRODUCT(Y219:Y219*H219:H219),"0")</f>
        <v>0</v>
      </c>
      <c r="Z221" s="37"/>
      <c r="AA221" s="301"/>
      <c r="AB221" s="301"/>
      <c r="AC221" s="301"/>
    </row>
    <row r="222" spans="1:68" ht="16.5" customHeight="1" x14ac:dyDescent="0.25">
      <c r="A222" s="313" t="s">
        <v>318</v>
      </c>
      <c r="B222" s="305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  <c r="AA222" s="293"/>
      <c r="AB222" s="293"/>
      <c r="AC222" s="293"/>
    </row>
    <row r="223" spans="1:68" ht="14.25" customHeight="1" x14ac:dyDescent="0.25">
      <c r="A223" s="304" t="s">
        <v>63</v>
      </c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  <c r="AA223" s="294"/>
      <c r="AB223" s="294"/>
      <c r="AC223" s="294"/>
    </row>
    <row r="224" spans="1:68" ht="27" customHeight="1" x14ac:dyDescent="0.25">
      <c r="A224" s="54" t="s">
        <v>319</v>
      </c>
      <c r="B224" s="54" t="s">
        <v>320</v>
      </c>
      <c r="C224" s="31">
        <v>4301071093</v>
      </c>
      <c r="D224" s="302">
        <v>4620207490709</v>
      </c>
      <c r="E224" s="303"/>
      <c r="F224" s="297">
        <v>0.65</v>
      </c>
      <c r="G224" s="32">
        <v>8</v>
      </c>
      <c r="H224" s="297">
        <v>5.2</v>
      </c>
      <c r="I224" s="297">
        <v>5.47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1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4" s="315"/>
      <c r="R224" s="315"/>
      <c r="S224" s="315"/>
      <c r="T224" s="316"/>
      <c r="U224" s="34"/>
      <c r="V224" s="34"/>
      <c r="W224" s="35" t="s">
        <v>69</v>
      </c>
      <c r="X224" s="298">
        <v>0</v>
      </c>
      <c r="Y224" s="299">
        <f>IFERROR(IF(X224="","",X224),"")</f>
        <v>0</v>
      </c>
      <c r="Z224" s="36">
        <f>IFERROR(IF(X224="","",X224*0.0155),"")</f>
        <v>0</v>
      </c>
      <c r="AA224" s="56"/>
      <c r="AB224" s="57"/>
      <c r="AC224" s="220" t="s">
        <v>321</v>
      </c>
      <c r="AG224" s="67"/>
      <c r="AJ224" s="71" t="s">
        <v>71</v>
      </c>
      <c r="AK224" s="71">
        <v>1</v>
      </c>
      <c r="BB224" s="22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11"/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12"/>
      <c r="P225" s="308" t="s">
        <v>72</v>
      </c>
      <c r="Q225" s="309"/>
      <c r="R225" s="309"/>
      <c r="S225" s="309"/>
      <c r="T225" s="309"/>
      <c r="U225" s="309"/>
      <c r="V225" s="310"/>
      <c r="W225" s="37" t="s">
        <v>69</v>
      </c>
      <c r="X225" s="300">
        <f>IFERROR(SUM(X224:X224),"0")</f>
        <v>0</v>
      </c>
      <c r="Y225" s="300">
        <f>IFERROR(SUM(Y224:Y224),"0")</f>
        <v>0</v>
      </c>
      <c r="Z225" s="300">
        <f>IFERROR(IF(Z224="",0,Z224),"0")</f>
        <v>0</v>
      </c>
      <c r="AA225" s="301"/>
      <c r="AB225" s="301"/>
      <c r="AC225" s="301"/>
    </row>
    <row r="226" spans="1:68" x14ac:dyDescent="0.2">
      <c r="A226" s="305"/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12"/>
      <c r="P226" s="308" t="s">
        <v>72</v>
      </c>
      <c r="Q226" s="309"/>
      <c r="R226" s="309"/>
      <c r="S226" s="309"/>
      <c r="T226" s="309"/>
      <c r="U226" s="309"/>
      <c r="V226" s="310"/>
      <c r="W226" s="37" t="s">
        <v>73</v>
      </c>
      <c r="X226" s="300">
        <f>IFERROR(SUMPRODUCT(X224:X224*H224:H224),"0")</f>
        <v>0</v>
      </c>
      <c r="Y226" s="300">
        <f>IFERROR(SUMPRODUCT(Y224:Y224*H224:H224),"0")</f>
        <v>0</v>
      </c>
      <c r="Z226" s="37"/>
      <c r="AA226" s="301"/>
      <c r="AB226" s="301"/>
      <c r="AC226" s="301"/>
    </row>
    <row r="227" spans="1:68" ht="14.25" customHeight="1" x14ac:dyDescent="0.25">
      <c r="A227" s="304" t="s">
        <v>124</v>
      </c>
      <c r="B227" s="305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  <c r="AA227" s="294"/>
      <c r="AB227" s="294"/>
      <c r="AC227" s="294"/>
    </row>
    <row r="228" spans="1:68" ht="27" customHeight="1" x14ac:dyDescent="0.25">
      <c r="A228" s="54" t="s">
        <v>322</v>
      </c>
      <c r="B228" s="54" t="s">
        <v>323</v>
      </c>
      <c r="C228" s="31">
        <v>4301135692</v>
      </c>
      <c r="D228" s="302">
        <v>4620207490570</v>
      </c>
      <c r="E228" s="303"/>
      <c r="F228" s="297">
        <v>0.2</v>
      </c>
      <c r="G228" s="32">
        <v>12</v>
      </c>
      <c r="H228" s="297">
        <v>2.4</v>
      </c>
      <c r="I228" s="297">
        <v>3.1036000000000001</v>
      </c>
      <c r="J228" s="32">
        <v>70</v>
      </c>
      <c r="K228" s="32" t="s">
        <v>79</v>
      </c>
      <c r="L228" s="32" t="s">
        <v>67</v>
      </c>
      <c r="M228" s="33" t="s">
        <v>68</v>
      </c>
      <c r="N228" s="33"/>
      <c r="O228" s="32">
        <v>180</v>
      </c>
      <c r="P228" s="49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8" s="315"/>
      <c r="R228" s="315"/>
      <c r="S228" s="315"/>
      <c r="T228" s="316"/>
      <c r="U228" s="34"/>
      <c r="V228" s="34"/>
      <c r="W228" s="35" t="s">
        <v>69</v>
      </c>
      <c r="X228" s="298">
        <v>0</v>
      </c>
      <c r="Y228" s="299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324</v>
      </c>
      <c r="AG228" s="67"/>
      <c r="AJ228" s="71" t="s">
        <v>71</v>
      </c>
      <c r="AK228" s="71">
        <v>1</v>
      </c>
      <c r="BB228" s="223" t="s">
        <v>81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325</v>
      </c>
      <c r="B229" s="54" t="s">
        <v>326</v>
      </c>
      <c r="C229" s="31">
        <v>4301135691</v>
      </c>
      <c r="D229" s="302">
        <v>4620207490549</v>
      </c>
      <c r="E229" s="303"/>
      <c r="F229" s="297">
        <v>0.2</v>
      </c>
      <c r="G229" s="32">
        <v>12</v>
      </c>
      <c r="H229" s="297">
        <v>2.4</v>
      </c>
      <c r="I229" s="297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2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9" s="315"/>
      <c r="R229" s="315"/>
      <c r="S229" s="315"/>
      <c r="T229" s="316"/>
      <c r="U229" s="34"/>
      <c r="V229" s="34"/>
      <c r="W229" s="35" t="s">
        <v>69</v>
      </c>
      <c r="X229" s="298">
        <v>0</v>
      </c>
      <c r="Y229" s="299">
        <f>IFERROR(IF(X229="","",X229),"")</f>
        <v>0</v>
      </c>
      <c r="Z229" s="36">
        <f>IFERROR(IF(X229="","",X229*0.01788),"")</f>
        <v>0</v>
      </c>
      <c r="AA229" s="56"/>
      <c r="AB229" s="57"/>
      <c r="AC229" s="224" t="s">
        <v>324</v>
      </c>
      <c r="AG229" s="67"/>
      <c r="AJ229" s="71" t="s">
        <v>71</v>
      </c>
      <c r="AK229" s="71">
        <v>1</v>
      </c>
      <c r="BB229" s="225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327</v>
      </c>
      <c r="B230" s="54" t="s">
        <v>328</v>
      </c>
      <c r="C230" s="31">
        <v>4301135694</v>
      </c>
      <c r="D230" s="302">
        <v>4620207490501</v>
      </c>
      <c r="E230" s="303"/>
      <c r="F230" s="297">
        <v>0.2</v>
      </c>
      <c r="G230" s="32">
        <v>12</v>
      </c>
      <c r="H230" s="297">
        <v>2.4</v>
      </c>
      <c r="I230" s="297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6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0" s="315"/>
      <c r="R230" s="315"/>
      <c r="S230" s="315"/>
      <c r="T230" s="316"/>
      <c r="U230" s="34"/>
      <c r="V230" s="34"/>
      <c r="W230" s="35" t="s">
        <v>69</v>
      </c>
      <c r="X230" s="298">
        <v>0</v>
      </c>
      <c r="Y230" s="299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324</v>
      </c>
      <c r="AG230" s="67"/>
      <c r="AJ230" s="71" t="s">
        <v>71</v>
      </c>
      <c r="AK230" s="71">
        <v>1</v>
      </c>
      <c r="BB230" s="227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11"/>
      <c r="B231" s="305"/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12"/>
      <c r="P231" s="308" t="s">
        <v>72</v>
      </c>
      <c r="Q231" s="309"/>
      <c r="R231" s="309"/>
      <c r="S231" s="309"/>
      <c r="T231" s="309"/>
      <c r="U231" s="309"/>
      <c r="V231" s="310"/>
      <c r="W231" s="37" t="s">
        <v>69</v>
      </c>
      <c r="X231" s="300">
        <f>IFERROR(SUM(X228:X230),"0")</f>
        <v>0</v>
      </c>
      <c r="Y231" s="300">
        <f>IFERROR(SUM(Y228:Y230),"0")</f>
        <v>0</v>
      </c>
      <c r="Z231" s="300">
        <f>IFERROR(IF(Z228="",0,Z228),"0")+IFERROR(IF(Z229="",0,Z229),"0")+IFERROR(IF(Z230="",0,Z230),"0")</f>
        <v>0</v>
      </c>
      <c r="AA231" s="301"/>
      <c r="AB231" s="301"/>
      <c r="AC231" s="301"/>
    </row>
    <row r="232" spans="1:68" x14ac:dyDescent="0.2">
      <c r="A232" s="305"/>
      <c r="B232" s="305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12"/>
      <c r="P232" s="308" t="s">
        <v>72</v>
      </c>
      <c r="Q232" s="309"/>
      <c r="R232" s="309"/>
      <c r="S232" s="309"/>
      <c r="T232" s="309"/>
      <c r="U232" s="309"/>
      <c r="V232" s="310"/>
      <c r="W232" s="37" t="s">
        <v>73</v>
      </c>
      <c r="X232" s="300">
        <f>IFERROR(SUMPRODUCT(X228:X230*H228:H230),"0")</f>
        <v>0</v>
      </c>
      <c r="Y232" s="300">
        <f>IFERROR(SUMPRODUCT(Y228:Y230*H228:H230),"0")</f>
        <v>0</v>
      </c>
      <c r="Z232" s="37"/>
      <c r="AA232" s="301"/>
      <c r="AB232" s="301"/>
      <c r="AC232" s="301"/>
    </row>
    <row r="233" spans="1:68" ht="16.5" customHeight="1" x14ac:dyDescent="0.25">
      <c r="A233" s="313" t="s">
        <v>329</v>
      </c>
      <c r="B233" s="305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  <c r="AA233" s="293"/>
      <c r="AB233" s="293"/>
      <c r="AC233" s="293"/>
    </row>
    <row r="234" spans="1:68" ht="14.25" customHeight="1" x14ac:dyDescent="0.25">
      <c r="A234" s="304" t="s">
        <v>63</v>
      </c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294"/>
      <c r="AB234" s="294"/>
      <c r="AC234" s="294"/>
    </row>
    <row r="235" spans="1:68" ht="16.5" customHeight="1" x14ac:dyDescent="0.25">
      <c r="A235" s="54" t="s">
        <v>330</v>
      </c>
      <c r="B235" s="54" t="s">
        <v>331</v>
      </c>
      <c r="C235" s="31">
        <v>4301071063</v>
      </c>
      <c r="D235" s="302">
        <v>4607111039019</v>
      </c>
      <c r="E235" s="303"/>
      <c r="F235" s="297">
        <v>0.43</v>
      </c>
      <c r="G235" s="32">
        <v>16</v>
      </c>
      <c r="H235" s="297">
        <v>6.88</v>
      </c>
      <c r="I235" s="297">
        <v>7.2060000000000004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5" s="315"/>
      <c r="R235" s="315"/>
      <c r="S235" s="315"/>
      <c r="T235" s="316"/>
      <c r="U235" s="34"/>
      <c r="V235" s="34"/>
      <c r="W235" s="35" t="s">
        <v>69</v>
      </c>
      <c r="X235" s="298">
        <v>0</v>
      </c>
      <c r="Y235" s="299">
        <f>IFERROR(IF(X235="","",X235),"")</f>
        <v>0</v>
      </c>
      <c r="Z235" s="36">
        <f>IFERROR(IF(X235="","",X235*0.0155),"")</f>
        <v>0</v>
      </c>
      <c r="AA235" s="56"/>
      <c r="AB235" s="57"/>
      <c r="AC235" s="228" t="s">
        <v>332</v>
      </c>
      <c r="AG235" s="67"/>
      <c r="AJ235" s="71" t="s">
        <v>71</v>
      </c>
      <c r="AK235" s="71">
        <v>1</v>
      </c>
      <c r="BB235" s="22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16.5" customHeight="1" x14ac:dyDescent="0.25">
      <c r="A236" s="54" t="s">
        <v>333</v>
      </c>
      <c r="B236" s="54" t="s">
        <v>334</v>
      </c>
      <c r="C236" s="31">
        <v>4301071000</v>
      </c>
      <c r="D236" s="302">
        <v>4607111038708</v>
      </c>
      <c r="E236" s="303"/>
      <c r="F236" s="297">
        <v>0.8</v>
      </c>
      <c r="G236" s="32">
        <v>8</v>
      </c>
      <c r="H236" s="297">
        <v>6.4</v>
      </c>
      <c r="I236" s="297">
        <v>6.67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3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6" s="315"/>
      <c r="R236" s="315"/>
      <c r="S236" s="315"/>
      <c r="T236" s="316"/>
      <c r="U236" s="34"/>
      <c r="V236" s="34"/>
      <c r="W236" s="35" t="s">
        <v>69</v>
      </c>
      <c r="X236" s="298">
        <v>0</v>
      </c>
      <c r="Y236" s="299">
        <f>IFERROR(IF(X236="","",X236),"")</f>
        <v>0</v>
      </c>
      <c r="Z236" s="36">
        <f>IFERROR(IF(X236="","",X236*0.0155),"")</f>
        <v>0</v>
      </c>
      <c r="AA236" s="56"/>
      <c r="AB236" s="57"/>
      <c r="AC236" s="230" t="s">
        <v>332</v>
      </c>
      <c r="AG236" s="67"/>
      <c r="AJ236" s="71" t="s">
        <v>71</v>
      </c>
      <c r="AK236" s="71">
        <v>1</v>
      </c>
      <c r="BB236" s="231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11"/>
      <c r="B237" s="305"/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12"/>
      <c r="P237" s="308" t="s">
        <v>72</v>
      </c>
      <c r="Q237" s="309"/>
      <c r="R237" s="309"/>
      <c r="S237" s="309"/>
      <c r="T237" s="309"/>
      <c r="U237" s="309"/>
      <c r="V237" s="310"/>
      <c r="W237" s="37" t="s">
        <v>69</v>
      </c>
      <c r="X237" s="300">
        <f>IFERROR(SUM(X235:X236),"0")</f>
        <v>0</v>
      </c>
      <c r="Y237" s="300">
        <f>IFERROR(SUM(Y235:Y236),"0")</f>
        <v>0</v>
      </c>
      <c r="Z237" s="300">
        <f>IFERROR(IF(Z235="",0,Z235),"0")+IFERROR(IF(Z236="",0,Z236),"0")</f>
        <v>0</v>
      </c>
      <c r="AA237" s="301"/>
      <c r="AB237" s="301"/>
      <c r="AC237" s="301"/>
    </row>
    <row r="238" spans="1:68" x14ac:dyDescent="0.2">
      <c r="A238" s="305"/>
      <c r="B238" s="305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12"/>
      <c r="P238" s="308" t="s">
        <v>72</v>
      </c>
      <c r="Q238" s="309"/>
      <c r="R238" s="309"/>
      <c r="S238" s="309"/>
      <c r="T238" s="309"/>
      <c r="U238" s="309"/>
      <c r="V238" s="310"/>
      <c r="W238" s="37" t="s">
        <v>73</v>
      </c>
      <c r="X238" s="300">
        <f>IFERROR(SUMPRODUCT(X235:X236*H235:H236),"0")</f>
        <v>0</v>
      </c>
      <c r="Y238" s="300">
        <f>IFERROR(SUMPRODUCT(Y235:Y236*H235:H236),"0")</f>
        <v>0</v>
      </c>
      <c r="Z238" s="37"/>
      <c r="AA238" s="301"/>
      <c r="AB238" s="301"/>
      <c r="AC238" s="301"/>
    </row>
    <row r="239" spans="1:68" ht="27.75" customHeight="1" x14ac:dyDescent="0.2">
      <c r="A239" s="374" t="s">
        <v>335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48"/>
      <c r="AB239" s="48"/>
      <c r="AC239" s="48"/>
    </row>
    <row r="240" spans="1:68" ht="16.5" customHeight="1" x14ac:dyDescent="0.25">
      <c r="A240" s="313" t="s">
        <v>336</v>
      </c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  <c r="AA240" s="293"/>
      <c r="AB240" s="293"/>
      <c r="AC240" s="293"/>
    </row>
    <row r="241" spans="1:68" ht="14.25" customHeight="1" x14ac:dyDescent="0.25">
      <c r="A241" s="304" t="s">
        <v>63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  <c r="AA241" s="294"/>
      <c r="AB241" s="294"/>
      <c r="AC241" s="294"/>
    </row>
    <row r="242" spans="1:68" ht="27" customHeight="1" x14ac:dyDescent="0.25">
      <c r="A242" s="54" t="s">
        <v>337</v>
      </c>
      <c r="B242" s="54" t="s">
        <v>338</v>
      </c>
      <c r="C242" s="31">
        <v>4301071036</v>
      </c>
      <c r="D242" s="302">
        <v>4607111036162</v>
      </c>
      <c r="E242" s="303"/>
      <c r="F242" s="297">
        <v>0.8</v>
      </c>
      <c r="G242" s="32">
        <v>8</v>
      </c>
      <c r="H242" s="297">
        <v>6.4</v>
      </c>
      <c r="I242" s="297">
        <v>6.6811999999999996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90</v>
      </c>
      <c r="P242" s="35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2" s="315"/>
      <c r="R242" s="315"/>
      <c r="S242" s="315"/>
      <c r="T242" s="316"/>
      <c r="U242" s="34"/>
      <c r="V242" s="34"/>
      <c r="W242" s="35" t="s">
        <v>69</v>
      </c>
      <c r="X242" s="298">
        <v>0</v>
      </c>
      <c r="Y242" s="299">
        <f>IFERROR(IF(X242="","",X242),"")</f>
        <v>0</v>
      </c>
      <c r="Z242" s="36">
        <f>IFERROR(IF(X242="","",X242*0.0155),"")</f>
        <v>0</v>
      </c>
      <c r="AA242" s="56"/>
      <c r="AB242" s="57"/>
      <c r="AC242" s="232" t="s">
        <v>339</v>
      </c>
      <c r="AG242" s="67"/>
      <c r="AJ242" s="71" t="s">
        <v>71</v>
      </c>
      <c r="AK242" s="71">
        <v>1</v>
      </c>
      <c r="BB242" s="23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11"/>
      <c r="B243" s="305"/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12"/>
      <c r="P243" s="308" t="s">
        <v>72</v>
      </c>
      <c r="Q243" s="309"/>
      <c r="R243" s="309"/>
      <c r="S243" s="309"/>
      <c r="T243" s="309"/>
      <c r="U243" s="309"/>
      <c r="V243" s="310"/>
      <c r="W243" s="37" t="s">
        <v>69</v>
      </c>
      <c r="X243" s="300">
        <f>IFERROR(SUM(X242:X242),"0")</f>
        <v>0</v>
      </c>
      <c r="Y243" s="300">
        <f>IFERROR(SUM(Y242:Y242),"0")</f>
        <v>0</v>
      </c>
      <c r="Z243" s="300">
        <f>IFERROR(IF(Z242="",0,Z242),"0")</f>
        <v>0</v>
      </c>
      <c r="AA243" s="301"/>
      <c r="AB243" s="301"/>
      <c r="AC243" s="301"/>
    </row>
    <row r="244" spans="1:68" x14ac:dyDescent="0.2">
      <c r="A244" s="305"/>
      <c r="B244" s="305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12"/>
      <c r="P244" s="308" t="s">
        <v>72</v>
      </c>
      <c r="Q244" s="309"/>
      <c r="R244" s="309"/>
      <c r="S244" s="309"/>
      <c r="T244" s="309"/>
      <c r="U244" s="309"/>
      <c r="V244" s="310"/>
      <c r="W244" s="37" t="s">
        <v>73</v>
      </c>
      <c r="X244" s="300">
        <f>IFERROR(SUMPRODUCT(X242:X242*H242:H242),"0")</f>
        <v>0</v>
      </c>
      <c r="Y244" s="300">
        <f>IFERROR(SUMPRODUCT(Y242:Y242*H242:H242),"0")</f>
        <v>0</v>
      </c>
      <c r="Z244" s="37"/>
      <c r="AA244" s="301"/>
      <c r="AB244" s="301"/>
      <c r="AC244" s="301"/>
    </row>
    <row r="245" spans="1:68" ht="27.75" customHeight="1" x14ac:dyDescent="0.2">
      <c r="A245" s="374" t="s">
        <v>340</v>
      </c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  <c r="AA245" s="48"/>
      <c r="AB245" s="48"/>
      <c r="AC245" s="48"/>
    </row>
    <row r="246" spans="1:68" ht="16.5" customHeight="1" x14ac:dyDescent="0.25">
      <c r="A246" s="313" t="s">
        <v>341</v>
      </c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  <c r="AA246" s="293"/>
      <c r="AB246" s="293"/>
      <c r="AC246" s="293"/>
    </row>
    <row r="247" spans="1:68" ht="14.25" customHeight="1" x14ac:dyDescent="0.25">
      <c r="A247" s="304" t="s">
        <v>63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294"/>
      <c r="AB247" s="294"/>
      <c r="AC247" s="294"/>
    </row>
    <row r="248" spans="1:68" ht="27" customHeight="1" x14ac:dyDescent="0.25">
      <c r="A248" s="54" t="s">
        <v>342</v>
      </c>
      <c r="B248" s="54" t="s">
        <v>343</v>
      </c>
      <c r="C248" s="31">
        <v>4301071029</v>
      </c>
      <c r="D248" s="302">
        <v>4607111035899</v>
      </c>
      <c r="E248" s="303"/>
      <c r="F248" s="297">
        <v>1</v>
      </c>
      <c r="G248" s="32">
        <v>5</v>
      </c>
      <c r="H248" s="297">
        <v>5</v>
      </c>
      <c r="I248" s="297">
        <v>5.2619999999999996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8" s="315"/>
      <c r="R248" s="315"/>
      <c r="S248" s="315"/>
      <c r="T248" s="316"/>
      <c r="U248" s="34"/>
      <c r="V248" s="34"/>
      <c r="W248" s="35" t="s">
        <v>69</v>
      </c>
      <c r="X248" s="298">
        <v>0</v>
      </c>
      <c r="Y248" s="299">
        <f>IFERROR(IF(X248="","",X248),"")</f>
        <v>0</v>
      </c>
      <c r="Z248" s="36">
        <f>IFERROR(IF(X248="","",X248*0.0155),"")</f>
        <v>0</v>
      </c>
      <c r="AA248" s="56"/>
      <c r="AB248" s="57"/>
      <c r="AC248" s="234" t="s">
        <v>237</v>
      </c>
      <c r="AG248" s="67"/>
      <c r="AJ248" s="71" t="s">
        <v>71</v>
      </c>
      <c r="AK248" s="71">
        <v>1</v>
      </c>
      <c r="BB248" s="23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344</v>
      </c>
      <c r="B249" s="54" t="s">
        <v>345</v>
      </c>
      <c r="C249" s="31">
        <v>4301070991</v>
      </c>
      <c r="D249" s="302">
        <v>4607111038180</v>
      </c>
      <c r="E249" s="303"/>
      <c r="F249" s="297">
        <v>0.4</v>
      </c>
      <c r="G249" s="32">
        <v>16</v>
      </c>
      <c r="H249" s="297">
        <v>6.4</v>
      </c>
      <c r="I249" s="297">
        <v>6.71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9" s="315"/>
      <c r="R249" s="315"/>
      <c r="S249" s="315"/>
      <c r="T249" s="316"/>
      <c r="U249" s="34"/>
      <c r="V249" s="34"/>
      <c r="W249" s="35" t="s">
        <v>69</v>
      </c>
      <c r="X249" s="298">
        <v>0</v>
      </c>
      <c r="Y249" s="299">
        <f>IFERROR(IF(X249="","",X249),"")</f>
        <v>0</v>
      </c>
      <c r="Z249" s="36">
        <f>IFERROR(IF(X249="","",X249*0.0155),"")</f>
        <v>0</v>
      </c>
      <c r="AA249" s="56"/>
      <c r="AB249" s="57"/>
      <c r="AC249" s="236" t="s">
        <v>346</v>
      </c>
      <c r="AG249" s="67"/>
      <c r="AJ249" s="71" t="s">
        <v>71</v>
      </c>
      <c r="AK249" s="71">
        <v>1</v>
      </c>
      <c r="BB249" s="23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11"/>
      <c r="B250" s="305"/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12"/>
      <c r="P250" s="308" t="s">
        <v>72</v>
      </c>
      <c r="Q250" s="309"/>
      <c r="R250" s="309"/>
      <c r="S250" s="309"/>
      <c r="T250" s="309"/>
      <c r="U250" s="309"/>
      <c r="V250" s="310"/>
      <c r="W250" s="37" t="s">
        <v>69</v>
      </c>
      <c r="X250" s="300">
        <f>IFERROR(SUM(X248:X249),"0")</f>
        <v>0</v>
      </c>
      <c r="Y250" s="300">
        <f>IFERROR(SUM(Y248:Y249),"0")</f>
        <v>0</v>
      </c>
      <c r="Z250" s="300">
        <f>IFERROR(IF(Z248="",0,Z248),"0")+IFERROR(IF(Z249="",0,Z249),"0")</f>
        <v>0</v>
      </c>
      <c r="AA250" s="301"/>
      <c r="AB250" s="301"/>
      <c r="AC250" s="301"/>
    </row>
    <row r="251" spans="1:68" x14ac:dyDescent="0.2">
      <c r="A251" s="305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12"/>
      <c r="P251" s="308" t="s">
        <v>72</v>
      </c>
      <c r="Q251" s="309"/>
      <c r="R251" s="309"/>
      <c r="S251" s="309"/>
      <c r="T251" s="309"/>
      <c r="U251" s="309"/>
      <c r="V251" s="310"/>
      <c r="W251" s="37" t="s">
        <v>73</v>
      </c>
      <c r="X251" s="300">
        <f>IFERROR(SUMPRODUCT(X248:X249*H248:H249),"0")</f>
        <v>0</v>
      </c>
      <c r="Y251" s="300">
        <f>IFERROR(SUMPRODUCT(Y248:Y249*H248:H249),"0")</f>
        <v>0</v>
      </c>
      <c r="Z251" s="37"/>
      <c r="AA251" s="301"/>
      <c r="AB251" s="301"/>
      <c r="AC251" s="301"/>
    </row>
    <row r="252" spans="1:68" ht="27.75" customHeight="1" x14ac:dyDescent="0.2">
      <c r="A252" s="374" t="s">
        <v>347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375"/>
      <c r="Y252" s="375"/>
      <c r="Z252" s="375"/>
      <c r="AA252" s="48"/>
      <c r="AB252" s="48"/>
      <c r="AC252" s="48"/>
    </row>
    <row r="253" spans="1:68" ht="16.5" customHeight="1" x14ac:dyDescent="0.25">
      <c r="A253" s="313" t="s">
        <v>348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  <c r="AA253" s="293"/>
      <c r="AB253" s="293"/>
      <c r="AC253" s="293"/>
    </row>
    <row r="254" spans="1:68" ht="14.25" customHeight="1" x14ac:dyDescent="0.25">
      <c r="A254" s="304" t="s">
        <v>349</v>
      </c>
      <c r="B254" s="305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  <c r="AA254" s="294"/>
      <c r="AB254" s="294"/>
      <c r="AC254" s="294"/>
    </row>
    <row r="255" spans="1:68" ht="27" customHeight="1" x14ac:dyDescent="0.25">
      <c r="A255" s="54" t="s">
        <v>350</v>
      </c>
      <c r="B255" s="54" t="s">
        <v>351</v>
      </c>
      <c r="C255" s="31">
        <v>4301133004</v>
      </c>
      <c r="D255" s="302">
        <v>4607111039774</v>
      </c>
      <c r="E255" s="303"/>
      <c r="F255" s="297">
        <v>0.25</v>
      </c>
      <c r="G255" s="32">
        <v>12</v>
      </c>
      <c r="H255" s="297">
        <v>3</v>
      </c>
      <c r="I255" s="297">
        <v>3.22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5" s="315"/>
      <c r="R255" s="315"/>
      <c r="S255" s="315"/>
      <c r="T255" s="316"/>
      <c r="U255" s="34"/>
      <c r="V255" s="34"/>
      <c r="W255" s="35" t="s">
        <v>69</v>
      </c>
      <c r="X255" s="298">
        <v>0</v>
      </c>
      <c r="Y255" s="299">
        <f>IFERROR(IF(X255="","",X255),"")</f>
        <v>0</v>
      </c>
      <c r="Z255" s="36">
        <f>IFERROR(IF(X255="","",X255*0.01788),"")</f>
        <v>0</v>
      </c>
      <c r="AA255" s="56"/>
      <c r="AB255" s="57"/>
      <c r="AC255" s="238" t="s">
        <v>352</v>
      </c>
      <c r="AG255" s="67"/>
      <c r="AJ255" s="71" t="s">
        <v>71</v>
      </c>
      <c r="AK255" s="71">
        <v>1</v>
      </c>
      <c r="BB255" s="23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11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12"/>
      <c r="P256" s="308" t="s">
        <v>72</v>
      </c>
      <c r="Q256" s="309"/>
      <c r="R256" s="309"/>
      <c r="S256" s="309"/>
      <c r="T256" s="309"/>
      <c r="U256" s="309"/>
      <c r="V256" s="310"/>
      <c r="W256" s="37" t="s">
        <v>69</v>
      </c>
      <c r="X256" s="300">
        <f>IFERROR(SUM(X255:X255),"0")</f>
        <v>0</v>
      </c>
      <c r="Y256" s="300">
        <f>IFERROR(SUM(Y255:Y255),"0")</f>
        <v>0</v>
      </c>
      <c r="Z256" s="300">
        <f>IFERROR(IF(Z255="",0,Z255),"0")</f>
        <v>0</v>
      </c>
      <c r="AA256" s="301"/>
      <c r="AB256" s="301"/>
      <c r="AC256" s="301"/>
    </row>
    <row r="257" spans="1:68" x14ac:dyDescent="0.2">
      <c r="A257" s="305"/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12"/>
      <c r="P257" s="308" t="s">
        <v>72</v>
      </c>
      <c r="Q257" s="309"/>
      <c r="R257" s="309"/>
      <c r="S257" s="309"/>
      <c r="T257" s="309"/>
      <c r="U257" s="309"/>
      <c r="V257" s="310"/>
      <c r="W257" s="37" t="s">
        <v>73</v>
      </c>
      <c r="X257" s="300">
        <f>IFERROR(SUMPRODUCT(X255:X255*H255:H255),"0")</f>
        <v>0</v>
      </c>
      <c r="Y257" s="300">
        <f>IFERROR(SUMPRODUCT(Y255:Y255*H255:H255),"0")</f>
        <v>0</v>
      </c>
      <c r="Z257" s="37"/>
      <c r="AA257" s="301"/>
      <c r="AB257" s="301"/>
      <c r="AC257" s="301"/>
    </row>
    <row r="258" spans="1:68" ht="14.25" customHeight="1" x14ac:dyDescent="0.25">
      <c r="A258" s="304" t="s">
        <v>124</v>
      </c>
      <c r="B258" s="305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  <c r="AA258" s="294"/>
      <c r="AB258" s="294"/>
      <c r="AC258" s="294"/>
    </row>
    <row r="259" spans="1:68" ht="37.5" customHeight="1" x14ac:dyDescent="0.25">
      <c r="A259" s="54" t="s">
        <v>353</v>
      </c>
      <c r="B259" s="54" t="s">
        <v>354</v>
      </c>
      <c r="C259" s="31">
        <v>4301135400</v>
      </c>
      <c r="D259" s="302">
        <v>4607111039361</v>
      </c>
      <c r="E259" s="303"/>
      <c r="F259" s="297">
        <v>0.25</v>
      </c>
      <c r="G259" s="32">
        <v>12</v>
      </c>
      <c r="H259" s="297">
        <v>3</v>
      </c>
      <c r="I259" s="297">
        <v>3.7035999999999998</v>
      </c>
      <c r="J259" s="32">
        <v>70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9" s="315"/>
      <c r="R259" s="315"/>
      <c r="S259" s="315"/>
      <c r="T259" s="316"/>
      <c r="U259" s="34"/>
      <c r="V259" s="34"/>
      <c r="W259" s="35" t="s">
        <v>69</v>
      </c>
      <c r="X259" s="298">
        <v>0</v>
      </c>
      <c r="Y259" s="299">
        <f>IFERROR(IF(X259="","",X259),"")</f>
        <v>0</v>
      </c>
      <c r="Z259" s="36">
        <f>IFERROR(IF(X259="","",X259*0.01788),"")</f>
        <v>0</v>
      </c>
      <c r="AA259" s="56"/>
      <c r="AB259" s="57"/>
      <c r="AC259" s="240" t="s">
        <v>352</v>
      </c>
      <c r="AG259" s="67"/>
      <c r="AJ259" s="71" t="s">
        <v>71</v>
      </c>
      <c r="AK259" s="71">
        <v>1</v>
      </c>
      <c r="BB259" s="24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11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12"/>
      <c r="P260" s="308" t="s">
        <v>72</v>
      </c>
      <c r="Q260" s="309"/>
      <c r="R260" s="309"/>
      <c r="S260" s="309"/>
      <c r="T260" s="309"/>
      <c r="U260" s="309"/>
      <c r="V260" s="310"/>
      <c r="W260" s="37" t="s">
        <v>69</v>
      </c>
      <c r="X260" s="300">
        <f>IFERROR(SUM(X259:X259),"0")</f>
        <v>0</v>
      </c>
      <c r="Y260" s="300">
        <f>IFERROR(SUM(Y259:Y259),"0")</f>
        <v>0</v>
      </c>
      <c r="Z260" s="300">
        <f>IFERROR(IF(Z259="",0,Z259),"0")</f>
        <v>0</v>
      </c>
      <c r="AA260" s="301"/>
      <c r="AB260" s="301"/>
      <c r="AC260" s="301"/>
    </row>
    <row r="261" spans="1:68" x14ac:dyDescent="0.2">
      <c r="A261" s="305"/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12"/>
      <c r="P261" s="308" t="s">
        <v>72</v>
      </c>
      <c r="Q261" s="309"/>
      <c r="R261" s="309"/>
      <c r="S261" s="309"/>
      <c r="T261" s="309"/>
      <c r="U261" s="309"/>
      <c r="V261" s="310"/>
      <c r="W261" s="37" t="s">
        <v>73</v>
      </c>
      <c r="X261" s="300">
        <f>IFERROR(SUMPRODUCT(X259:X259*H259:H259),"0")</f>
        <v>0</v>
      </c>
      <c r="Y261" s="300">
        <f>IFERROR(SUMPRODUCT(Y259:Y259*H259:H259),"0")</f>
        <v>0</v>
      </c>
      <c r="Z261" s="37"/>
      <c r="AA261" s="301"/>
      <c r="AB261" s="301"/>
      <c r="AC261" s="301"/>
    </row>
    <row r="262" spans="1:68" ht="27.75" customHeight="1" x14ac:dyDescent="0.2">
      <c r="A262" s="374" t="s">
        <v>355</v>
      </c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375"/>
      <c r="Y262" s="375"/>
      <c r="Z262" s="375"/>
      <c r="AA262" s="48"/>
      <c r="AB262" s="48"/>
      <c r="AC262" s="48"/>
    </row>
    <row r="263" spans="1:68" ht="16.5" customHeight="1" x14ac:dyDescent="0.25">
      <c r="A263" s="313" t="s">
        <v>355</v>
      </c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  <c r="AA263" s="293"/>
      <c r="AB263" s="293"/>
      <c r="AC263" s="293"/>
    </row>
    <row r="264" spans="1:68" ht="14.25" customHeight="1" x14ac:dyDescent="0.25">
      <c r="A264" s="304" t="s">
        <v>63</v>
      </c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  <c r="AA264" s="294"/>
      <c r="AB264" s="294"/>
      <c r="AC264" s="294"/>
    </row>
    <row r="265" spans="1:68" ht="27" customHeight="1" x14ac:dyDescent="0.25">
      <c r="A265" s="54" t="s">
        <v>356</v>
      </c>
      <c r="B265" s="54" t="s">
        <v>357</v>
      </c>
      <c r="C265" s="31">
        <v>4301071014</v>
      </c>
      <c r="D265" s="302">
        <v>4640242181264</v>
      </c>
      <c r="E265" s="303"/>
      <c r="F265" s="297">
        <v>0.7</v>
      </c>
      <c r="G265" s="32">
        <v>10</v>
      </c>
      <c r="H265" s="297">
        <v>7</v>
      </c>
      <c r="I265" s="297">
        <v>7.28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44" t="s">
        <v>358</v>
      </c>
      <c r="Q265" s="315"/>
      <c r="R265" s="315"/>
      <c r="S265" s="315"/>
      <c r="T265" s="316"/>
      <c r="U265" s="34"/>
      <c r="V265" s="34"/>
      <c r="W265" s="35" t="s">
        <v>69</v>
      </c>
      <c r="X265" s="298">
        <v>0</v>
      </c>
      <c r="Y265" s="299">
        <f>IFERROR(IF(X265="","",X265),"")</f>
        <v>0</v>
      </c>
      <c r="Z265" s="36">
        <f>IFERROR(IF(X265="","",X265*0.0155),"")</f>
        <v>0</v>
      </c>
      <c r="AA265" s="56"/>
      <c r="AB265" s="57"/>
      <c r="AC265" s="242" t="s">
        <v>359</v>
      </c>
      <c r="AG265" s="67"/>
      <c r="AJ265" s="71" t="s">
        <v>71</v>
      </c>
      <c r="AK265" s="71">
        <v>1</v>
      </c>
      <c r="BB265" s="24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360</v>
      </c>
      <c r="B266" s="54" t="s">
        <v>361</v>
      </c>
      <c r="C266" s="31">
        <v>4301071021</v>
      </c>
      <c r="D266" s="302">
        <v>4640242181325</v>
      </c>
      <c r="E266" s="303"/>
      <c r="F266" s="297">
        <v>0.7</v>
      </c>
      <c r="G266" s="32">
        <v>10</v>
      </c>
      <c r="H266" s="297">
        <v>7</v>
      </c>
      <c r="I266" s="297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50" t="s">
        <v>362</v>
      </c>
      <c r="Q266" s="315"/>
      <c r="R266" s="315"/>
      <c r="S266" s="315"/>
      <c r="T266" s="316"/>
      <c r="U266" s="34"/>
      <c r="V266" s="34"/>
      <c r="W266" s="35" t="s">
        <v>69</v>
      </c>
      <c r="X266" s="298">
        <v>0</v>
      </c>
      <c r="Y266" s="299">
        <f>IFERROR(IF(X266="","",X266),"")</f>
        <v>0</v>
      </c>
      <c r="Z266" s="36">
        <f>IFERROR(IF(X266="","",X266*0.0155),"")</f>
        <v>0</v>
      </c>
      <c r="AA266" s="56"/>
      <c r="AB266" s="57"/>
      <c r="AC266" s="244" t="s">
        <v>359</v>
      </c>
      <c r="AG266" s="67"/>
      <c r="AJ266" s="71" t="s">
        <v>71</v>
      </c>
      <c r="AK266" s="71">
        <v>1</v>
      </c>
      <c r="BB266" s="24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363</v>
      </c>
      <c r="B267" s="54" t="s">
        <v>364</v>
      </c>
      <c r="C267" s="31">
        <v>4301070993</v>
      </c>
      <c r="D267" s="302">
        <v>4640242180670</v>
      </c>
      <c r="E267" s="303"/>
      <c r="F267" s="297">
        <v>1</v>
      </c>
      <c r="G267" s="32">
        <v>6</v>
      </c>
      <c r="H267" s="297">
        <v>6</v>
      </c>
      <c r="I267" s="297">
        <v>6.23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11" t="s">
        <v>365</v>
      </c>
      <c r="Q267" s="315"/>
      <c r="R267" s="315"/>
      <c r="S267" s="315"/>
      <c r="T267" s="316"/>
      <c r="U267" s="34"/>
      <c r="V267" s="34"/>
      <c r="W267" s="35" t="s">
        <v>69</v>
      </c>
      <c r="X267" s="298">
        <v>0</v>
      </c>
      <c r="Y267" s="299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366</v>
      </c>
      <c r="AG267" s="67"/>
      <c r="AJ267" s="71" t="s">
        <v>71</v>
      </c>
      <c r="AK267" s="71">
        <v>1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11"/>
      <c r="B268" s="305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12"/>
      <c r="P268" s="308" t="s">
        <v>72</v>
      </c>
      <c r="Q268" s="309"/>
      <c r="R268" s="309"/>
      <c r="S268" s="309"/>
      <c r="T268" s="309"/>
      <c r="U268" s="309"/>
      <c r="V268" s="310"/>
      <c r="W268" s="37" t="s">
        <v>69</v>
      </c>
      <c r="X268" s="300">
        <f>IFERROR(SUM(X265:X267),"0")</f>
        <v>0</v>
      </c>
      <c r="Y268" s="300">
        <f>IFERROR(SUM(Y265:Y267),"0")</f>
        <v>0</v>
      </c>
      <c r="Z268" s="300">
        <f>IFERROR(IF(Z265="",0,Z265),"0")+IFERROR(IF(Z266="",0,Z266),"0")+IFERROR(IF(Z267="",0,Z267),"0")</f>
        <v>0</v>
      </c>
      <c r="AA268" s="301"/>
      <c r="AB268" s="301"/>
      <c r="AC268" s="301"/>
    </row>
    <row r="269" spans="1:68" x14ac:dyDescent="0.2">
      <c r="A269" s="305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12"/>
      <c r="P269" s="308" t="s">
        <v>72</v>
      </c>
      <c r="Q269" s="309"/>
      <c r="R269" s="309"/>
      <c r="S269" s="309"/>
      <c r="T269" s="309"/>
      <c r="U269" s="309"/>
      <c r="V269" s="310"/>
      <c r="W269" s="37" t="s">
        <v>73</v>
      </c>
      <c r="X269" s="300">
        <f>IFERROR(SUMPRODUCT(X265:X267*H265:H267),"0")</f>
        <v>0</v>
      </c>
      <c r="Y269" s="300">
        <f>IFERROR(SUMPRODUCT(Y265:Y267*H265:H267),"0")</f>
        <v>0</v>
      </c>
      <c r="Z269" s="37"/>
      <c r="AA269" s="301"/>
      <c r="AB269" s="301"/>
      <c r="AC269" s="301"/>
    </row>
    <row r="270" spans="1:68" ht="14.25" customHeight="1" x14ac:dyDescent="0.25">
      <c r="A270" s="304" t="s">
        <v>76</v>
      </c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  <c r="AA270" s="294"/>
      <c r="AB270" s="294"/>
      <c r="AC270" s="294"/>
    </row>
    <row r="271" spans="1:68" ht="27" customHeight="1" x14ac:dyDescent="0.25">
      <c r="A271" s="54" t="s">
        <v>367</v>
      </c>
      <c r="B271" s="54" t="s">
        <v>368</v>
      </c>
      <c r="C271" s="31">
        <v>4301132080</v>
      </c>
      <c r="D271" s="302">
        <v>4640242180397</v>
      </c>
      <c r="E271" s="303"/>
      <c r="F271" s="297">
        <v>1</v>
      </c>
      <c r="G271" s="32">
        <v>6</v>
      </c>
      <c r="H271" s="297">
        <v>6</v>
      </c>
      <c r="I271" s="297">
        <v>6.26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34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1" s="315"/>
      <c r="R271" s="315"/>
      <c r="S271" s="315"/>
      <c r="T271" s="316"/>
      <c r="U271" s="34"/>
      <c r="V271" s="34"/>
      <c r="W271" s="35" t="s">
        <v>69</v>
      </c>
      <c r="X271" s="298">
        <v>0</v>
      </c>
      <c r="Y271" s="299">
        <f>IFERROR(IF(X271="","",X271),"")</f>
        <v>0</v>
      </c>
      <c r="Z271" s="36">
        <f>IFERROR(IF(X271="","",X271*0.0155),"")</f>
        <v>0</v>
      </c>
      <c r="AA271" s="56"/>
      <c r="AB271" s="57"/>
      <c r="AC271" s="248" t="s">
        <v>369</v>
      </c>
      <c r="AG271" s="67"/>
      <c r="AJ271" s="71" t="s">
        <v>71</v>
      </c>
      <c r="AK271" s="71">
        <v>1</v>
      </c>
      <c r="BB271" s="249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11"/>
      <c r="B272" s="305"/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12"/>
      <c r="P272" s="308" t="s">
        <v>72</v>
      </c>
      <c r="Q272" s="309"/>
      <c r="R272" s="309"/>
      <c r="S272" s="309"/>
      <c r="T272" s="309"/>
      <c r="U272" s="309"/>
      <c r="V272" s="310"/>
      <c r="W272" s="37" t="s">
        <v>69</v>
      </c>
      <c r="X272" s="300">
        <f>IFERROR(SUM(X271:X271),"0")</f>
        <v>0</v>
      </c>
      <c r="Y272" s="300">
        <f>IFERROR(SUM(Y271:Y271),"0")</f>
        <v>0</v>
      </c>
      <c r="Z272" s="300">
        <f>IFERROR(IF(Z271="",0,Z271),"0")</f>
        <v>0</v>
      </c>
      <c r="AA272" s="301"/>
      <c r="AB272" s="301"/>
      <c r="AC272" s="301"/>
    </row>
    <row r="273" spans="1:68" x14ac:dyDescent="0.2">
      <c r="A273" s="305"/>
      <c r="B273" s="305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12"/>
      <c r="P273" s="308" t="s">
        <v>72</v>
      </c>
      <c r="Q273" s="309"/>
      <c r="R273" s="309"/>
      <c r="S273" s="309"/>
      <c r="T273" s="309"/>
      <c r="U273" s="309"/>
      <c r="V273" s="310"/>
      <c r="W273" s="37" t="s">
        <v>73</v>
      </c>
      <c r="X273" s="300">
        <f>IFERROR(SUMPRODUCT(X271:X271*H271:H271),"0")</f>
        <v>0</v>
      </c>
      <c r="Y273" s="300">
        <f>IFERROR(SUMPRODUCT(Y271:Y271*H271:H271),"0")</f>
        <v>0</v>
      </c>
      <c r="Z273" s="37"/>
      <c r="AA273" s="301"/>
      <c r="AB273" s="301"/>
      <c r="AC273" s="301"/>
    </row>
    <row r="274" spans="1:68" ht="14.25" customHeight="1" x14ac:dyDescent="0.25">
      <c r="A274" s="304" t="s">
        <v>118</v>
      </c>
      <c r="B274" s="305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  <c r="AA274" s="294"/>
      <c r="AB274" s="294"/>
      <c r="AC274" s="294"/>
    </row>
    <row r="275" spans="1:68" ht="27" customHeight="1" x14ac:dyDescent="0.25">
      <c r="A275" s="54" t="s">
        <v>370</v>
      </c>
      <c r="B275" s="54" t="s">
        <v>371</v>
      </c>
      <c r="C275" s="31">
        <v>4301136051</v>
      </c>
      <c r="D275" s="302">
        <v>4640242180304</v>
      </c>
      <c r="E275" s="303"/>
      <c r="F275" s="297">
        <v>2.7</v>
      </c>
      <c r="G275" s="32">
        <v>1</v>
      </c>
      <c r="H275" s="297">
        <v>2.7</v>
      </c>
      <c r="I275" s="297">
        <v>2.8906000000000001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29" t="s">
        <v>372</v>
      </c>
      <c r="Q275" s="315"/>
      <c r="R275" s="315"/>
      <c r="S275" s="315"/>
      <c r="T275" s="316"/>
      <c r="U275" s="34"/>
      <c r="V275" s="34"/>
      <c r="W275" s="35" t="s">
        <v>69</v>
      </c>
      <c r="X275" s="298">
        <v>0</v>
      </c>
      <c r="Y275" s="299">
        <f>IFERROR(IF(X275="","",X275),"")</f>
        <v>0</v>
      </c>
      <c r="Z275" s="36">
        <f>IFERROR(IF(X275="","",X275*0.00936),"")</f>
        <v>0</v>
      </c>
      <c r="AA275" s="56"/>
      <c r="AB275" s="57"/>
      <c r="AC275" s="250" t="s">
        <v>373</v>
      </c>
      <c r="AG275" s="67"/>
      <c r="AJ275" s="71" t="s">
        <v>71</v>
      </c>
      <c r="AK275" s="71">
        <v>1</v>
      </c>
      <c r="BB275" s="251" t="s">
        <v>81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374</v>
      </c>
      <c r="B276" s="54" t="s">
        <v>375</v>
      </c>
      <c r="C276" s="31">
        <v>4301136053</v>
      </c>
      <c r="D276" s="302">
        <v>4640242180236</v>
      </c>
      <c r="E276" s="303"/>
      <c r="F276" s="297">
        <v>5</v>
      </c>
      <c r="G276" s="32">
        <v>1</v>
      </c>
      <c r="H276" s="297">
        <v>5</v>
      </c>
      <c r="I276" s="297">
        <v>5.2350000000000003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6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6" s="315"/>
      <c r="R276" s="315"/>
      <c r="S276" s="315"/>
      <c r="T276" s="316"/>
      <c r="U276" s="34"/>
      <c r="V276" s="34"/>
      <c r="W276" s="35" t="s">
        <v>69</v>
      </c>
      <c r="X276" s="298">
        <v>0</v>
      </c>
      <c r="Y276" s="299">
        <f>IFERROR(IF(X276="","",X276),"")</f>
        <v>0</v>
      </c>
      <c r="Z276" s="36">
        <f>IFERROR(IF(X276="","",X276*0.0155),"")</f>
        <v>0</v>
      </c>
      <c r="AA276" s="56"/>
      <c r="AB276" s="57"/>
      <c r="AC276" s="252" t="s">
        <v>373</v>
      </c>
      <c r="AG276" s="67"/>
      <c r="AJ276" s="71" t="s">
        <v>71</v>
      </c>
      <c r="AK276" s="71">
        <v>1</v>
      </c>
      <c r="BB276" s="253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376</v>
      </c>
      <c r="B277" s="54" t="s">
        <v>377</v>
      </c>
      <c r="C277" s="31">
        <v>4301136052</v>
      </c>
      <c r="D277" s="302">
        <v>4640242180410</v>
      </c>
      <c r="E277" s="303"/>
      <c r="F277" s="297">
        <v>2.2400000000000002</v>
      </c>
      <c r="G277" s="32">
        <v>1</v>
      </c>
      <c r="H277" s="297">
        <v>2.2400000000000002</v>
      </c>
      <c r="I277" s="29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0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5"/>
      <c r="R277" s="315"/>
      <c r="S277" s="315"/>
      <c r="T277" s="316"/>
      <c r="U277" s="34"/>
      <c r="V277" s="34"/>
      <c r="W277" s="35" t="s">
        <v>69</v>
      </c>
      <c r="X277" s="298">
        <v>0</v>
      </c>
      <c r="Y277" s="299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373</v>
      </c>
      <c r="AG277" s="67"/>
      <c r="AJ277" s="71" t="s">
        <v>71</v>
      </c>
      <c r="AK277" s="71">
        <v>1</v>
      </c>
      <c r="BB277" s="255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1"/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12"/>
      <c r="P278" s="308" t="s">
        <v>72</v>
      </c>
      <c r="Q278" s="309"/>
      <c r="R278" s="309"/>
      <c r="S278" s="309"/>
      <c r="T278" s="309"/>
      <c r="U278" s="309"/>
      <c r="V278" s="310"/>
      <c r="W278" s="37" t="s">
        <v>69</v>
      </c>
      <c r="X278" s="300">
        <f>IFERROR(SUM(X275:X277),"0")</f>
        <v>0</v>
      </c>
      <c r="Y278" s="300">
        <f>IFERROR(SUM(Y275:Y277),"0")</f>
        <v>0</v>
      </c>
      <c r="Z278" s="300">
        <f>IFERROR(IF(Z275="",0,Z275),"0")+IFERROR(IF(Z276="",0,Z276),"0")+IFERROR(IF(Z277="",0,Z277),"0")</f>
        <v>0</v>
      </c>
      <c r="AA278" s="301"/>
      <c r="AB278" s="301"/>
      <c r="AC278" s="301"/>
    </row>
    <row r="279" spans="1:68" x14ac:dyDescent="0.2">
      <c r="A279" s="305"/>
      <c r="B279" s="305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12"/>
      <c r="P279" s="308" t="s">
        <v>72</v>
      </c>
      <c r="Q279" s="309"/>
      <c r="R279" s="309"/>
      <c r="S279" s="309"/>
      <c r="T279" s="309"/>
      <c r="U279" s="309"/>
      <c r="V279" s="310"/>
      <c r="W279" s="37" t="s">
        <v>73</v>
      </c>
      <c r="X279" s="300">
        <f>IFERROR(SUMPRODUCT(X275:X277*H275:H277),"0")</f>
        <v>0</v>
      </c>
      <c r="Y279" s="300">
        <f>IFERROR(SUMPRODUCT(Y275:Y277*H275:H277),"0")</f>
        <v>0</v>
      </c>
      <c r="Z279" s="37"/>
      <c r="AA279" s="301"/>
      <c r="AB279" s="301"/>
      <c r="AC279" s="301"/>
    </row>
    <row r="280" spans="1:68" ht="14.25" customHeight="1" x14ac:dyDescent="0.25">
      <c r="A280" s="304" t="s">
        <v>124</v>
      </c>
      <c r="B280" s="305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  <c r="AA280" s="294"/>
      <c r="AB280" s="294"/>
      <c r="AC280" s="294"/>
    </row>
    <row r="281" spans="1:68" ht="37.5" customHeight="1" x14ac:dyDescent="0.25">
      <c r="A281" s="54" t="s">
        <v>378</v>
      </c>
      <c r="B281" s="54" t="s">
        <v>379</v>
      </c>
      <c r="C281" s="31">
        <v>4301135504</v>
      </c>
      <c r="D281" s="302">
        <v>4640242181554</v>
      </c>
      <c r="E281" s="303"/>
      <c r="F281" s="297">
        <v>3</v>
      </c>
      <c r="G281" s="32">
        <v>1</v>
      </c>
      <c r="H281" s="297">
        <v>3</v>
      </c>
      <c r="I281" s="29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8" t="s">
        <v>380</v>
      </c>
      <c r="Q281" s="315"/>
      <c r="R281" s="315"/>
      <c r="S281" s="315"/>
      <c r="T281" s="316"/>
      <c r="U281" s="34"/>
      <c r="V281" s="34"/>
      <c r="W281" s="35" t="s">
        <v>69</v>
      </c>
      <c r="X281" s="298">
        <v>0</v>
      </c>
      <c r="Y281" s="299">
        <f t="shared" ref="Y281:Y297" si="12">IFERROR(IF(X281="","",X281),"")</f>
        <v>0</v>
      </c>
      <c r="Z281" s="36">
        <f>IFERROR(IF(X281="","",X281*0.00936),"")</f>
        <v>0</v>
      </c>
      <c r="AA281" s="56"/>
      <c r="AB281" s="57"/>
      <c r="AC281" s="256" t="s">
        <v>381</v>
      </c>
      <c r="AG281" s="67"/>
      <c r="AJ281" s="71" t="s">
        <v>71</v>
      </c>
      <c r="AK281" s="71">
        <v>1</v>
      </c>
      <c r="BB281" s="257" t="s">
        <v>81</v>
      </c>
      <c r="BM281" s="67">
        <f t="shared" ref="BM281:BM297" si="13">IFERROR(X281*I281,"0")</f>
        <v>0</v>
      </c>
      <c r="BN281" s="67">
        <f t="shared" ref="BN281:BN297" si="14">IFERROR(Y281*I281,"0")</f>
        <v>0</v>
      </c>
      <c r="BO281" s="67">
        <f t="shared" ref="BO281:BO297" si="15">IFERROR(X281/J281,"0")</f>
        <v>0</v>
      </c>
      <c r="BP281" s="67">
        <f t="shared" ref="BP281:BP297" si="16">IFERROR(Y281/J281,"0")</f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4301135518</v>
      </c>
      <c r="D282" s="302">
        <v>4640242181561</v>
      </c>
      <c r="E282" s="303"/>
      <c r="F282" s="297">
        <v>3.7</v>
      </c>
      <c r="G282" s="32">
        <v>1</v>
      </c>
      <c r="H282" s="297">
        <v>3.7</v>
      </c>
      <c r="I282" s="29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56" t="s">
        <v>384</v>
      </c>
      <c r="Q282" s="315"/>
      <c r="R282" s="315"/>
      <c r="S282" s="315"/>
      <c r="T282" s="316"/>
      <c r="U282" s="34"/>
      <c r="V282" s="34"/>
      <c r="W282" s="35" t="s">
        <v>69</v>
      </c>
      <c r="X282" s="298">
        <v>0</v>
      </c>
      <c r="Y282" s="299">
        <f t="shared" si="12"/>
        <v>0</v>
      </c>
      <c r="Z282" s="36">
        <f>IFERROR(IF(X282="","",X282*0.00936),"")</f>
        <v>0</v>
      </c>
      <c r="AA282" s="56"/>
      <c r="AB282" s="57"/>
      <c r="AC282" s="258" t="s">
        <v>385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386</v>
      </c>
      <c r="B283" s="54" t="s">
        <v>387</v>
      </c>
      <c r="C283" s="31">
        <v>4301135374</v>
      </c>
      <c r="D283" s="302">
        <v>4640242181424</v>
      </c>
      <c r="E283" s="303"/>
      <c r="F283" s="297">
        <v>5.5</v>
      </c>
      <c r="G283" s="32">
        <v>1</v>
      </c>
      <c r="H283" s="297">
        <v>5.5</v>
      </c>
      <c r="I283" s="297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5"/>
      <c r="R283" s="315"/>
      <c r="S283" s="315"/>
      <c r="T283" s="316"/>
      <c r="U283" s="34"/>
      <c r="V283" s="34"/>
      <c r="W283" s="35" t="s">
        <v>69</v>
      </c>
      <c r="X283" s="298">
        <v>0</v>
      </c>
      <c r="Y283" s="299">
        <f t="shared" si="12"/>
        <v>0</v>
      </c>
      <c r="Z283" s="36">
        <f>IFERROR(IF(X283="","",X283*0.0155),"")</f>
        <v>0</v>
      </c>
      <c r="AA283" s="56"/>
      <c r="AB283" s="57"/>
      <c r="AC283" s="260" t="s">
        <v>381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customHeight="1" x14ac:dyDescent="0.25">
      <c r="A284" s="54" t="s">
        <v>388</v>
      </c>
      <c r="B284" s="54" t="s">
        <v>389</v>
      </c>
      <c r="C284" s="31">
        <v>4301135552</v>
      </c>
      <c r="D284" s="302">
        <v>4640242181431</v>
      </c>
      <c r="E284" s="303"/>
      <c r="F284" s="297">
        <v>3.5</v>
      </c>
      <c r="G284" s="32">
        <v>1</v>
      </c>
      <c r="H284" s="297">
        <v>3.5</v>
      </c>
      <c r="I284" s="297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64" t="s">
        <v>390</v>
      </c>
      <c r="Q284" s="315"/>
      <c r="R284" s="315"/>
      <c r="S284" s="315"/>
      <c r="T284" s="316"/>
      <c r="U284" s="34"/>
      <c r="V284" s="34"/>
      <c r="W284" s="35" t="s">
        <v>69</v>
      </c>
      <c r="X284" s="298">
        <v>0</v>
      </c>
      <c r="Y284" s="299">
        <f t="shared" si="12"/>
        <v>0</v>
      </c>
      <c r="Z284" s="36">
        <f t="shared" ref="Z284:Z291" si="17">IFERROR(IF(X284="","",X284*0.00936),"")</f>
        <v>0</v>
      </c>
      <c r="AA284" s="56"/>
      <c r="AB284" s="57"/>
      <c r="AC284" s="262" t="s">
        <v>391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392</v>
      </c>
      <c r="B285" s="54" t="s">
        <v>393</v>
      </c>
      <c r="C285" s="31">
        <v>4301135405</v>
      </c>
      <c r="D285" s="302">
        <v>4640242181523</v>
      </c>
      <c r="E285" s="303"/>
      <c r="F285" s="297">
        <v>3</v>
      </c>
      <c r="G285" s="32">
        <v>1</v>
      </c>
      <c r="H285" s="297">
        <v>3</v>
      </c>
      <c r="I285" s="297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0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5"/>
      <c r="R285" s="315"/>
      <c r="S285" s="315"/>
      <c r="T285" s="316"/>
      <c r="U285" s="34"/>
      <c r="V285" s="34"/>
      <c r="W285" s="35" t="s">
        <v>69</v>
      </c>
      <c r="X285" s="298">
        <v>0</v>
      </c>
      <c r="Y285" s="299">
        <f t="shared" si="12"/>
        <v>0</v>
      </c>
      <c r="Z285" s="36">
        <f t="shared" si="17"/>
        <v>0</v>
      </c>
      <c r="AA285" s="56"/>
      <c r="AB285" s="57"/>
      <c r="AC285" s="264" t="s">
        <v>385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37.5" customHeight="1" x14ac:dyDescent="0.25">
      <c r="A286" s="54" t="s">
        <v>394</v>
      </c>
      <c r="B286" s="54" t="s">
        <v>395</v>
      </c>
      <c r="C286" s="31">
        <v>4301135404</v>
      </c>
      <c r="D286" s="302">
        <v>4640242181516</v>
      </c>
      <c r="E286" s="303"/>
      <c r="F286" s="297">
        <v>3.7</v>
      </c>
      <c r="G286" s="32">
        <v>1</v>
      </c>
      <c r="H286" s="297">
        <v>3.7</v>
      </c>
      <c r="I286" s="297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2" t="s">
        <v>396</v>
      </c>
      <c r="Q286" s="315"/>
      <c r="R286" s="315"/>
      <c r="S286" s="315"/>
      <c r="T286" s="316"/>
      <c r="U286" s="34"/>
      <c r="V286" s="34"/>
      <c r="W286" s="35" t="s">
        <v>69</v>
      </c>
      <c r="X286" s="298">
        <v>0</v>
      </c>
      <c r="Y286" s="299">
        <f t="shared" si="12"/>
        <v>0</v>
      </c>
      <c r="Z286" s="36">
        <f t="shared" si="17"/>
        <v>0</v>
      </c>
      <c r="AA286" s="56"/>
      <c r="AB286" s="57"/>
      <c r="AC286" s="266" t="s">
        <v>391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4301135375</v>
      </c>
      <c r="D287" s="302">
        <v>4640242181486</v>
      </c>
      <c r="E287" s="303"/>
      <c r="F287" s="297">
        <v>3.7</v>
      </c>
      <c r="G287" s="32">
        <v>1</v>
      </c>
      <c r="H287" s="297">
        <v>3.7</v>
      </c>
      <c r="I287" s="29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5"/>
      <c r="R287" s="315"/>
      <c r="S287" s="315"/>
      <c r="T287" s="316"/>
      <c r="U287" s="34"/>
      <c r="V287" s="34"/>
      <c r="W287" s="35" t="s">
        <v>69</v>
      </c>
      <c r="X287" s="298">
        <v>0</v>
      </c>
      <c r="Y287" s="299">
        <f t="shared" si="12"/>
        <v>0</v>
      </c>
      <c r="Z287" s="36">
        <f t="shared" si="17"/>
        <v>0</v>
      </c>
      <c r="AA287" s="56"/>
      <c r="AB287" s="57"/>
      <c r="AC287" s="268" t="s">
        <v>381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customHeight="1" x14ac:dyDescent="0.25">
      <c r="A288" s="54" t="s">
        <v>399</v>
      </c>
      <c r="B288" s="54" t="s">
        <v>400</v>
      </c>
      <c r="C288" s="31">
        <v>4301135402</v>
      </c>
      <c r="D288" s="302">
        <v>4640242181493</v>
      </c>
      <c r="E288" s="303"/>
      <c r="F288" s="297">
        <v>3.7</v>
      </c>
      <c r="G288" s="32">
        <v>1</v>
      </c>
      <c r="H288" s="297">
        <v>3.7</v>
      </c>
      <c r="I288" s="29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0" t="s">
        <v>401</v>
      </c>
      <c r="Q288" s="315"/>
      <c r="R288" s="315"/>
      <c r="S288" s="315"/>
      <c r="T288" s="316"/>
      <c r="U288" s="34"/>
      <c r="V288" s="34"/>
      <c r="W288" s="35" t="s">
        <v>69</v>
      </c>
      <c r="X288" s="298">
        <v>0</v>
      </c>
      <c r="Y288" s="299">
        <f t="shared" si="12"/>
        <v>0</v>
      </c>
      <c r="Z288" s="36">
        <f t="shared" si="17"/>
        <v>0</v>
      </c>
      <c r="AA288" s="56"/>
      <c r="AB288" s="57"/>
      <c r="AC288" s="270" t="s">
        <v>381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37.5" customHeight="1" x14ac:dyDescent="0.25">
      <c r="A289" s="54" t="s">
        <v>402</v>
      </c>
      <c r="B289" s="54" t="s">
        <v>403</v>
      </c>
      <c r="C289" s="31">
        <v>4301135403</v>
      </c>
      <c r="D289" s="302">
        <v>4640242181509</v>
      </c>
      <c r="E289" s="303"/>
      <c r="F289" s="297">
        <v>3.7</v>
      </c>
      <c r="G289" s="32">
        <v>1</v>
      </c>
      <c r="H289" s="297">
        <v>3.7</v>
      </c>
      <c r="I289" s="297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9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5"/>
      <c r="R289" s="315"/>
      <c r="S289" s="315"/>
      <c r="T289" s="316"/>
      <c r="U289" s="34"/>
      <c r="V289" s="34"/>
      <c r="W289" s="35" t="s">
        <v>69</v>
      </c>
      <c r="X289" s="298">
        <v>0</v>
      </c>
      <c r="Y289" s="299">
        <f t="shared" si="12"/>
        <v>0</v>
      </c>
      <c r="Z289" s="36">
        <f t="shared" si="17"/>
        <v>0</v>
      </c>
      <c r="AA289" s="56"/>
      <c r="AB289" s="57"/>
      <c r="AC289" s="272" t="s">
        <v>381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404</v>
      </c>
      <c r="B290" s="54" t="s">
        <v>405</v>
      </c>
      <c r="C290" s="31">
        <v>4301135304</v>
      </c>
      <c r="D290" s="302">
        <v>4640242181240</v>
      </c>
      <c r="E290" s="303"/>
      <c r="F290" s="297">
        <v>0.3</v>
      </c>
      <c r="G290" s="32">
        <v>9</v>
      </c>
      <c r="H290" s="297">
        <v>2.7</v>
      </c>
      <c r="I290" s="297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4" t="s">
        <v>406</v>
      </c>
      <c r="Q290" s="315"/>
      <c r="R290" s="315"/>
      <c r="S290" s="315"/>
      <c r="T290" s="316"/>
      <c r="U290" s="34"/>
      <c r="V290" s="34"/>
      <c r="W290" s="35" t="s">
        <v>69</v>
      </c>
      <c r="X290" s="298">
        <v>0</v>
      </c>
      <c r="Y290" s="299">
        <f t="shared" si="12"/>
        <v>0</v>
      </c>
      <c r="Z290" s="36">
        <f t="shared" si="17"/>
        <v>0</v>
      </c>
      <c r="AA290" s="56"/>
      <c r="AB290" s="57"/>
      <c r="AC290" s="274" t="s">
        <v>381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407</v>
      </c>
      <c r="B291" s="54" t="s">
        <v>408</v>
      </c>
      <c r="C291" s="31">
        <v>4301135610</v>
      </c>
      <c r="D291" s="302">
        <v>4640242181318</v>
      </c>
      <c r="E291" s="303"/>
      <c r="F291" s="297">
        <v>0.3</v>
      </c>
      <c r="G291" s="32">
        <v>9</v>
      </c>
      <c r="H291" s="297">
        <v>2.7</v>
      </c>
      <c r="I291" s="297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89" t="s">
        <v>409</v>
      </c>
      <c r="Q291" s="315"/>
      <c r="R291" s="315"/>
      <c r="S291" s="315"/>
      <c r="T291" s="316"/>
      <c r="U291" s="34"/>
      <c r="V291" s="34"/>
      <c r="W291" s="35" t="s">
        <v>69</v>
      </c>
      <c r="X291" s="298">
        <v>0</v>
      </c>
      <c r="Y291" s="299">
        <f t="shared" si="12"/>
        <v>0</v>
      </c>
      <c r="Z291" s="36">
        <f t="shared" si="17"/>
        <v>0</v>
      </c>
      <c r="AA291" s="56"/>
      <c r="AB291" s="57"/>
      <c r="AC291" s="276" t="s">
        <v>385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410</v>
      </c>
      <c r="B292" s="54" t="s">
        <v>411</v>
      </c>
      <c r="C292" s="31">
        <v>4301135306</v>
      </c>
      <c r="D292" s="302">
        <v>4640242181387</v>
      </c>
      <c r="E292" s="303"/>
      <c r="F292" s="297">
        <v>0.3</v>
      </c>
      <c r="G292" s="32">
        <v>9</v>
      </c>
      <c r="H292" s="297">
        <v>2.7</v>
      </c>
      <c r="I292" s="297">
        <v>2.8450000000000002</v>
      </c>
      <c r="J292" s="32">
        <v>234</v>
      </c>
      <c r="K292" s="32" t="s">
        <v>135</v>
      </c>
      <c r="L292" s="32" t="s">
        <v>67</v>
      </c>
      <c r="M292" s="33" t="s">
        <v>68</v>
      </c>
      <c r="N292" s="33"/>
      <c r="O292" s="32">
        <v>180</v>
      </c>
      <c r="P292" s="494" t="s">
        <v>412</v>
      </c>
      <c r="Q292" s="315"/>
      <c r="R292" s="315"/>
      <c r="S292" s="315"/>
      <c r="T292" s="316"/>
      <c r="U292" s="34"/>
      <c r="V292" s="34"/>
      <c r="W292" s="35" t="s">
        <v>69</v>
      </c>
      <c r="X292" s="298">
        <v>0</v>
      </c>
      <c r="Y292" s="299">
        <f t="shared" si="12"/>
        <v>0</v>
      </c>
      <c r="Z292" s="36">
        <f>IFERROR(IF(X292="","",X292*0.00502),"")</f>
        <v>0</v>
      </c>
      <c r="AA292" s="56"/>
      <c r="AB292" s="57"/>
      <c r="AC292" s="278" t="s">
        <v>381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customHeight="1" x14ac:dyDescent="0.25">
      <c r="A293" s="54" t="s">
        <v>413</v>
      </c>
      <c r="B293" s="54" t="s">
        <v>414</v>
      </c>
      <c r="C293" s="31">
        <v>4301135305</v>
      </c>
      <c r="D293" s="302">
        <v>4640242181394</v>
      </c>
      <c r="E293" s="303"/>
      <c r="F293" s="297">
        <v>0.3</v>
      </c>
      <c r="G293" s="32">
        <v>9</v>
      </c>
      <c r="H293" s="297">
        <v>2.7</v>
      </c>
      <c r="I293" s="297">
        <v>2.8450000000000002</v>
      </c>
      <c r="J293" s="32">
        <v>234</v>
      </c>
      <c r="K293" s="32" t="s">
        <v>135</v>
      </c>
      <c r="L293" s="32" t="s">
        <v>67</v>
      </c>
      <c r="M293" s="33" t="s">
        <v>68</v>
      </c>
      <c r="N293" s="33"/>
      <c r="O293" s="32">
        <v>180</v>
      </c>
      <c r="P293" s="492" t="s">
        <v>415</v>
      </c>
      <c r="Q293" s="315"/>
      <c r="R293" s="315"/>
      <c r="S293" s="315"/>
      <c r="T293" s="316"/>
      <c r="U293" s="34"/>
      <c r="V293" s="34"/>
      <c r="W293" s="35" t="s">
        <v>69</v>
      </c>
      <c r="X293" s="298">
        <v>0</v>
      </c>
      <c r="Y293" s="299">
        <f t="shared" si="12"/>
        <v>0</v>
      </c>
      <c r="Z293" s="36">
        <f>IFERROR(IF(X293="","",X293*0.00502),"")</f>
        <v>0</v>
      </c>
      <c r="AA293" s="56"/>
      <c r="AB293" s="57"/>
      <c r="AC293" s="280" t="s">
        <v>381</v>
      </c>
      <c r="AG293" s="67"/>
      <c r="AJ293" s="71" t="s">
        <v>71</v>
      </c>
      <c r="AK293" s="71">
        <v>1</v>
      </c>
      <c r="BB293" s="281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customHeight="1" x14ac:dyDescent="0.25">
      <c r="A294" s="54" t="s">
        <v>416</v>
      </c>
      <c r="B294" s="54" t="s">
        <v>417</v>
      </c>
      <c r="C294" s="31">
        <v>4301135309</v>
      </c>
      <c r="D294" s="302">
        <v>4640242181332</v>
      </c>
      <c r="E294" s="303"/>
      <c r="F294" s="297">
        <v>0.3</v>
      </c>
      <c r="G294" s="32">
        <v>9</v>
      </c>
      <c r="H294" s="297">
        <v>2.7</v>
      </c>
      <c r="I294" s="297">
        <v>2.9079999999999999</v>
      </c>
      <c r="J294" s="32">
        <v>234</v>
      </c>
      <c r="K294" s="32" t="s">
        <v>135</v>
      </c>
      <c r="L294" s="32" t="s">
        <v>67</v>
      </c>
      <c r="M294" s="33" t="s">
        <v>68</v>
      </c>
      <c r="N294" s="33"/>
      <c r="O294" s="32">
        <v>180</v>
      </c>
      <c r="P294" s="495" t="s">
        <v>418</v>
      </c>
      <c r="Q294" s="315"/>
      <c r="R294" s="315"/>
      <c r="S294" s="315"/>
      <c r="T294" s="316"/>
      <c r="U294" s="34"/>
      <c r="V294" s="34"/>
      <c r="W294" s="35" t="s">
        <v>69</v>
      </c>
      <c r="X294" s="298">
        <v>0</v>
      </c>
      <c r="Y294" s="299">
        <f t="shared" si="12"/>
        <v>0</v>
      </c>
      <c r="Z294" s="36">
        <f>IFERROR(IF(X294="","",X294*0.00502),"")</f>
        <v>0</v>
      </c>
      <c r="AA294" s="56"/>
      <c r="AB294" s="57"/>
      <c r="AC294" s="282" t="s">
        <v>381</v>
      </c>
      <c r="AG294" s="67"/>
      <c r="AJ294" s="71" t="s">
        <v>71</v>
      </c>
      <c r="AK294" s="71">
        <v>1</v>
      </c>
      <c r="BB294" s="283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customHeight="1" x14ac:dyDescent="0.25">
      <c r="A295" s="54" t="s">
        <v>419</v>
      </c>
      <c r="B295" s="54" t="s">
        <v>420</v>
      </c>
      <c r="C295" s="31">
        <v>4301135308</v>
      </c>
      <c r="D295" s="302">
        <v>4640242181349</v>
      </c>
      <c r="E295" s="303"/>
      <c r="F295" s="297">
        <v>0.3</v>
      </c>
      <c r="G295" s="32">
        <v>9</v>
      </c>
      <c r="H295" s="297">
        <v>2.7</v>
      </c>
      <c r="I295" s="297">
        <v>2.9079999999999999</v>
      </c>
      <c r="J295" s="32">
        <v>234</v>
      </c>
      <c r="K295" s="32" t="s">
        <v>135</v>
      </c>
      <c r="L295" s="32" t="s">
        <v>67</v>
      </c>
      <c r="M295" s="33" t="s">
        <v>68</v>
      </c>
      <c r="N295" s="33"/>
      <c r="O295" s="32">
        <v>180</v>
      </c>
      <c r="P295" s="461" t="s">
        <v>421</v>
      </c>
      <c r="Q295" s="315"/>
      <c r="R295" s="315"/>
      <c r="S295" s="315"/>
      <c r="T295" s="316"/>
      <c r="U295" s="34"/>
      <c r="V295" s="34"/>
      <c r="W295" s="35" t="s">
        <v>69</v>
      </c>
      <c r="X295" s="298">
        <v>0</v>
      </c>
      <c r="Y295" s="299">
        <f t="shared" si="12"/>
        <v>0</v>
      </c>
      <c r="Z295" s="36">
        <f>IFERROR(IF(X295="","",X295*0.00502),"")</f>
        <v>0</v>
      </c>
      <c r="AA295" s="56"/>
      <c r="AB295" s="57"/>
      <c r="AC295" s="284" t="s">
        <v>381</v>
      </c>
      <c r="AG295" s="67"/>
      <c r="AJ295" s="71" t="s">
        <v>71</v>
      </c>
      <c r="AK295" s="71">
        <v>1</v>
      </c>
      <c r="BB295" s="285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customHeight="1" x14ac:dyDescent="0.25">
      <c r="A296" s="54" t="s">
        <v>422</v>
      </c>
      <c r="B296" s="54" t="s">
        <v>423</v>
      </c>
      <c r="C296" s="31">
        <v>4301135307</v>
      </c>
      <c r="D296" s="302">
        <v>4640242181370</v>
      </c>
      <c r="E296" s="303"/>
      <c r="F296" s="297">
        <v>0.3</v>
      </c>
      <c r="G296" s="32">
        <v>9</v>
      </c>
      <c r="H296" s="297">
        <v>2.7</v>
      </c>
      <c r="I296" s="297">
        <v>2.9079999999999999</v>
      </c>
      <c r="J296" s="32">
        <v>234</v>
      </c>
      <c r="K296" s="32" t="s">
        <v>135</v>
      </c>
      <c r="L296" s="32" t="s">
        <v>67</v>
      </c>
      <c r="M296" s="33" t="s">
        <v>68</v>
      </c>
      <c r="N296" s="33"/>
      <c r="O296" s="32">
        <v>180</v>
      </c>
      <c r="P296" s="415" t="s">
        <v>424</v>
      </c>
      <c r="Q296" s="315"/>
      <c r="R296" s="315"/>
      <c r="S296" s="315"/>
      <c r="T296" s="316"/>
      <c r="U296" s="34"/>
      <c r="V296" s="34"/>
      <c r="W296" s="35" t="s">
        <v>69</v>
      </c>
      <c r="X296" s="298">
        <v>0</v>
      </c>
      <c r="Y296" s="299">
        <f t="shared" si="12"/>
        <v>0</v>
      </c>
      <c r="Z296" s="36">
        <f>IFERROR(IF(X296="","",X296*0.00502),"")</f>
        <v>0</v>
      </c>
      <c r="AA296" s="56"/>
      <c r="AB296" s="57"/>
      <c r="AC296" s="286" t="s">
        <v>425</v>
      </c>
      <c r="AG296" s="67"/>
      <c r="AJ296" s="71" t="s">
        <v>71</v>
      </c>
      <c r="AK296" s="71">
        <v>1</v>
      </c>
      <c r="BB296" s="287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customHeight="1" x14ac:dyDescent="0.25">
      <c r="A297" s="54" t="s">
        <v>426</v>
      </c>
      <c r="B297" s="54" t="s">
        <v>427</v>
      </c>
      <c r="C297" s="31">
        <v>4301135198</v>
      </c>
      <c r="D297" s="302">
        <v>4640242180663</v>
      </c>
      <c r="E297" s="303"/>
      <c r="F297" s="297">
        <v>0.9</v>
      </c>
      <c r="G297" s="32">
        <v>4</v>
      </c>
      <c r="H297" s="297">
        <v>3.6</v>
      </c>
      <c r="I297" s="297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88" t="s">
        <v>428</v>
      </c>
      <c r="Q297" s="315"/>
      <c r="R297" s="315"/>
      <c r="S297" s="315"/>
      <c r="T297" s="316"/>
      <c r="U297" s="34"/>
      <c r="V297" s="34"/>
      <c r="W297" s="35" t="s">
        <v>69</v>
      </c>
      <c r="X297" s="298">
        <v>0</v>
      </c>
      <c r="Y297" s="299">
        <f t="shared" si="12"/>
        <v>0</v>
      </c>
      <c r="Z297" s="36">
        <f>IFERROR(IF(X297="","",X297*0.0155),"")</f>
        <v>0</v>
      </c>
      <c r="AA297" s="56"/>
      <c r="AB297" s="57"/>
      <c r="AC297" s="288" t="s">
        <v>429</v>
      </c>
      <c r="AG297" s="67"/>
      <c r="AJ297" s="71" t="s">
        <v>71</v>
      </c>
      <c r="AK297" s="71">
        <v>1</v>
      </c>
      <c r="BB297" s="289" t="s">
        <v>81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x14ac:dyDescent="0.2">
      <c r="A298" s="311"/>
      <c r="B298" s="305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12"/>
      <c r="P298" s="308" t="s">
        <v>72</v>
      </c>
      <c r="Q298" s="309"/>
      <c r="R298" s="309"/>
      <c r="S298" s="309"/>
      <c r="T298" s="309"/>
      <c r="U298" s="309"/>
      <c r="V298" s="310"/>
      <c r="W298" s="37" t="s">
        <v>69</v>
      </c>
      <c r="X298" s="300">
        <f>IFERROR(SUM(X281:X297),"0")</f>
        <v>0</v>
      </c>
      <c r="Y298" s="300">
        <f>IFERROR(SUM(Y281:Y297),"0")</f>
        <v>0</v>
      </c>
      <c r="Z298" s="30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</v>
      </c>
      <c r="AA298" s="301"/>
      <c r="AB298" s="301"/>
      <c r="AC298" s="301"/>
    </row>
    <row r="299" spans="1:68" x14ac:dyDescent="0.2">
      <c r="A299" s="305"/>
      <c r="B299" s="305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12"/>
      <c r="P299" s="308" t="s">
        <v>72</v>
      </c>
      <c r="Q299" s="309"/>
      <c r="R299" s="309"/>
      <c r="S299" s="309"/>
      <c r="T299" s="309"/>
      <c r="U299" s="309"/>
      <c r="V299" s="310"/>
      <c r="W299" s="37" t="s">
        <v>73</v>
      </c>
      <c r="X299" s="300">
        <f>IFERROR(SUMPRODUCT(X281:X297*H281:H297),"0")</f>
        <v>0</v>
      </c>
      <c r="Y299" s="300">
        <f>IFERROR(SUMPRODUCT(Y281:Y297*H281:H297),"0")</f>
        <v>0</v>
      </c>
      <c r="Z299" s="37"/>
      <c r="AA299" s="301"/>
      <c r="AB299" s="301"/>
      <c r="AC299" s="301"/>
    </row>
    <row r="300" spans="1:68" ht="15" customHeight="1" x14ac:dyDescent="0.2">
      <c r="A300" s="424"/>
      <c r="B300" s="305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407"/>
      <c r="P300" s="379" t="s">
        <v>430</v>
      </c>
      <c r="Q300" s="380"/>
      <c r="R300" s="380"/>
      <c r="S300" s="380"/>
      <c r="T300" s="380"/>
      <c r="U300" s="380"/>
      <c r="V300" s="381"/>
      <c r="W300" s="37" t="s">
        <v>73</v>
      </c>
      <c r="X300" s="300">
        <f>IFERROR(X24+X31+X38+X47+X52+X56+X60+X65+X71+X77+X83+X89+X99+X104+X113+X117+X123+X129+X135+X140+X145+X150+X155+X162+X167+X175+X179+X185+X192+X198+X208+X216+X221+X226+X232+X238+X244+X251+X257+X261+X269+X273+X279+X299,"0")</f>
        <v>7572.5999999999995</v>
      </c>
      <c r="Y300" s="300">
        <f>IFERROR(Y24+Y31+Y38+Y47+Y52+Y56+Y60+Y65+Y71+Y77+Y83+Y89+Y99+Y104+Y113+Y117+Y123+Y129+Y135+Y140+Y145+Y150+Y155+Y162+Y167+Y175+Y179+Y185+Y192+Y198+Y208+Y216+Y221+Y226+Y232+Y238+Y244+Y251+Y257+Y261+Y269+Y273+Y279+Y299,"0")</f>
        <v>7572.5999999999995</v>
      </c>
      <c r="Z300" s="37"/>
      <c r="AA300" s="301"/>
      <c r="AB300" s="301"/>
      <c r="AC300" s="301"/>
    </row>
    <row r="301" spans="1:68" x14ac:dyDescent="0.2">
      <c r="A301" s="305"/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407"/>
      <c r="P301" s="379" t="s">
        <v>431</v>
      </c>
      <c r="Q301" s="380"/>
      <c r="R301" s="380"/>
      <c r="S301" s="380"/>
      <c r="T301" s="380"/>
      <c r="U301" s="380"/>
      <c r="V301" s="381"/>
      <c r="W301" s="37" t="s">
        <v>73</v>
      </c>
      <c r="X301" s="300">
        <f>IFERROR(SUM(BM22:BM297),"0")</f>
        <v>8934.4079999999994</v>
      </c>
      <c r="Y301" s="300">
        <f>IFERROR(SUM(BN22:BN297),"0")</f>
        <v>8934.4079999999994</v>
      </c>
      <c r="Z301" s="37"/>
      <c r="AA301" s="301"/>
      <c r="AB301" s="301"/>
      <c r="AC301" s="301"/>
    </row>
    <row r="302" spans="1:68" x14ac:dyDescent="0.2">
      <c r="A302" s="305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407"/>
      <c r="P302" s="379" t="s">
        <v>432</v>
      </c>
      <c r="Q302" s="380"/>
      <c r="R302" s="380"/>
      <c r="S302" s="380"/>
      <c r="T302" s="380"/>
      <c r="U302" s="380"/>
      <c r="V302" s="381"/>
      <c r="W302" s="37" t="s">
        <v>433</v>
      </c>
      <c r="X302" s="38">
        <f>ROUNDUP(SUM(BO22:BO297),0)</f>
        <v>30</v>
      </c>
      <c r="Y302" s="38">
        <f>ROUNDUP(SUM(BP22:BP297),0)</f>
        <v>30</v>
      </c>
      <c r="Z302" s="37"/>
      <c r="AA302" s="301"/>
      <c r="AB302" s="301"/>
      <c r="AC302" s="301"/>
    </row>
    <row r="303" spans="1:68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407"/>
      <c r="P303" s="379" t="s">
        <v>434</v>
      </c>
      <c r="Q303" s="380"/>
      <c r="R303" s="380"/>
      <c r="S303" s="380"/>
      <c r="T303" s="380"/>
      <c r="U303" s="380"/>
      <c r="V303" s="381"/>
      <c r="W303" s="37" t="s">
        <v>73</v>
      </c>
      <c r="X303" s="300">
        <f>GrossWeightTotal+PalletQtyTotal*25</f>
        <v>9684.4079999999994</v>
      </c>
      <c r="Y303" s="300">
        <f>GrossWeightTotalR+PalletQtyTotalR*25</f>
        <v>9684.4079999999994</v>
      </c>
      <c r="Z303" s="37"/>
      <c r="AA303" s="301"/>
      <c r="AB303" s="301"/>
      <c r="AC303" s="301"/>
    </row>
    <row r="304" spans="1:68" x14ac:dyDescent="0.2">
      <c r="A304" s="305"/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407"/>
      <c r="P304" s="379" t="s">
        <v>435</v>
      </c>
      <c r="Q304" s="380"/>
      <c r="R304" s="380"/>
      <c r="S304" s="380"/>
      <c r="T304" s="380"/>
      <c r="U304" s="380"/>
      <c r="V304" s="381"/>
      <c r="W304" s="37" t="s">
        <v>433</v>
      </c>
      <c r="X304" s="300">
        <f>IFERROR(X23+X30+X37+X46+X51+X55+X59+X64+X70+X76+X82+X88+X98+X103+X112+X116+X122+X128+X134+X139+X144+X149+X154+X161+X166+X174+X178+X184+X191+X197+X207+X215+X220+X225+X231+X237+X243+X250+X256+X260+X268+X272+X278+X298,"0")</f>
        <v>2387</v>
      </c>
      <c r="Y304" s="300">
        <f>IFERROR(Y23+Y30+Y37+Y46+Y51+Y55+Y59+Y64+Y70+Y76+Y82+Y88+Y98+Y103+Y112+Y116+Y122+Y128+Y134+Y139+Y144+Y149+Y154+Y161+Y166+Y174+Y178+Y184+Y191+Y197+Y207+Y215+Y220+Y225+Y231+Y237+Y243+Y250+Y256+Y260+Y268+Y272+Y278+Y298,"0")</f>
        <v>2387</v>
      </c>
      <c r="Z304" s="37"/>
      <c r="AA304" s="301"/>
      <c r="AB304" s="301"/>
      <c r="AC304" s="301"/>
    </row>
    <row r="305" spans="1:33" ht="14.25" customHeight="1" x14ac:dyDescent="0.2">
      <c r="A305" s="305"/>
      <c r="B305" s="305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407"/>
      <c r="P305" s="379" t="s">
        <v>436</v>
      </c>
      <c r="Q305" s="380"/>
      <c r="R305" s="380"/>
      <c r="S305" s="380"/>
      <c r="T305" s="380"/>
      <c r="U305" s="380"/>
      <c r="V305" s="381"/>
      <c r="W305" s="39" t="s">
        <v>437</v>
      </c>
      <c r="X305" s="37"/>
      <c r="Y305" s="37"/>
      <c r="Z305" s="37">
        <f>IFERROR(Z23+Z30+Z37+Z46+Z51+Z55+Z59+Z64+Z70+Z76+Z82+Z88+Z98+Z103+Z112+Z116+Z122+Z128+Z134+Z139+Z144+Z149+Z154+Z161+Z166+Z174+Z178+Z184+Z191+Z197+Z207+Z215+Z220+Z225+Z231+Z237+Z243+Z250+Z256+Z260+Z268+Z272+Z278+Z298,"0")</f>
        <v>37.336600000000004</v>
      </c>
      <c r="AA305" s="301"/>
      <c r="AB305" s="301"/>
      <c r="AC305" s="301"/>
    </row>
    <row r="306" spans="1:33" ht="13.5" customHeight="1" thickBot="1" x14ac:dyDescent="0.25"/>
    <row r="307" spans="1:33" ht="27" customHeight="1" thickTop="1" thickBot="1" x14ac:dyDescent="0.25">
      <c r="A307" s="40" t="s">
        <v>438</v>
      </c>
      <c r="B307" s="295" t="s">
        <v>62</v>
      </c>
      <c r="C307" s="325" t="s">
        <v>74</v>
      </c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8"/>
      <c r="U307" s="295" t="s">
        <v>229</v>
      </c>
      <c r="V307" s="295" t="s">
        <v>244</v>
      </c>
      <c r="W307" s="325" t="s">
        <v>263</v>
      </c>
      <c r="X307" s="327"/>
      <c r="Y307" s="327"/>
      <c r="Z307" s="327"/>
      <c r="AA307" s="327"/>
      <c r="AB307" s="327"/>
      <c r="AC307" s="328"/>
      <c r="AD307" s="295" t="s">
        <v>335</v>
      </c>
      <c r="AE307" s="295" t="s">
        <v>340</v>
      </c>
      <c r="AF307" s="295" t="s">
        <v>347</v>
      </c>
      <c r="AG307" s="295" t="s">
        <v>355</v>
      </c>
    </row>
    <row r="308" spans="1:33" ht="14.25" customHeight="1" thickTop="1" x14ac:dyDescent="0.2">
      <c r="A308" s="482" t="s">
        <v>439</v>
      </c>
      <c r="B308" s="325" t="s">
        <v>62</v>
      </c>
      <c r="C308" s="325" t="s">
        <v>75</v>
      </c>
      <c r="D308" s="325" t="s">
        <v>84</v>
      </c>
      <c r="E308" s="325" t="s">
        <v>94</v>
      </c>
      <c r="F308" s="325" t="s">
        <v>107</v>
      </c>
      <c r="G308" s="325" t="s">
        <v>132</v>
      </c>
      <c r="H308" s="325" t="s">
        <v>139</v>
      </c>
      <c r="I308" s="325" t="s">
        <v>145</v>
      </c>
      <c r="J308" s="325" t="s">
        <v>153</v>
      </c>
      <c r="K308" s="325" t="s">
        <v>173</v>
      </c>
      <c r="L308" s="325" t="s">
        <v>177</v>
      </c>
      <c r="M308" s="325" t="s">
        <v>192</v>
      </c>
      <c r="N308" s="296"/>
      <c r="O308" s="325" t="s">
        <v>198</v>
      </c>
      <c r="P308" s="325" t="s">
        <v>205</v>
      </c>
      <c r="Q308" s="325" t="s">
        <v>212</v>
      </c>
      <c r="R308" s="325" t="s">
        <v>216</v>
      </c>
      <c r="S308" s="325" t="s">
        <v>219</v>
      </c>
      <c r="T308" s="325" t="s">
        <v>225</v>
      </c>
      <c r="U308" s="325" t="s">
        <v>230</v>
      </c>
      <c r="V308" s="325" t="s">
        <v>245</v>
      </c>
      <c r="W308" s="325" t="s">
        <v>264</v>
      </c>
      <c r="X308" s="325" t="s">
        <v>280</v>
      </c>
      <c r="Y308" s="325" t="s">
        <v>287</v>
      </c>
      <c r="Z308" s="325" t="s">
        <v>302</v>
      </c>
      <c r="AA308" s="325" t="s">
        <v>313</v>
      </c>
      <c r="AB308" s="325" t="s">
        <v>318</v>
      </c>
      <c r="AC308" s="325" t="s">
        <v>329</v>
      </c>
      <c r="AD308" s="325" t="s">
        <v>336</v>
      </c>
      <c r="AE308" s="325" t="s">
        <v>341</v>
      </c>
      <c r="AF308" s="325" t="s">
        <v>348</v>
      </c>
      <c r="AG308" s="325" t="s">
        <v>355</v>
      </c>
    </row>
    <row r="309" spans="1:33" ht="13.5" customHeight="1" thickBot="1" x14ac:dyDescent="0.25">
      <c r="A309" s="483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26"/>
      <c r="N309" s="296"/>
      <c r="O309" s="326"/>
      <c r="P309" s="326"/>
      <c r="Q309" s="326"/>
      <c r="R309" s="326"/>
      <c r="S309" s="326"/>
      <c r="T309" s="326"/>
      <c r="U309" s="326"/>
      <c r="V309" s="326"/>
      <c r="W309" s="326"/>
      <c r="X309" s="326"/>
      <c r="Y309" s="326"/>
      <c r="Z309" s="326"/>
      <c r="AA309" s="326"/>
      <c r="AB309" s="326"/>
      <c r="AC309" s="326"/>
      <c r="AD309" s="326"/>
      <c r="AE309" s="326"/>
      <c r="AF309" s="326"/>
      <c r="AG309" s="326"/>
    </row>
    <row r="310" spans="1:33" ht="18" customHeight="1" thickTop="1" thickBot="1" x14ac:dyDescent="0.25">
      <c r="A310" s="40" t="s">
        <v>440</v>
      </c>
      <c r="B310" s="46">
        <f>IFERROR(X22*H22,"0")</f>
        <v>0</v>
      </c>
      <c r="C310" s="46">
        <f>IFERROR(X28*H28,"0")+IFERROR(X29*H29,"0")</f>
        <v>525</v>
      </c>
      <c r="D310" s="46">
        <f>IFERROR(X34*H34,"0")+IFERROR(X35*H35,"0")+IFERROR(X36*H36,"0")</f>
        <v>0</v>
      </c>
      <c r="E310" s="46">
        <f>IFERROR(X41*H41,"0")+IFERROR(X42*H42,"0")+IFERROR(X43*H43,"0")+IFERROR(X44*H44,"0")+IFERROR(X45*H45,"0")</f>
        <v>1789.2</v>
      </c>
      <c r="F310" s="46">
        <f>IFERROR(X50*H50,"0")+IFERROR(X54*H54,"0")+IFERROR(X58*H58,"0")+IFERROR(X62*H62,"0")+IFERROR(X63*H63,"0")+IFERROR(X67*H67,"0")+IFERROR(X68*H68,"0")+IFERROR(X69*H69,"0")</f>
        <v>0</v>
      </c>
      <c r="G310" s="46">
        <f>IFERROR(X74*H74,"0")+IFERROR(X75*H75,"0")</f>
        <v>0</v>
      </c>
      <c r="H310" s="46">
        <f>IFERROR(X80*H80,"0")+IFERROR(X81*H81,"0")</f>
        <v>0</v>
      </c>
      <c r="I310" s="46">
        <f>IFERROR(X86*H86,"0")+IFERROR(X87*H87,"0")</f>
        <v>1764</v>
      </c>
      <c r="J310" s="46">
        <f>IFERROR(X92*H92,"0")+IFERROR(X93*H93,"0")+IFERROR(X94*H94,"0")+IFERROR(X95*H95,"0")+IFERROR(X96*H96,"0")+IFERROR(X97*H97,"0")</f>
        <v>705.59999999999991</v>
      </c>
      <c r="K310" s="46">
        <f>IFERROR(X102*H102,"0")</f>
        <v>0</v>
      </c>
      <c r="L310" s="46">
        <f>IFERROR(X107*H107,"0")+IFERROR(X108*H108,"0")+IFERROR(X109*H109,"0")+IFERROR(X110*H110,"0")+IFERROR(X111*H111,"0")+IFERROR(X115*H115,"0")</f>
        <v>0</v>
      </c>
      <c r="M310" s="46">
        <f>IFERROR(X120*H120,"0")+IFERROR(X121*H121,"0")</f>
        <v>1470</v>
      </c>
      <c r="N310" s="296"/>
      <c r="O310" s="46">
        <f>IFERROR(X126*H126,"0")+IFERROR(X127*H127,"0")</f>
        <v>630</v>
      </c>
      <c r="P310" s="46">
        <f>IFERROR(X132*H132,"0")+IFERROR(X133*H133,"0")</f>
        <v>336</v>
      </c>
      <c r="Q310" s="46">
        <f>IFERROR(X138*H138,"0")</f>
        <v>0</v>
      </c>
      <c r="R310" s="46">
        <f>IFERROR(X143*H143,"0")</f>
        <v>0</v>
      </c>
      <c r="S310" s="46">
        <f>IFERROR(X148*H148,"0")</f>
        <v>0</v>
      </c>
      <c r="T310" s="46">
        <f>IFERROR(X153*H153,"0")</f>
        <v>352.8</v>
      </c>
      <c r="U310" s="46">
        <f>IFERROR(X159*H159,"0")+IFERROR(X160*H160,"0")+IFERROR(X164*H164,"0")+IFERROR(X165*H165,"0")</f>
        <v>0</v>
      </c>
      <c r="V310" s="46">
        <f>IFERROR(X171*H171,"0")+IFERROR(X172*H172,"0")+IFERROR(X173*H173,"0")+IFERROR(X177*H177,"0")</f>
        <v>0</v>
      </c>
      <c r="W310" s="46">
        <f>IFERROR(X183*H183,"0")+IFERROR(X187*H187,"0")+IFERROR(X188*H188,"0")+IFERROR(X189*H189,"0")+IFERROR(X190*H190,"0")</f>
        <v>0</v>
      </c>
      <c r="X310" s="46">
        <f>IFERROR(X195*H195,"0")+IFERROR(X196*H196,"0")</f>
        <v>0</v>
      </c>
      <c r="Y310" s="46">
        <f>IFERROR(X201*H201,"0")+IFERROR(X202*H202,"0")+IFERROR(X203*H203,"0")+IFERROR(X204*H204,"0")+IFERROR(X205*H205,"0")+IFERROR(X206*H206,"0")</f>
        <v>0</v>
      </c>
      <c r="Z310" s="46">
        <f>IFERROR(X211*H211,"0")+IFERROR(X212*H212,"0")+IFERROR(X213*H213,"0")+IFERROR(X214*H214,"0")</f>
        <v>0</v>
      </c>
      <c r="AA310" s="46">
        <f>IFERROR(X219*H219,"0")</f>
        <v>0</v>
      </c>
      <c r="AB310" s="46">
        <f>IFERROR(X224*H224,"0")+IFERROR(X228*H228,"0")+IFERROR(X229*H229,"0")+IFERROR(X230*H230,"0")</f>
        <v>0</v>
      </c>
      <c r="AC310" s="46">
        <f>IFERROR(X235*H235,"0")+IFERROR(X236*H236,"0")</f>
        <v>0</v>
      </c>
      <c r="AD310" s="46">
        <f>IFERROR(X242*H242,"0")</f>
        <v>0</v>
      </c>
      <c r="AE310" s="46">
        <f>IFERROR(X248*H248,"0")+IFERROR(X249*H249,"0")</f>
        <v>0</v>
      </c>
      <c r="AF310" s="46">
        <f>IFERROR(X255*H255,"0")+IFERROR(X259*H259,"0")</f>
        <v>0</v>
      </c>
      <c r="AG310" s="46">
        <f>IFERROR(X265*H265,"0")+IFERROR(X266*H266,"0")+IFERROR(X267*H267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0</v>
      </c>
    </row>
    <row r="311" spans="1:33" ht="13.5" customHeight="1" thickTop="1" x14ac:dyDescent="0.2">
      <c r="C311" s="296"/>
    </row>
    <row r="312" spans="1:33" ht="19.5" customHeight="1" x14ac:dyDescent="0.2">
      <c r="A312" s="58" t="s">
        <v>441</v>
      </c>
      <c r="B312" s="58" t="s">
        <v>442</v>
      </c>
      <c r="C312" s="58" t="s">
        <v>443</v>
      </c>
    </row>
    <row r="313" spans="1:33" x14ac:dyDescent="0.2">
      <c r="A313" s="59">
        <f>SUMPRODUCT(--(BB:BB="ЗПФ"),--(W:W="кор"),H:H,Y:Y)+SUMPRODUCT(--(BB:BB="ЗПФ"),--(W:W="кг"),Y:Y)</f>
        <v>1789.2</v>
      </c>
      <c r="B313" s="60">
        <f>SUMPRODUCT(--(BB:BB="ПГП"),--(W:W="кор"),H:H,Y:Y)+SUMPRODUCT(--(BB:BB="ПГП"),--(W:W="кг"),Y:Y)</f>
        <v>5783.4000000000005</v>
      </c>
      <c r="C313" s="60">
        <f>SUMPRODUCT(--(BB:BB="КИЗ"),--(W:W="кор"),H:H,Y:Y)+SUMPRODUCT(--(BB:BB="КИЗ"),--(W:W="кг"),Y:Y)</f>
        <v>0</v>
      </c>
    </row>
  </sheetData>
  <sheetProtection algorithmName="SHA-512" hashValue="o1kBJvtXKC5I4cKamFmk+3tpB6HCijPkJd0Ss1215YkKdG0fG8yvplbqMjxBTZUvl2cvvMWM2bb25VLozHyI6Q==" saltValue="G5a93xMp/yCW5sFBb7v8t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1">
    <mergeCell ref="AF308:AF309"/>
    <mergeCell ref="A181:Z181"/>
    <mergeCell ref="D42:E42"/>
    <mergeCell ref="D173:E173"/>
    <mergeCell ref="D17:E18"/>
    <mergeCell ref="A131:Z131"/>
    <mergeCell ref="P202:T202"/>
    <mergeCell ref="X17:X18"/>
    <mergeCell ref="P58:T58"/>
    <mergeCell ref="D50:E50"/>
    <mergeCell ref="D110:E110"/>
    <mergeCell ref="D44:E44"/>
    <mergeCell ref="D286:E286"/>
    <mergeCell ref="P216:V216"/>
    <mergeCell ref="B308:B309"/>
    <mergeCell ref="A197:O198"/>
    <mergeCell ref="D308:D309"/>
    <mergeCell ref="A268:O269"/>
    <mergeCell ref="A10:C10"/>
    <mergeCell ref="P126:T126"/>
    <mergeCell ref="A217:Z217"/>
    <mergeCell ref="P140:V140"/>
    <mergeCell ref="A136:Z136"/>
    <mergeCell ref="A21:Z21"/>
    <mergeCell ref="A57:Z57"/>
    <mergeCell ref="D121:E121"/>
    <mergeCell ref="A194:Z194"/>
    <mergeCell ref="Q5:R5"/>
    <mergeCell ref="D242:E242"/>
    <mergeCell ref="D120:E120"/>
    <mergeCell ref="F17:F18"/>
    <mergeCell ref="P297:T297"/>
    <mergeCell ref="D107:E107"/>
    <mergeCell ref="P291:T291"/>
    <mergeCell ref="P288:T288"/>
    <mergeCell ref="P305:V305"/>
    <mergeCell ref="P228:T228"/>
    <mergeCell ref="D171:E171"/>
    <mergeCell ref="P293:T293"/>
    <mergeCell ref="A149:O150"/>
    <mergeCell ref="Q6:R6"/>
    <mergeCell ref="P292:T292"/>
    <mergeCell ref="D102:E102"/>
    <mergeCell ref="P208:V208"/>
    <mergeCell ref="A33:Z33"/>
    <mergeCell ref="D196:E196"/>
    <mergeCell ref="A55:O56"/>
    <mergeCell ref="P294:T294"/>
    <mergeCell ref="P145:V145"/>
    <mergeCell ref="P23:V23"/>
    <mergeCell ref="P272:V272"/>
    <mergeCell ref="P300:V300"/>
    <mergeCell ref="A125:Z125"/>
    <mergeCell ref="A20:Z20"/>
    <mergeCell ref="P110:T110"/>
    <mergeCell ref="P197:V197"/>
    <mergeCell ref="A176:Z176"/>
    <mergeCell ref="A114:Z114"/>
    <mergeCell ref="V308:V309"/>
    <mergeCell ref="D249:E249"/>
    <mergeCell ref="D276:E276"/>
    <mergeCell ref="X308:X309"/>
    <mergeCell ref="P303:V303"/>
    <mergeCell ref="D133:E133"/>
    <mergeCell ref="A262:Z262"/>
    <mergeCell ref="D54:E54"/>
    <mergeCell ref="P185:V185"/>
    <mergeCell ref="D271:E271"/>
    <mergeCell ref="P122:V122"/>
    <mergeCell ref="A245:Z245"/>
    <mergeCell ref="A39:Z39"/>
    <mergeCell ref="A215:O216"/>
    <mergeCell ref="D291:E291"/>
    <mergeCell ref="D266:E266"/>
    <mergeCell ref="D95:E95"/>
    <mergeCell ref="P2:W3"/>
    <mergeCell ref="P133:T133"/>
    <mergeCell ref="P127:T127"/>
    <mergeCell ref="P54:T54"/>
    <mergeCell ref="A170:Z170"/>
    <mergeCell ref="D35:E35"/>
    <mergeCell ref="D228:E228"/>
    <mergeCell ref="A23:O24"/>
    <mergeCell ref="D10:E10"/>
    <mergeCell ref="F10:G10"/>
    <mergeCell ref="D34:E34"/>
    <mergeCell ref="A130:Z130"/>
    <mergeCell ref="P167:V167"/>
    <mergeCell ref="P117:V117"/>
    <mergeCell ref="F5:G5"/>
    <mergeCell ref="P55:V55"/>
    <mergeCell ref="P144:V144"/>
    <mergeCell ref="A25:Z25"/>
    <mergeCell ref="P67:T67"/>
    <mergeCell ref="A223:Z223"/>
    <mergeCell ref="V11:W11"/>
    <mergeCell ref="D165:E165"/>
    <mergeCell ref="P75:T75"/>
    <mergeCell ref="P121:T121"/>
    <mergeCell ref="AE308:AE309"/>
    <mergeCell ref="A128:O129"/>
    <mergeCell ref="AG308:AG309"/>
    <mergeCell ref="P250:V250"/>
    <mergeCell ref="A246:Z246"/>
    <mergeCell ref="A103:O104"/>
    <mergeCell ref="A233:Z233"/>
    <mergeCell ref="M17:M18"/>
    <mergeCell ref="O17:O18"/>
    <mergeCell ref="P174:V174"/>
    <mergeCell ref="P52:V52"/>
    <mergeCell ref="P102:T102"/>
    <mergeCell ref="A247:Z247"/>
    <mergeCell ref="P196:T196"/>
    <mergeCell ref="D177:E177"/>
    <mergeCell ref="P183:T183"/>
    <mergeCell ref="A106:Z106"/>
    <mergeCell ref="D164:E164"/>
    <mergeCell ref="P62:T62"/>
    <mergeCell ref="AD308:AD309"/>
    <mergeCell ref="AD17:AF18"/>
    <mergeCell ref="A308:A309"/>
    <mergeCell ref="C308:C309"/>
    <mergeCell ref="A254:Z254"/>
    <mergeCell ref="P295:T295"/>
    <mergeCell ref="P34:T34"/>
    <mergeCell ref="P276:T276"/>
    <mergeCell ref="P214:T214"/>
    <mergeCell ref="D86:E86"/>
    <mergeCell ref="D213:E213"/>
    <mergeCell ref="A64:O65"/>
    <mergeCell ref="P192:V192"/>
    <mergeCell ref="A191:O192"/>
    <mergeCell ref="A166:O167"/>
    <mergeCell ref="P36:T36"/>
    <mergeCell ref="P107:T107"/>
    <mergeCell ref="P129:V129"/>
    <mergeCell ref="D265:E265"/>
    <mergeCell ref="A134:O135"/>
    <mergeCell ref="A260:O261"/>
    <mergeCell ref="D293:E293"/>
    <mergeCell ref="D97:E97"/>
    <mergeCell ref="P76:V76"/>
    <mergeCell ref="P273:V273"/>
    <mergeCell ref="A91:Z91"/>
    <mergeCell ref="P70:V70"/>
    <mergeCell ref="A156:Z156"/>
    <mergeCell ref="P116:V116"/>
    <mergeCell ref="P103:V103"/>
    <mergeCell ref="P134:V134"/>
    <mergeCell ref="P268:V268"/>
    <mergeCell ref="Q13:R13"/>
    <mergeCell ref="P201:T201"/>
    <mergeCell ref="P47:V47"/>
    <mergeCell ref="P41:T41"/>
    <mergeCell ref="A157:Z157"/>
    <mergeCell ref="D22:E22"/>
    <mergeCell ref="A222:Z222"/>
    <mergeCell ref="D29:E29"/>
    <mergeCell ref="N17:N18"/>
    <mergeCell ref="U17:V17"/>
    <mergeCell ref="Y17:Y18"/>
    <mergeCell ref="H5:M5"/>
    <mergeCell ref="P31:V31"/>
    <mergeCell ref="A27:Z27"/>
    <mergeCell ref="D212:E212"/>
    <mergeCell ref="D6:M6"/>
    <mergeCell ref="A85:Z85"/>
    <mergeCell ref="D143:E143"/>
    <mergeCell ref="P177:T177"/>
    <mergeCell ref="P93:T93"/>
    <mergeCell ref="P164:T164"/>
    <mergeCell ref="P35:T35"/>
    <mergeCell ref="G17:G18"/>
    <mergeCell ref="P184:V184"/>
    <mergeCell ref="D159:E159"/>
    <mergeCell ref="D80:E80"/>
    <mergeCell ref="P188:T188"/>
    <mergeCell ref="A182:Z182"/>
    <mergeCell ref="A169:Z169"/>
    <mergeCell ref="P123:V123"/>
    <mergeCell ref="P190:T190"/>
    <mergeCell ref="P111:T111"/>
    <mergeCell ref="A51:O52"/>
    <mergeCell ref="A178:O179"/>
    <mergeCell ref="A9:C9"/>
    <mergeCell ref="AA17:AA18"/>
    <mergeCell ref="AC17:AC18"/>
    <mergeCell ref="H10:M10"/>
    <mergeCell ref="P108:T108"/>
    <mergeCell ref="A72:Z72"/>
    <mergeCell ref="A199:Z199"/>
    <mergeCell ref="P45:T45"/>
    <mergeCell ref="D153:E153"/>
    <mergeCell ref="V6:W9"/>
    <mergeCell ref="A112:O113"/>
    <mergeCell ref="P109:T109"/>
    <mergeCell ref="P22:T22"/>
    <mergeCell ref="A61:Z61"/>
    <mergeCell ref="P80:T80"/>
    <mergeCell ref="Z17:Z18"/>
    <mergeCell ref="AB17:AB18"/>
    <mergeCell ref="A90:Z90"/>
    <mergeCell ref="D58:E58"/>
    <mergeCell ref="V12:W12"/>
    <mergeCell ref="A8:C8"/>
    <mergeCell ref="AB308:AB309"/>
    <mergeCell ref="P155:V155"/>
    <mergeCell ref="P220:V220"/>
    <mergeCell ref="P143:T143"/>
    <mergeCell ref="P248:T248"/>
    <mergeCell ref="P235:T235"/>
    <mergeCell ref="A209:Z209"/>
    <mergeCell ref="A280:Z280"/>
    <mergeCell ref="A147:Z147"/>
    <mergeCell ref="A274:Z274"/>
    <mergeCell ref="P150:V150"/>
    <mergeCell ref="P221:V221"/>
    <mergeCell ref="P215:V215"/>
    <mergeCell ref="D203:E203"/>
    <mergeCell ref="A186:Z186"/>
    <mergeCell ref="P159:T159"/>
    <mergeCell ref="D267:E267"/>
    <mergeCell ref="A220:O221"/>
    <mergeCell ref="A146:Z146"/>
    <mergeCell ref="D204:E204"/>
    <mergeCell ref="A207:O208"/>
    <mergeCell ref="D296:E296"/>
    <mergeCell ref="A252:Z252"/>
    <mergeCell ref="D206:E206"/>
    <mergeCell ref="J9:M9"/>
    <mergeCell ref="D283:E283"/>
    <mergeCell ref="A300:O305"/>
    <mergeCell ref="D62:E62"/>
    <mergeCell ref="P206:T206"/>
    <mergeCell ref="D127:E127"/>
    <mergeCell ref="A298:O299"/>
    <mergeCell ref="D285:E285"/>
    <mergeCell ref="A154:O155"/>
    <mergeCell ref="D138:E138"/>
    <mergeCell ref="A40:Z40"/>
    <mergeCell ref="P30:V30"/>
    <mergeCell ref="P96:T96"/>
    <mergeCell ref="H17:H18"/>
    <mergeCell ref="P104:V104"/>
    <mergeCell ref="D75:E75"/>
    <mergeCell ref="A66:Z66"/>
    <mergeCell ref="A158:Z158"/>
    <mergeCell ref="P56:V56"/>
    <mergeCell ref="P99:V99"/>
    <mergeCell ref="A144:O145"/>
    <mergeCell ref="P212:T212"/>
    <mergeCell ref="A141:Z141"/>
    <mergeCell ref="P237:V237"/>
    <mergeCell ref="E308:E309"/>
    <mergeCell ref="G308:G309"/>
    <mergeCell ref="A13:M13"/>
    <mergeCell ref="A59:O60"/>
    <mergeCell ref="A119:Z119"/>
    <mergeCell ref="P244:V244"/>
    <mergeCell ref="P115:T115"/>
    <mergeCell ref="P231:V231"/>
    <mergeCell ref="A15:M15"/>
    <mergeCell ref="P302:V302"/>
    <mergeCell ref="A88:O89"/>
    <mergeCell ref="P229:T229"/>
    <mergeCell ref="A193:Z193"/>
    <mergeCell ref="P204:T204"/>
    <mergeCell ref="A264:Z264"/>
    <mergeCell ref="M308:M309"/>
    <mergeCell ref="W308:W309"/>
    <mergeCell ref="Y308:Y309"/>
    <mergeCell ref="O308:O309"/>
    <mergeCell ref="A231:O232"/>
    <mergeCell ref="D288:E288"/>
    <mergeCell ref="P282:T282"/>
    <mergeCell ref="A227:Z227"/>
    <mergeCell ref="P308:P309"/>
    <mergeCell ref="AA308:AA309"/>
    <mergeCell ref="A14:M14"/>
    <mergeCell ref="D109:E109"/>
    <mergeCell ref="AC308:AC309"/>
    <mergeCell ref="P138:T138"/>
    <mergeCell ref="T5:U5"/>
    <mergeCell ref="D190:E190"/>
    <mergeCell ref="P203:T203"/>
    <mergeCell ref="A48:Z48"/>
    <mergeCell ref="V5:W5"/>
    <mergeCell ref="D282:E282"/>
    <mergeCell ref="D111:E111"/>
    <mergeCell ref="A142:Z142"/>
    <mergeCell ref="Q8:R8"/>
    <mergeCell ref="P69:T69"/>
    <mergeCell ref="D183:E183"/>
    <mergeCell ref="P267:T267"/>
    <mergeCell ref="D248:E248"/>
    <mergeCell ref="D219:E219"/>
    <mergeCell ref="D275:E275"/>
    <mergeCell ref="P83:V83"/>
    <mergeCell ref="A79:Z79"/>
    <mergeCell ref="A82:O83"/>
    <mergeCell ref="T6:U9"/>
    <mergeCell ref="R308:R309"/>
    <mergeCell ref="D63:E63"/>
    <mergeCell ref="P304:V304"/>
    <mergeCell ref="D96:E96"/>
    <mergeCell ref="P15:T16"/>
    <mergeCell ref="P219:T219"/>
    <mergeCell ref="F308:F309"/>
    <mergeCell ref="H308:H309"/>
    <mergeCell ref="P283:T283"/>
    <mergeCell ref="D93:E93"/>
    <mergeCell ref="P277:T277"/>
    <mergeCell ref="C307:T307"/>
    <mergeCell ref="P43:T43"/>
    <mergeCell ref="P285:T285"/>
    <mergeCell ref="P65:V65"/>
    <mergeCell ref="A253:Z253"/>
    <mergeCell ref="A53:Z53"/>
    <mergeCell ref="A180:Z180"/>
    <mergeCell ref="A240:Z240"/>
    <mergeCell ref="P74:T74"/>
    <mergeCell ref="P243:V243"/>
    <mergeCell ref="A19:Z19"/>
    <mergeCell ref="A30:O31"/>
    <mergeCell ref="D41:E41"/>
    <mergeCell ref="A5:C5"/>
    <mergeCell ref="P64:V64"/>
    <mergeCell ref="P135:V135"/>
    <mergeCell ref="P191:V191"/>
    <mergeCell ref="P51:V51"/>
    <mergeCell ref="P128:V128"/>
    <mergeCell ref="P195:T195"/>
    <mergeCell ref="A118:Z118"/>
    <mergeCell ref="A17:A18"/>
    <mergeCell ref="C17:C18"/>
    <mergeCell ref="K17:K18"/>
    <mergeCell ref="D9:E9"/>
    <mergeCell ref="F9:G9"/>
    <mergeCell ref="P68:T68"/>
    <mergeCell ref="P82:V82"/>
    <mergeCell ref="P132:T132"/>
    <mergeCell ref="A122:O123"/>
    <mergeCell ref="A12:M12"/>
    <mergeCell ref="Q10:R10"/>
    <mergeCell ref="A137:Z137"/>
    <mergeCell ref="P60:V60"/>
    <mergeCell ref="D43:E43"/>
    <mergeCell ref="P149:V149"/>
    <mergeCell ref="D74:E74"/>
    <mergeCell ref="Q9:R9"/>
    <mergeCell ref="D255:E255"/>
    <mergeCell ref="A32:Z32"/>
    <mergeCell ref="P278:V278"/>
    <mergeCell ref="A37:O38"/>
    <mergeCell ref="Q11:R11"/>
    <mergeCell ref="P205:T205"/>
    <mergeCell ref="A6:C6"/>
    <mergeCell ref="D148:E148"/>
    <mergeCell ref="D115:E115"/>
    <mergeCell ref="Q12:R12"/>
    <mergeCell ref="P198:V198"/>
    <mergeCell ref="D230:E230"/>
    <mergeCell ref="A272:O273"/>
    <mergeCell ref="A263:Z263"/>
    <mergeCell ref="P238:V238"/>
    <mergeCell ref="D277:E277"/>
    <mergeCell ref="P256:V256"/>
    <mergeCell ref="A210:Z210"/>
    <mergeCell ref="P87:T87"/>
    <mergeCell ref="D201:E201"/>
    <mergeCell ref="D68:E68"/>
    <mergeCell ref="D188:E188"/>
    <mergeCell ref="P224:T224"/>
    <mergeCell ref="P139:V139"/>
    <mergeCell ref="I17:I18"/>
    <mergeCell ref="P189:T189"/>
    <mergeCell ref="P287:T287"/>
    <mergeCell ref="P281:T281"/>
    <mergeCell ref="P301:V301"/>
    <mergeCell ref="P178:V178"/>
    <mergeCell ref="D235:E235"/>
    <mergeCell ref="A239:Z239"/>
    <mergeCell ref="P298:V298"/>
    <mergeCell ref="P289:T289"/>
    <mergeCell ref="P296:T296"/>
    <mergeCell ref="P211:T211"/>
    <mergeCell ref="D132:E132"/>
    <mergeCell ref="D295:E295"/>
    <mergeCell ref="P225:V225"/>
    <mergeCell ref="D172:E172"/>
    <mergeCell ref="P153:T153"/>
    <mergeCell ref="D36:E36"/>
    <mergeCell ref="P71:V71"/>
    <mergeCell ref="D292:E292"/>
    <mergeCell ref="A243:O244"/>
    <mergeCell ref="D202:E202"/>
    <mergeCell ref="D294:E294"/>
    <mergeCell ref="P59:V59"/>
    <mergeCell ref="D1:F1"/>
    <mergeCell ref="P46:V46"/>
    <mergeCell ref="T308:T309"/>
    <mergeCell ref="A234:Z234"/>
    <mergeCell ref="J17:J18"/>
    <mergeCell ref="L17:L18"/>
    <mergeCell ref="P255:T255"/>
    <mergeCell ref="A100:Z100"/>
    <mergeCell ref="P112:V112"/>
    <mergeCell ref="A116:O117"/>
    <mergeCell ref="P284:T284"/>
    <mergeCell ref="P17:T18"/>
    <mergeCell ref="P63:T63"/>
    <mergeCell ref="P50:T50"/>
    <mergeCell ref="P286:T286"/>
    <mergeCell ref="D229:E229"/>
    <mergeCell ref="P187:T187"/>
    <mergeCell ref="Q308:Q309"/>
    <mergeCell ref="D108:E108"/>
    <mergeCell ref="S308:S309"/>
    <mergeCell ref="U308:U309"/>
    <mergeCell ref="A168:Z168"/>
    <mergeCell ref="D160:E160"/>
    <mergeCell ref="H1:Q1"/>
    <mergeCell ref="D214:E214"/>
    <mergeCell ref="D284:E284"/>
    <mergeCell ref="Z308:Z309"/>
    <mergeCell ref="P120:T120"/>
    <mergeCell ref="D259:E259"/>
    <mergeCell ref="A237:O238"/>
    <mergeCell ref="A163:Z163"/>
    <mergeCell ref="D28:E28"/>
    <mergeCell ref="A101:Z101"/>
    <mergeCell ref="P257:V257"/>
    <mergeCell ref="I308:I309"/>
    <mergeCell ref="A174:O175"/>
    <mergeCell ref="K308:K309"/>
    <mergeCell ref="D236:E236"/>
    <mergeCell ref="P171:T171"/>
    <mergeCell ref="D92:E92"/>
    <mergeCell ref="P242:T242"/>
    <mergeCell ref="D67:E67"/>
    <mergeCell ref="D5:E5"/>
    <mergeCell ref="P42:T42"/>
    <mergeCell ref="D290:E290"/>
    <mergeCell ref="D94:E94"/>
    <mergeCell ref="P98:V98"/>
    <mergeCell ref="J308:J309"/>
    <mergeCell ref="L308:L309"/>
    <mergeCell ref="A258:Z258"/>
    <mergeCell ref="P37:V37"/>
    <mergeCell ref="W307:AC307"/>
    <mergeCell ref="P275:T275"/>
    <mergeCell ref="B17:B18"/>
    <mergeCell ref="A73:Z73"/>
    <mergeCell ref="P207:V207"/>
    <mergeCell ref="P81:T81"/>
    <mergeCell ref="D195:E195"/>
    <mergeCell ref="P299:V299"/>
    <mergeCell ref="D189:E189"/>
    <mergeCell ref="A124:Z124"/>
    <mergeCell ref="D287:E287"/>
    <mergeCell ref="P113:V113"/>
    <mergeCell ref="D126:E126"/>
    <mergeCell ref="P232:V232"/>
    <mergeCell ref="A84:Z84"/>
    <mergeCell ref="D289:E289"/>
    <mergeCell ref="P160:T160"/>
    <mergeCell ref="W17:W18"/>
    <mergeCell ref="P261:V261"/>
    <mergeCell ref="P161:V161"/>
    <mergeCell ref="R1:T1"/>
    <mergeCell ref="P28:T28"/>
    <mergeCell ref="A139:O140"/>
    <mergeCell ref="P165:T165"/>
    <mergeCell ref="A46:O47"/>
    <mergeCell ref="P77:V77"/>
    <mergeCell ref="A76:O77"/>
    <mergeCell ref="A200:Z200"/>
    <mergeCell ref="P179:V179"/>
    <mergeCell ref="P166:V166"/>
    <mergeCell ref="V10:W10"/>
    <mergeCell ref="A151:Z151"/>
    <mergeCell ref="P154:V154"/>
    <mergeCell ref="D7:M7"/>
    <mergeCell ref="P92:T92"/>
    <mergeCell ref="A152:Z152"/>
    <mergeCell ref="A184:O185"/>
    <mergeCell ref="P173:T173"/>
    <mergeCell ref="P29:T29"/>
    <mergeCell ref="D81:E81"/>
    <mergeCell ref="P94:T94"/>
    <mergeCell ref="D8:M8"/>
    <mergeCell ref="P44:T44"/>
    <mergeCell ref="A161:O162"/>
    <mergeCell ref="D297:E297"/>
    <mergeCell ref="A256:O257"/>
    <mergeCell ref="P88:V88"/>
    <mergeCell ref="A78:Z78"/>
    <mergeCell ref="A70:O71"/>
    <mergeCell ref="P86:T86"/>
    <mergeCell ref="P213:T213"/>
    <mergeCell ref="D205:E205"/>
    <mergeCell ref="P249:T249"/>
    <mergeCell ref="P172:T172"/>
    <mergeCell ref="P290:T290"/>
    <mergeCell ref="P236:T236"/>
    <mergeCell ref="P271:T271"/>
    <mergeCell ref="P265:T265"/>
    <mergeCell ref="P279:V279"/>
    <mergeCell ref="P251:V251"/>
    <mergeCell ref="A241:Z241"/>
    <mergeCell ref="A98:O99"/>
    <mergeCell ref="P266:T266"/>
    <mergeCell ref="P95:T95"/>
    <mergeCell ref="P259:T259"/>
    <mergeCell ref="A278:O279"/>
    <mergeCell ref="P148:T148"/>
    <mergeCell ref="P175:V175"/>
    <mergeCell ref="D187:E187"/>
    <mergeCell ref="A270:Z270"/>
    <mergeCell ref="D45:E45"/>
    <mergeCell ref="H9:I9"/>
    <mergeCell ref="P24:V24"/>
    <mergeCell ref="A49:Z49"/>
    <mergeCell ref="D281:E281"/>
    <mergeCell ref="P260:V260"/>
    <mergeCell ref="P89:V89"/>
    <mergeCell ref="P38:V38"/>
    <mergeCell ref="D69:E69"/>
    <mergeCell ref="P162:V162"/>
    <mergeCell ref="P226:V226"/>
    <mergeCell ref="P269:V269"/>
    <mergeCell ref="A218:Z218"/>
    <mergeCell ref="A250:O251"/>
    <mergeCell ref="A225:O226"/>
    <mergeCell ref="D87:E87"/>
    <mergeCell ref="A105:Z105"/>
    <mergeCell ref="D224:E224"/>
    <mergeCell ref="A26:Z26"/>
    <mergeCell ref="P230:T230"/>
    <mergeCell ref="P97:T97"/>
    <mergeCell ref="D211:E2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5 X50 X54 X58 X62:X63 X67:X69 X74:X75 X80:X81 X86:X87 X92:X97 X102 X107:X111 X115 X120:X121 X126:X127 X132:X133 X138 X143 X148 X153 X159:X160 X164:X165 X171:X173 X177 X183 X187:X190 X195:X196 X201:X206 X211:X214 X219 X224 X228:X230 X235:X236 X242 X248:X249 X255 X259 X265:X267 X271 X275:X277 X281:X29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444</v>
      </c>
      <c r="H1" s="52"/>
    </row>
    <row r="3" spans="2:8" x14ac:dyDescent="0.2">
      <c r="B3" s="47" t="s">
        <v>445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446</v>
      </c>
      <c r="C6" s="47" t="s">
        <v>447</v>
      </c>
      <c r="D6" s="47" t="s">
        <v>448</v>
      </c>
      <c r="E6" s="47"/>
    </row>
    <row r="7" spans="2:8" x14ac:dyDescent="0.2">
      <c r="B7" s="47" t="s">
        <v>449</v>
      </c>
      <c r="C7" s="47" t="s">
        <v>450</v>
      </c>
      <c r="D7" s="47" t="s">
        <v>451</v>
      </c>
      <c r="E7" s="47"/>
    </row>
    <row r="8" spans="2:8" x14ac:dyDescent="0.2">
      <c r="B8" s="47" t="s">
        <v>452</v>
      </c>
      <c r="C8" s="47" t="s">
        <v>453</v>
      </c>
      <c r="D8" s="47" t="s">
        <v>454</v>
      </c>
      <c r="E8" s="47"/>
    </row>
    <row r="9" spans="2:8" x14ac:dyDescent="0.2">
      <c r="B9" s="47" t="s">
        <v>14</v>
      </c>
      <c r="C9" s="47" t="s">
        <v>455</v>
      </c>
      <c r="D9" s="47" t="s">
        <v>456</v>
      </c>
      <c r="E9" s="47"/>
    </row>
    <row r="10" spans="2:8" x14ac:dyDescent="0.2">
      <c r="B10" s="47" t="s">
        <v>457</v>
      </c>
      <c r="C10" s="47" t="s">
        <v>458</v>
      </c>
      <c r="D10" s="47" t="s">
        <v>459</v>
      </c>
      <c r="E10" s="47"/>
    </row>
    <row r="11" spans="2:8" x14ac:dyDescent="0.2">
      <c r="B11" s="47" t="s">
        <v>460</v>
      </c>
      <c r="C11" s="47" t="s">
        <v>461</v>
      </c>
      <c r="D11" s="47" t="s">
        <v>223</v>
      </c>
      <c r="E11" s="47"/>
    </row>
    <row r="13" spans="2:8" x14ac:dyDescent="0.2">
      <c r="B13" s="47" t="s">
        <v>462</v>
      </c>
      <c r="C13" s="47" t="s">
        <v>447</v>
      </c>
      <c r="D13" s="47"/>
      <c r="E13" s="47"/>
    </row>
    <row r="15" spans="2:8" x14ac:dyDescent="0.2">
      <c r="B15" s="47" t="s">
        <v>463</v>
      </c>
      <c r="C15" s="47" t="s">
        <v>450</v>
      </c>
      <c r="D15" s="47"/>
      <c r="E15" s="47"/>
    </row>
    <row r="17" spans="2:5" x14ac:dyDescent="0.2">
      <c r="B17" s="47" t="s">
        <v>464</v>
      </c>
      <c r="C17" s="47" t="s">
        <v>453</v>
      </c>
      <c r="D17" s="47"/>
      <c r="E17" s="47"/>
    </row>
    <row r="19" spans="2:5" x14ac:dyDescent="0.2">
      <c r="B19" s="47" t="s">
        <v>465</v>
      </c>
      <c r="C19" s="47" t="s">
        <v>455</v>
      </c>
      <c r="D19" s="47"/>
      <c r="E19" s="47"/>
    </row>
    <row r="21" spans="2:5" x14ac:dyDescent="0.2">
      <c r="B21" s="47" t="s">
        <v>466</v>
      </c>
      <c r="C21" s="47" t="s">
        <v>458</v>
      </c>
      <c r="D21" s="47"/>
      <c r="E21" s="47"/>
    </row>
    <row r="23" spans="2:5" x14ac:dyDescent="0.2">
      <c r="B23" s="47" t="s">
        <v>467</v>
      </c>
      <c r="C23" s="47" t="s">
        <v>461</v>
      </c>
      <c r="D23" s="47"/>
      <c r="E23" s="47"/>
    </row>
    <row r="25" spans="2:5" x14ac:dyDescent="0.2">
      <c r="B25" s="47" t="s">
        <v>468</v>
      </c>
      <c r="C25" s="47"/>
      <c r="D25" s="47"/>
      <c r="E25" s="47"/>
    </row>
    <row r="26" spans="2:5" x14ac:dyDescent="0.2">
      <c r="B26" s="47" t="s">
        <v>469</v>
      </c>
      <c r="C26" s="47"/>
      <c r="D26" s="47"/>
      <c r="E26" s="47"/>
    </row>
    <row r="27" spans="2:5" x14ac:dyDescent="0.2">
      <c r="B27" s="47" t="s">
        <v>470</v>
      </c>
      <c r="C27" s="47"/>
      <c r="D27" s="47"/>
      <c r="E27" s="47"/>
    </row>
    <row r="28" spans="2:5" x14ac:dyDescent="0.2">
      <c r="B28" s="47" t="s">
        <v>471</v>
      </c>
      <c r="C28" s="47"/>
      <c r="D28" s="47"/>
      <c r="E28" s="47"/>
    </row>
    <row r="29" spans="2:5" x14ac:dyDescent="0.2">
      <c r="B29" s="47" t="s">
        <v>472</v>
      </c>
      <c r="C29" s="47"/>
      <c r="D29" s="47"/>
      <c r="E29" s="47"/>
    </row>
    <row r="30" spans="2:5" x14ac:dyDescent="0.2">
      <c r="B30" s="47" t="s">
        <v>473</v>
      </c>
      <c r="C30" s="47"/>
      <c r="D30" s="47"/>
      <c r="E30" s="47"/>
    </row>
    <row r="31" spans="2:5" x14ac:dyDescent="0.2">
      <c r="B31" s="47" t="s">
        <v>474</v>
      </c>
      <c r="C31" s="47"/>
      <c r="D31" s="47"/>
      <c r="E31" s="47"/>
    </row>
    <row r="32" spans="2:5" x14ac:dyDescent="0.2">
      <c r="B32" s="47" t="s">
        <v>475</v>
      </c>
      <c r="C32" s="47"/>
      <c r="D32" s="47"/>
      <c r="E32" s="47"/>
    </row>
    <row r="33" spans="2:5" x14ac:dyDescent="0.2">
      <c r="B33" s="47" t="s">
        <v>476</v>
      </c>
      <c r="C33" s="47"/>
      <c r="D33" s="47"/>
      <c r="E33" s="47"/>
    </row>
    <row r="34" spans="2:5" x14ac:dyDescent="0.2">
      <c r="B34" s="47" t="s">
        <v>477</v>
      </c>
      <c r="C34" s="47"/>
      <c r="D34" s="47"/>
      <c r="E34" s="47"/>
    </row>
    <row r="35" spans="2:5" x14ac:dyDescent="0.2">
      <c r="B35" s="47" t="s">
        <v>478</v>
      </c>
      <c r="C35" s="47"/>
      <c r="D35" s="47"/>
      <c r="E35" s="47"/>
    </row>
  </sheetData>
  <sheetProtection algorithmName="SHA-512" hashValue="NaZc2bR2bVrYVTME9a3MMieQF6ei9CKawENLZ1HiuXqeB3xZ5RHwbr3ooB31i/44gUzs1Oj9WIPSoeF0DsjfhA==" saltValue="cozcc5uYUDknNeJrLPLl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487</vt:i4>
      </vt:variant>
    </vt:vector>
  </HeadingPairs>
  <TitlesOfParts>
    <vt:vector size="4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2025-07-18T09:01:57Z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