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2 машина Бердянск_Донецк_Мелитополь_Поляков\"/>
    </mc:Choice>
  </mc:AlternateContent>
  <xr:revisionPtr revIDLastSave="0" documentId="13_ncr:1_{7D44EA35-DA52-4360-A927-B8F4B14C0B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09" i="1" l="1"/>
  <c r="Z216" i="1"/>
  <c r="Z8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Z353" i="1"/>
  <c r="F515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83" i="1" l="1"/>
  <c r="Z461" i="1"/>
  <c r="Z316" i="1"/>
  <c r="Y509" i="1"/>
  <c r="Y506" i="1"/>
  <c r="Y508" i="1" s="1"/>
  <c r="Z244" i="1"/>
  <c r="Z199" i="1"/>
  <c r="Z173" i="1"/>
  <c r="Z493" i="1"/>
  <c r="Z445" i="1"/>
  <c r="Z302" i="1"/>
  <c r="Z149" i="1"/>
  <c r="Z65" i="1"/>
  <c r="Y507" i="1"/>
  <c r="Z227" i="1"/>
  <c r="Z167" i="1"/>
  <c r="Z510" i="1" s="1"/>
  <c r="Z122" i="1"/>
  <c r="Y505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<sst xmlns="http://schemas.openxmlformats.org/spreadsheetml/2006/main" count="2263" uniqueCount="827">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</sst>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56</v>
      </c>
      <c r="Y41" s="56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58.255555555555546</v>
      </c>
      <c r="BN41" s="64">
        <f>IFERROR(Y41*I41/H41,"0")</f>
        <v>67.410000000000011</v>
      </c>
      <c r="BO41" s="64">
        <f>IFERROR(1/J41*(X41/H41),"0")</f>
        <v>8.1018518518518517E-2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37</v>
      </c>
      <c r="Y43" s="564">
        <f>IFERROR(IF(X43="",0,CEILING((X43/$H43),1)*$H43),"")</f>
        <v>37</v>
      </c>
      <c r="Z43" s="36">
        <f>IFERROR(IF(Y43=0,"",ROUNDUP(Y43/H43,0)*0.00902),"")</f>
        <v>9.0200000000000002E-2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39.1</v>
      </c>
      <c r="BN43" s="64">
        <f>IFERROR(Y43*I43/H43,"0")</f>
        <v>39.1</v>
      </c>
      <c r="BO43" s="64">
        <f>IFERROR(1/J43*(X43/H43),"0")</f>
        <v>7.575757575757576E-2</v>
      </c>
      <c r="BP43" s="64">
        <f>IFERROR(1/J43*(Y43/H43),"0")</f>
        <v>7.575757575757576E-2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15.185185185185185</v>
      </c>
      <c r="Y44" s="565">
        <f>IFERROR(Y41/H41,"0")+IFERROR(Y42/H42,"0")+IFERROR(Y43/H43,"0")</f>
        <v>16</v>
      </c>
      <c r="Z44" s="565">
        <f>IFERROR(IF(Z41="",0,Z41),"0")+IFERROR(IF(Z42="",0,Z42),"0")+IFERROR(IF(Z43="",0,Z43),"0")</f>
        <v>0.20408000000000001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93</v>
      </c>
      <c r="Y45" s="565">
        <f>IFERROR(SUM(Y41:Y43),"0")</f>
        <v>101.80000000000001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19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19.765277777777776</v>
      </c>
      <c r="BN61" s="64">
        <f>IFERROR(Y61*I61/H61,"0")</f>
        <v>22.47</v>
      </c>
      <c r="BO61" s="64">
        <f>IFERROR(1/J61*(X61/H61),"0")</f>
        <v>2.7488425925925923E-2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1.7592592592592591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19</v>
      </c>
      <c r="Y66" s="565">
        <f>IFERROR(SUM(Y61:Y64),"0")</f>
        <v>21.6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20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2.5641025641025643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20</v>
      </c>
      <c r="Y86" s="565">
        <f>IFERROR(SUM(Y83:Y84),"0")</f>
        <v>23.4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22</v>
      </c>
      <c r="Y89" s="56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22.886111111111109</v>
      </c>
      <c r="BN89" s="64">
        <f>IFERROR(Y89*I89/H89,"0")</f>
        <v>33.705000000000005</v>
      </c>
      <c r="BO89" s="64">
        <f>IFERROR(1/J89*(X89/H89),"0")</f>
        <v>3.1828703703703699E-2</v>
      </c>
      <c r="BP89" s="64">
        <f>IFERROR(1/J89*(Y89/H89),"0")</f>
        <v>4.6875000000000007E-2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2.0370370370370368</v>
      </c>
      <c r="Y92" s="565">
        <f>IFERROR(Y89/H89,"0")+IFERROR(Y90/H90,"0")+IFERROR(Y91/H91,"0")</f>
        <v>3.0000000000000004</v>
      </c>
      <c r="Z92" s="565">
        <f>IFERROR(IF(Z89="",0,Z89),"0")+IFERROR(IF(Z90="",0,Z90),"0")+IFERROR(IF(Z91="",0,Z91),"0")</f>
        <v>5.6940000000000004E-2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22</v>
      </c>
      <c r="Y93" s="565">
        <f>IFERROR(SUM(Y89:Y91),"0")</f>
        <v>32.400000000000006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42</v>
      </c>
      <c r="Y95" s="564">
        <f t="shared" ref="Y95:Y100" si="16"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44.691111111111113</v>
      </c>
      <c r="BN95" s="64">
        <f t="shared" ref="BN95:BN100" si="18">IFERROR(Y95*I95/H95,"0")</f>
        <v>51.713999999999992</v>
      </c>
      <c r="BO95" s="64">
        <f t="shared" ref="BO95:BO100" si="19">IFERROR(1/J95*(X95/H95),"0")</f>
        <v>8.1018518518518517E-2</v>
      </c>
      <c r="BP95" s="64">
        <f t="shared" ref="BP95:BP100" si="20">IFERROR(1/J95*(Y95/H95),"0")</f>
        <v>9.375E-2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5.1851851851851851</v>
      </c>
      <c r="Y101" s="565">
        <f>IFERROR(Y95/H95,"0")+IFERROR(Y96/H96,"0")+IFERROR(Y97/H97,"0")+IFERROR(Y98/H98,"0")+IFERROR(Y99/H99,"0")+IFERROR(Y100/H100,"0")</f>
        <v>6</v>
      </c>
      <c r="Z101" s="565">
        <f>IFERROR(IF(Z95="",0,Z95),"0")+IFERROR(IF(Z96="",0,Z96),"0")+IFERROR(IF(Z97="",0,Z97),"0")+IFERROR(IF(Z98="",0,Z98),"0")+IFERROR(IF(Z99="",0,Z99),"0")+IFERROR(IF(Z100="",0,Z100),"0")</f>
        <v>0.11388000000000001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42</v>
      </c>
      <c r="Y102" s="565">
        <f>IFERROR(SUM(Y95:Y100),"0")</f>
        <v>48.599999999999994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4</v>
      </c>
      <c r="Y105" s="56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4.1611111111111105</v>
      </c>
      <c r="BN105" s="64">
        <f>IFERROR(Y105*I105/H105,"0")</f>
        <v>11.234999999999999</v>
      </c>
      <c r="BO105" s="64">
        <f>IFERROR(1/J105*(X105/H105),"0")</f>
        <v>5.7870370370370367E-3</v>
      </c>
      <c r="BP105" s="64">
        <f>IFERROR(1/J105*(Y105/H105),"0")</f>
        <v>1.5625E-2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0.37037037037037035</v>
      </c>
      <c r="Y109" s="565">
        <f>IFERROR(Y105/H105,"0")+IFERROR(Y106/H106,"0")+IFERROR(Y107/H107,"0")+IFERROR(Y108/H108,"0")</f>
        <v>1</v>
      </c>
      <c r="Z109" s="565">
        <f>IFERROR(IF(Z105="",0,Z105),"0")+IFERROR(IF(Z106="",0,Z106),"0")+IFERROR(IF(Z107="",0,Z107),"0")+IFERROR(IF(Z108="",0,Z108),"0")</f>
        <v>1.898E-2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4</v>
      </c>
      <c r="Y110" s="565">
        <f>IFERROR(SUM(Y105:Y108),"0")</f>
        <v>10.8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8</v>
      </c>
      <c r="Y112" s="564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8.3222222222222211</v>
      </c>
      <c r="BN112" s="64">
        <f>IFERROR(Y112*I112/H112,"0")</f>
        <v>11.234999999999999</v>
      </c>
      <c r="BO112" s="64">
        <f>IFERROR(1/J112*(X112/H112),"0")</f>
        <v>1.1574074074074073E-2</v>
      </c>
      <c r="BP112" s="64">
        <f>IFERROR(1/J112*(Y112/H112),"0")</f>
        <v>1.5625E-2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16</v>
      </c>
      <c r="Y114" s="56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7.4074074074074074</v>
      </c>
      <c r="Y115" s="565">
        <f>IFERROR(Y112/H112,"0")+IFERROR(Y113/H113,"0")+IFERROR(Y114/H114,"0")</f>
        <v>8</v>
      </c>
      <c r="Z115" s="565">
        <f>IFERROR(IF(Z112="",0,Z112),"0")+IFERROR(IF(Z113="",0,Z113),"0")+IFERROR(IF(Z114="",0,Z114),"0")</f>
        <v>6.4549999999999996E-2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24</v>
      </c>
      <c r="Y116" s="565">
        <f>IFERROR(SUM(Y112:Y114),"0")</f>
        <v>27.6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26</v>
      </c>
      <c r="Y118" s="56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27.646666666666665</v>
      </c>
      <c r="BN118" s="64">
        <f>IFERROR(Y118*I118/H118,"0")</f>
        <v>34.451999999999998</v>
      </c>
      <c r="BO118" s="64">
        <f>IFERROR(1/J118*(X118/H118),"0")</f>
        <v>5.0154320987654322E-2</v>
      </c>
      <c r="BP118" s="64">
        <f>IFERROR(1/J118*(Y118/H118),"0")</f>
        <v>6.25E-2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86</v>
      </c>
      <c r="Y120" s="564">
        <f>IFERROR(IF(X120="",0,CEILING((X120/$H120),1)*$H120),"")</f>
        <v>86.4</v>
      </c>
      <c r="Z120" s="36">
        <f>IFERROR(IF(Y120=0,"",ROUNDUP(Y120/H120,0)*0.00651),"")</f>
        <v>0.20832000000000001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94.026666666666657</v>
      </c>
      <c r="BN120" s="64">
        <f>IFERROR(Y120*I120/H120,"0")</f>
        <v>94.463999999999999</v>
      </c>
      <c r="BO120" s="64">
        <f>IFERROR(1/J120*(X120/H120),"0")</f>
        <v>0.17501017501017502</v>
      </c>
      <c r="BP120" s="64">
        <f>IFERROR(1/J120*(Y120/H120),"0")</f>
        <v>0.17582417582417584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35.061728395061728</v>
      </c>
      <c r="Y122" s="565">
        <f>IFERROR(Y118/H118,"0")+IFERROR(Y119/H119,"0")+IFERROR(Y120/H120,"0")+IFERROR(Y121/H121,"0")</f>
        <v>36</v>
      </c>
      <c r="Z122" s="565">
        <f>IFERROR(IF(Z118="",0,Z118),"0")+IFERROR(IF(Z119="",0,Z119),"0")+IFERROR(IF(Z120="",0,Z120),"0")+IFERROR(IF(Z121="",0,Z121),"0")</f>
        <v>0.28423999999999999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112</v>
      </c>
      <c r="Y123" s="565">
        <f>IFERROR(SUM(Y118:Y121),"0")</f>
        <v>118.80000000000001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3</v>
      </c>
      <c r="Y154" s="564">
        <f>IFERROR(IF(X154="",0,CEILING((X154/$H154),1)*$H154),"")</f>
        <v>3.96</v>
      </c>
      <c r="Z154" s="36">
        <f>IFERROR(IF(Y154=0,"",ROUNDUP(Y154/H154,0)*0.00502),"")</f>
        <v>1.004E-2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3.1515151515151518</v>
      </c>
      <c r="BN154" s="64">
        <f>IFERROR(Y154*I154/H154,"0")</f>
        <v>4.16</v>
      </c>
      <c r="BO154" s="64">
        <f>IFERROR(1/J154*(X154/H154),"0")</f>
        <v>6.4750064750064753E-3</v>
      </c>
      <c r="BP154" s="64">
        <f>IFERROR(1/J154*(Y154/H154),"0")</f>
        <v>8.5470085470085479E-3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1.5151515151515151</v>
      </c>
      <c r="Y155" s="565">
        <f>IFERROR(Y154/H154,"0")</f>
        <v>2</v>
      </c>
      <c r="Z155" s="565">
        <f>IFERROR(IF(Z154="",0,Z154),"0")</f>
        <v>1.004E-2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3</v>
      </c>
      <c r="Y156" s="565">
        <f>IFERROR(SUM(Y154:Y154),"0")</f>
        <v>3.96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66</v>
      </c>
      <c r="Y158" s="564">
        <f t="shared" ref="Y158:Y166" si="21">IFERROR(IF(X158="",0,CEILING((X158/$H158),1)*$H158),"")</f>
        <v>67.2</v>
      </c>
      <c r="Z158" s="36">
        <f>IFERROR(IF(Y158=0,"",ROUNDUP(Y158/H158,0)*0.00902),"")</f>
        <v>0.14432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70.242857142857133</v>
      </c>
      <c r="BN158" s="64">
        <f t="shared" ref="BN158:BN166" si="23">IFERROR(Y158*I158/H158,"0")</f>
        <v>71.52</v>
      </c>
      <c r="BO158" s="64">
        <f t="shared" ref="BO158:BO166" si="24">IFERROR(1/J158*(X158/H158),"0")</f>
        <v>0.11904761904761904</v>
      </c>
      <c r="BP158" s="64">
        <f t="shared" ref="BP158:BP166" si="25">IFERROR(1/J158*(Y158/H158),"0")</f>
        <v>0.12121212121212122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47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49.35</v>
      </c>
      <c r="BN160" s="64">
        <f t="shared" si="23"/>
        <v>52.920000000000009</v>
      </c>
      <c r="BO160" s="64">
        <f t="shared" si="24"/>
        <v>8.4776334776334769E-2</v>
      </c>
      <c r="BP160" s="64">
        <f t="shared" si="25"/>
        <v>9.0909090909090912E-2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5</v>
      </c>
      <c r="Y163" s="564">
        <f t="shared" si="21"/>
        <v>5.4</v>
      </c>
      <c r="Z163" s="36">
        <f>IFERROR(IF(Y163=0,"",ROUNDUP(Y163/H163,0)*0.00502),"")</f>
        <v>1.506E-2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5.3611111111111116</v>
      </c>
      <c r="BN163" s="64">
        <f t="shared" si="23"/>
        <v>5.79</v>
      </c>
      <c r="BO163" s="64">
        <f t="shared" si="24"/>
        <v>1.1870845204178538E-2</v>
      </c>
      <c r="BP163" s="64">
        <f t="shared" si="25"/>
        <v>1.2820512820512822E-2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12</v>
      </c>
      <c r="Y164" s="564">
        <f t="shared" si="21"/>
        <v>12.600000000000001</v>
      </c>
      <c r="Z164" s="36">
        <f>IFERROR(IF(Y164=0,"",ROUNDUP(Y164/H164,0)*0.00502),"")</f>
        <v>3.0120000000000001E-2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12.571428571428571</v>
      </c>
      <c r="BN164" s="64">
        <f t="shared" si="23"/>
        <v>13.200000000000003</v>
      </c>
      <c r="BO164" s="64">
        <f t="shared" si="24"/>
        <v>2.4420024420024423E-2</v>
      </c>
      <c r="BP164" s="64">
        <f t="shared" si="25"/>
        <v>2.5641025641025644E-2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35.396825396825399</v>
      </c>
      <c r="Y167" s="565">
        <f>IFERROR(Y158/H158,"0")+IFERROR(Y159/H159,"0")+IFERROR(Y160/H160,"0")+IFERROR(Y161/H161,"0")+IFERROR(Y162/H162,"0")+IFERROR(Y163/H163,"0")+IFERROR(Y164/H164,"0")+IFERROR(Y165/H165,"0")+IFERROR(Y166/H166,"0")</f>
        <v>37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0.29774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130</v>
      </c>
      <c r="Y168" s="565">
        <f>IFERROR(SUM(Y158:Y166),"0")</f>
        <v>135.60000000000002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7</v>
      </c>
      <c r="Y192" s="564">
        <f t="shared" si="26"/>
        <v>10.8</v>
      </c>
      <c r="Z192" s="36">
        <f>IFERROR(IF(Y192=0,"",ROUNDUP(Y192/H192,0)*0.00902),"")</f>
        <v>1.804E-2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7.2722222222222221</v>
      </c>
      <c r="BN192" s="64">
        <f t="shared" si="28"/>
        <v>11.22</v>
      </c>
      <c r="BO192" s="64">
        <f t="shared" si="29"/>
        <v>9.8204264870931542E-3</v>
      </c>
      <c r="BP192" s="64">
        <f t="shared" si="30"/>
        <v>1.5151515151515152E-2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112</v>
      </c>
      <c r="Y194" s="564">
        <f t="shared" si="26"/>
        <v>113.4</v>
      </c>
      <c r="Z194" s="36">
        <f>IFERROR(IF(Y194=0,"",ROUNDUP(Y194/H194,0)*0.00902),"")</f>
        <v>0.18942000000000001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116.35555555555555</v>
      </c>
      <c r="BN194" s="64">
        <f t="shared" si="28"/>
        <v>117.81</v>
      </c>
      <c r="BO194" s="64">
        <f t="shared" si="29"/>
        <v>0.15712682379349047</v>
      </c>
      <c r="BP194" s="64">
        <f t="shared" si="30"/>
        <v>0.15909090909090909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12</v>
      </c>
      <c r="Y196" s="564">
        <f t="shared" si="26"/>
        <v>12.6</v>
      </c>
      <c r="Z196" s="36">
        <f>IFERROR(IF(Y196=0,"",ROUNDUP(Y196/H196,0)*0.00502),"")</f>
        <v>3.5140000000000005E-2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12.666666666666664</v>
      </c>
      <c r="BN196" s="64">
        <f t="shared" si="28"/>
        <v>13.299999999999999</v>
      </c>
      <c r="BO196" s="64">
        <f t="shared" si="29"/>
        <v>2.8490028490028491E-2</v>
      </c>
      <c r="BP196" s="64">
        <f t="shared" si="30"/>
        <v>2.9914529914529919E-2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8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33.148148148148145</v>
      </c>
      <c r="Y199" s="565">
        <f>IFERROR(Y191/H191,"0")+IFERROR(Y192/H192,"0")+IFERROR(Y193/H193,"0")+IFERROR(Y194/H194,"0")+IFERROR(Y195/H195,"0")+IFERROR(Y196/H196,"0")+IFERROR(Y197/H197,"0")+IFERROR(Y198/H198,"0")</f>
        <v>35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0.26769999999999999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139</v>
      </c>
      <c r="Y200" s="565">
        <f>IFERROR(SUM(Y191:Y198),"0")</f>
        <v>145.80000000000001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108</v>
      </c>
      <c r="Y205" s="564">
        <f t="shared" si="31"/>
        <v>108</v>
      </c>
      <c r="Z205" s="36">
        <f t="shared" ref="Z205:Z210" si="36">IFERROR(IF(Y205=0,"",ROUNDUP(Y205/H205,0)*0.00651),"")</f>
        <v>0.29294999999999999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120.15</v>
      </c>
      <c r="BN205" s="64">
        <f t="shared" si="33"/>
        <v>120.15</v>
      </c>
      <c r="BO205" s="64">
        <f t="shared" si="34"/>
        <v>0.24725274725274726</v>
      </c>
      <c r="BP205" s="64">
        <f t="shared" si="35"/>
        <v>0.24725274725274726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80</v>
      </c>
      <c r="Y207" s="564">
        <f t="shared" si="31"/>
        <v>81.599999999999994</v>
      </c>
      <c r="Z207" s="36">
        <f t="shared" si="36"/>
        <v>0.22134000000000001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88.40000000000002</v>
      </c>
      <c r="BN207" s="64">
        <f t="shared" si="33"/>
        <v>90.168000000000006</v>
      </c>
      <c r="BO207" s="64">
        <f t="shared" si="34"/>
        <v>0.18315018315018317</v>
      </c>
      <c r="BP207" s="64">
        <f t="shared" si="35"/>
        <v>0.18681318681318682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74</v>
      </c>
      <c r="Y208" s="564">
        <f t="shared" si="31"/>
        <v>74.399999999999991</v>
      </c>
      <c r="Z208" s="36">
        <f t="shared" si="36"/>
        <v>0.20181000000000002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81.77000000000001</v>
      </c>
      <c r="BN208" s="64">
        <f t="shared" si="33"/>
        <v>82.212000000000003</v>
      </c>
      <c r="BO208" s="64">
        <f t="shared" si="34"/>
        <v>0.16941391941391945</v>
      </c>
      <c r="BP208" s="64">
        <f t="shared" si="35"/>
        <v>0.17032967032967034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39</v>
      </c>
      <c r="Y210" s="564">
        <f t="shared" si="31"/>
        <v>40.799999999999997</v>
      </c>
      <c r="Z210" s="36">
        <f t="shared" si="36"/>
        <v>0.11067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43.192499999999995</v>
      </c>
      <c r="BN210" s="64">
        <f t="shared" si="33"/>
        <v>45.185999999999993</v>
      </c>
      <c r="BO210" s="64">
        <f t="shared" si="34"/>
        <v>8.9285714285714288E-2</v>
      </c>
      <c r="BP210" s="64">
        <f t="shared" si="35"/>
        <v>9.3406593406593408E-2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125.41666666666669</v>
      </c>
      <c r="Y211" s="565">
        <f>IFERROR(Y202/H202,"0")+IFERROR(Y203/H203,"0")+IFERROR(Y204/H204,"0")+IFERROR(Y205/H205,"0")+IFERROR(Y206/H206,"0")+IFERROR(Y207/H207,"0")+IFERROR(Y208/H208,"0")+IFERROR(Y209/H209,"0")+IFERROR(Y210/H210,"0")</f>
        <v>127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0.82677000000000012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301</v>
      </c>
      <c r="Y212" s="565">
        <f>IFERROR(SUM(Y202:Y210),"0")</f>
        <v>304.8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5</v>
      </c>
      <c r="Y220" s="564">
        <f t="shared" ref="Y220:Y226" si="37">IFERROR(IF(X220="",0,CEILING((X220/$H220),1)*$H220),"")</f>
        <v>11.6</v>
      </c>
      <c r="Z220" s="36">
        <f>IFERROR(IF(Y220=0,"",ROUNDUP(Y220/H220,0)*0.01898),"")</f>
        <v>1.898E-2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5.1875</v>
      </c>
      <c r="BN220" s="64">
        <f t="shared" ref="BN220:BN226" si="39">IFERROR(Y220*I220/H220,"0")</f>
        <v>12.035</v>
      </c>
      <c r="BO220" s="64">
        <f t="shared" ref="BO220:BO226" si="40">IFERROR(1/J220*(X220/H220),"0")</f>
        <v>6.7349137931034487E-3</v>
      </c>
      <c r="BP220" s="64">
        <f t="shared" ref="BP220:BP226" si="41">IFERROR(1/J220*(Y220/H220),"0")</f>
        <v>1.5625E-2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0.43103448275862072</v>
      </c>
      <c r="Y227" s="565">
        <f>IFERROR(Y220/H220,"0")+IFERROR(Y221/H221,"0")+IFERROR(Y222/H222,"0")+IFERROR(Y223/H223,"0")+IFERROR(Y224/H224,"0")+IFERROR(Y225/H225,"0")+IFERROR(Y226/H226,"0")</f>
        <v>1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1.898E-2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5</v>
      </c>
      <c r="Y228" s="565">
        <f>IFERROR(SUM(Y220:Y226),"0")</f>
        <v>11.6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3</v>
      </c>
      <c r="Y235" s="564">
        <f>IFERROR(IF(X235="",0,CEILING((X235/$H235),1)*$H235),"")</f>
        <v>3.6</v>
      </c>
      <c r="Z235" s="36">
        <f>IFERROR(IF(Y235=0,"",ROUNDUP(Y235/H235,0)*0.0059),"")</f>
        <v>1.18E-2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3.291666666666667</v>
      </c>
      <c r="BN235" s="64">
        <f>IFERROR(Y235*I235/H235,"0")</f>
        <v>3.95</v>
      </c>
      <c r="BO235" s="64">
        <f>IFERROR(1/J235*(X235/H235),"0")</f>
        <v>7.7160493827160481E-3</v>
      </c>
      <c r="BP235" s="64">
        <f>IFERROR(1/J235*(Y235/H235),"0")</f>
        <v>9.2592592592592587E-3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1.6666666666666665</v>
      </c>
      <c r="Y236" s="565">
        <f>IFERROR(Y235/H235,"0")</f>
        <v>2</v>
      </c>
      <c r="Z236" s="565">
        <f>IFERROR(IF(Z235="",0,Z235),"0")</f>
        <v>1.18E-2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3</v>
      </c>
      <c r="Y237" s="565">
        <f>IFERROR(SUM(Y235:Y235),"0")</f>
        <v>3.6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16</v>
      </c>
      <c r="Y266" s="564">
        <f>IFERROR(IF(X266="",0,CEILING((X266/$H266),1)*$H266),"")</f>
        <v>16.8</v>
      </c>
      <c r="Z266" s="36">
        <f>IFERROR(IF(Y266=0,"",ROUNDUP(Y266/H266,0)*0.00651),"")</f>
        <v>4.5569999999999999E-2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17.680000000000003</v>
      </c>
      <c r="BN266" s="64">
        <f>IFERROR(Y266*I266/H266,"0")</f>
        <v>18.564000000000004</v>
      </c>
      <c r="BO266" s="64">
        <f>IFERROR(1/J266*(X266/H266),"0")</f>
        <v>3.6630036630036632E-2</v>
      </c>
      <c r="BP266" s="64">
        <f>IFERROR(1/J266*(Y266/H266),"0")</f>
        <v>3.8461538461538471E-2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19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20.425000000000001</v>
      </c>
      <c r="BN267" s="64">
        <f>IFERROR(Y267*I267/H267,"0")</f>
        <v>20.64</v>
      </c>
      <c r="BO267" s="64">
        <f>IFERROR(1/J267*(X267/H267),"0")</f>
        <v>4.3498168498168503E-2</v>
      </c>
      <c r="BP267" s="64">
        <f>IFERROR(1/J267*(Y267/H267),"0")</f>
        <v>4.3956043956043959E-2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14.583333333333334</v>
      </c>
      <c r="Y268" s="565">
        <f>IFERROR(Y265/H265,"0")+IFERROR(Y266/H266,"0")+IFERROR(Y267/H267,"0")</f>
        <v>15</v>
      </c>
      <c r="Z268" s="565">
        <f>IFERROR(IF(Z265="",0,Z265),"0")+IFERROR(IF(Z266="",0,Z266),"0")+IFERROR(IF(Z267="",0,Z267),"0")</f>
        <v>9.7650000000000001E-2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35</v>
      </c>
      <c r="Y269" s="565">
        <f>IFERROR(SUM(Y265:Y267),"0")</f>
        <v>36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8</v>
      </c>
      <c r="Y287" s="564">
        <f t="shared" si="42"/>
        <v>10.8</v>
      </c>
      <c r="Z287" s="36">
        <f>IFERROR(IF(Y287=0,"",ROUNDUP(Y287/H287,0)*0.01898),"")</f>
        <v>1.898E-2</v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8.3222222222222211</v>
      </c>
      <c r="BN287" s="64">
        <f t="shared" si="44"/>
        <v>11.234999999999999</v>
      </c>
      <c r="BO287" s="64">
        <f t="shared" si="45"/>
        <v>1.1574074074074073E-2</v>
      </c>
      <c r="BP287" s="64">
        <f t="shared" si="46"/>
        <v>1.5625E-2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0.7407407407407407</v>
      </c>
      <c r="Y292" s="565">
        <f>IFERROR(Y286/H286,"0")+IFERROR(Y287/H287,"0")+IFERROR(Y288/H288,"0")+IFERROR(Y289/H289,"0")+IFERROR(Y290/H290,"0")+IFERROR(Y291/H291,"0")</f>
        <v>1</v>
      </c>
      <c r="Z292" s="565">
        <f>IFERROR(IF(Z286="",0,Z286),"0")+IFERROR(IF(Z287="",0,Z287),"0")+IFERROR(IF(Z288="",0,Z288),"0")+IFERROR(IF(Z289="",0,Z289),"0")+IFERROR(IF(Z290="",0,Z290),"0")+IFERROR(IF(Z291="",0,Z291),"0")</f>
        <v>1.898E-2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8</v>
      </c>
      <c r="Y293" s="565">
        <f>IFERROR(SUM(Y286:Y291),"0")</f>
        <v>10.8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6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6.76</v>
      </c>
      <c r="BN301" s="64">
        <f t="shared" si="49"/>
        <v>8.1120000000000001</v>
      </c>
      <c r="BO301" s="64">
        <f t="shared" si="50"/>
        <v>1.8315018315018316E-2</v>
      </c>
      <c r="BP301" s="64">
        <f t="shared" si="51"/>
        <v>2.197802197802198E-2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3.333333333333333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6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4</v>
      </c>
      <c r="Y315" s="564">
        <f>IFERROR(IF(X315="",0,CEILING((X315/$H315),1)*$H315),"")</f>
        <v>8.4</v>
      </c>
      <c r="Z315" s="36">
        <f>IFERROR(IF(Y315=0,"",ROUNDUP(Y315/H315,0)*0.01898),"")</f>
        <v>1.898E-2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4.2471428571428573</v>
      </c>
      <c r="BN315" s="64">
        <f>IFERROR(Y315*I315/H315,"0")</f>
        <v>8.9190000000000005</v>
      </c>
      <c r="BO315" s="64">
        <f>IFERROR(1/J315*(X315/H315),"0")</f>
        <v>7.4404761904761901E-3</v>
      </c>
      <c r="BP315" s="64">
        <f>IFERROR(1/J315*(Y315/H315),"0")</f>
        <v>1.5625E-2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0.47619047619047616</v>
      </c>
      <c r="Y316" s="565">
        <f>IFERROR(Y313/H313,"0")+IFERROR(Y314/H314,"0")+IFERROR(Y315/H315,"0")</f>
        <v>1</v>
      </c>
      <c r="Z316" s="565">
        <f>IFERROR(IF(Z313="",0,Z313),"0")+IFERROR(IF(Z314="",0,Z314),"0")+IFERROR(IF(Z315="",0,Z315),"0")</f>
        <v>1.898E-2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4</v>
      </c>
      <c r="Y317" s="565">
        <f>IFERROR(SUM(Y313:Y315),"0")</f>
        <v>8.4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194</v>
      </c>
      <c r="Y341" s="564">
        <f t="shared" ref="Y341:Y347" si="52">IFERROR(IF(X341="",0,CEILING((X341/$H341),1)*$H341),"")</f>
        <v>195</v>
      </c>
      <c r="Z341" s="36">
        <f>IFERROR(IF(Y341=0,"",ROUNDUP(Y341/H341,0)*0.02175),"")</f>
        <v>0.28275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200.208</v>
      </c>
      <c r="BN341" s="64">
        <f t="shared" ref="BN341:BN347" si="54">IFERROR(Y341*I341/H341,"0")</f>
        <v>201.23999999999998</v>
      </c>
      <c r="BO341" s="64">
        <f t="shared" ref="BO341:BO347" si="55">IFERROR(1/J341*(X341/H341),"0")</f>
        <v>0.26944444444444443</v>
      </c>
      <c r="BP341" s="64">
        <f t="shared" ref="BP341:BP347" si="56">IFERROR(1/J341*(Y341/H341),"0")</f>
        <v>0.27083333333333331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4</v>
      </c>
      <c r="Y342" s="564">
        <f t="shared" si="52"/>
        <v>15</v>
      </c>
      <c r="Z342" s="36">
        <f>IFERROR(IF(Y342=0,"",ROUNDUP(Y342/H342,0)*0.02175),"")</f>
        <v>2.1749999999999999E-2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4.1280000000000001</v>
      </c>
      <c r="BN342" s="64">
        <f t="shared" si="54"/>
        <v>15.48</v>
      </c>
      <c r="BO342" s="64">
        <f t="shared" si="55"/>
        <v>5.5555555555555549E-3</v>
      </c>
      <c r="BP342" s="64">
        <f t="shared" si="56"/>
        <v>2.0833333333333332E-2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92</v>
      </c>
      <c r="Y343" s="564">
        <f t="shared" si="52"/>
        <v>105</v>
      </c>
      <c r="Z343" s="36">
        <f>IFERROR(IF(Y343=0,"",ROUNDUP(Y343/H343,0)*0.02175),"")</f>
        <v>0.15225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94.944000000000003</v>
      </c>
      <c r="BN343" s="64">
        <f t="shared" si="54"/>
        <v>108.36</v>
      </c>
      <c r="BO343" s="64">
        <f t="shared" si="55"/>
        <v>0.12777777777777777</v>
      </c>
      <c r="BP343" s="64">
        <f t="shared" si="56"/>
        <v>0.14583333333333331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19.333333333333336</v>
      </c>
      <c r="Y348" s="565">
        <f>IFERROR(Y341/H341,"0")+IFERROR(Y342/H342,"0")+IFERROR(Y343/H343,"0")+IFERROR(Y344/H344,"0")+IFERROR(Y345/H345,"0")+IFERROR(Y346/H346,"0")+IFERROR(Y347/H347,"0")</f>
        <v>21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0.45674999999999999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290</v>
      </c>
      <c r="Y349" s="565">
        <f>IFERROR(SUM(Y341:Y347),"0")</f>
        <v>315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72</v>
      </c>
      <c r="Y361" s="564">
        <f>IFERROR(IF(X361="",0,CEILING((X361/$H361),1)*$H361),"")</f>
        <v>72</v>
      </c>
      <c r="Z361" s="36">
        <f>IFERROR(IF(Y361=0,"",ROUNDUP(Y361/H361,0)*0.01898),"")</f>
        <v>0.15184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76.152000000000001</v>
      </c>
      <c r="BN361" s="64">
        <f>IFERROR(Y361*I361/H361,"0")</f>
        <v>76.152000000000001</v>
      </c>
      <c r="BO361" s="64">
        <f>IFERROR(1/J361*(X361/H361),"0")</f>
        <v>0.125</v>
      </c>
      <c r="BP361" s="64">
        <f>IFERROR(1/J361*(Y361/H361),"0")</f>
        <v>0.125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8</v>
      </c>
      <c r="Y362" s="565">
        <f>IFERROR(Y361/H361,"0")</f>
        <v>8</v>
      </c>
      <c r="Z362" s="565">
        <f>IFERROR(IF(Z361="",0,Z361),"0")</f>
        <v>0.15184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72</v>
      </c>
      <c r="Y363" s="565">
        <f>IFERROR(SUM(Y361:Y361),"0")</f>
        <v>72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141</v>
      </c>
      <c r="Y377" s="564">
        <f>IFERROR(IF(X377="",0,CEILING((X377/$H377),1)*$H377),"")</f>
        <v>144</v>
      </c>
      <c r="Z377" s="36">
        <f>IFERROR(IF(Y377=0,"",ROUNDUP(Y377/H377,0)*0.01898),"")</f>
        <v>0.30368000000000001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149.131</v>
      </c>
      <c r="BN377" s="64">
        <f>IFERROR(Y377*I377/H377,"0")</f>
        <v>152.304</v>
      </c>
      <c r="BO377" s="64">
        <f>IFERROR(1/J377*(X377/H377),"0")</f>
        <v>0.24479166666666666</v>
      </c>
      <c r="BP377" s="64">
        <f>IFERROR(1/J377*(Y377/H377),"0")</f>
        <v>0.25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15.666666666666666</v>
      </c>
      <c r="Y379" s="565">
        <f>IFERROR(Y377/H377,"0")+IFERROR(Y378/H378,"0")</f>
        <v>16</v>
      </c>
      <c r="Z379" s="565">
        <f>IFERROR(IF(Z377="",0,Z377),"0")+IFERROR(IF(Z378="",0,Z378),"0")</f>
        <v>0.30368000000000001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141</v>
      </c>
      <c r="Y380" s="565">
        <f>IFERROR(SUM(Y377:Y378),"0")</f>
        <v>144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5</v>
      </c>
      <c r="Y388" s="564">
        <f t="shared" ref="Y388:Y397" si="5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5.1944444444444446</v>
      </c>
      <c r="BN388" s="64">
        <f t="shared" ref="BN388:BN397" si="59">IFERROR(Y388*I388/H388,"0")</f>
        <v>5.61</v>
      </c>
      <c r="BO388" s="64">
        <f t="shared" ref="BO388:BO397" si="60">IFERROR(1/J388*(X388/H388),"0")</f>
        <v>7.0145903479236806E-3</v>
      </c>
      <c r="BP388" s="64">
        <f t="shared" ref="BP388:BP397" si="61">IFERROR(1/J388*(Y388/H388),"0")</f>
        <v>7.575757575757576E-3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0.92592592592592582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5</v>
      </c>
      <c r="Y399" s="565">
        <f>IFERROR(SUM(Y388:Y397),"0")</f>
        <v>5.4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32</v>
      </c>
      <c r="Y411" s="564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33.244444444444447</v>
      </c>
      <c r="BN411" s="64">
        <f>IFERROR(Y411*I411/H411,"0")</f>
        <v>33.660000000000004</v>
      </c>
      <c r="BO411" s="64">
        <f>IFERROR(1/J411*(X411/H411),"0")</f>
        <v>4.4893378226711557E-2</v>
      </c>
      <c r="BP411" s="64">
        <f>IFERROR(1/J411*(Y411/H411),"0")</f>
        <v>4.5454545454545463E-2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5.9259259259259256</v>
      </c>
      <c r="Y415" s="565">
        <f>IFERROR(Y411/H411,"0")+IFERROR(Y412/H412,"0")+IFERROR(Y413/H413,"0")+IFERROR(Y414/H414,"0")</f>
        <v>6.0000000000000009</v>
      </c>
      <c r="Z415" s="565">
        <f>IFERROR(IF(Z411="",0,Z411),"0")+IFERROR(IF(Z412="",0,Z412),"0")+IFERROR(IF(Z413="",0,Z413),"0")+IFERROR(IF(Z414="",0,Z414),"0")</f>
        <v>5.4120000000000001E-2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32</v>
      </c>
      <c r="Y416" s="565">
        <f>IFERROR(SUM(Y411:Y414),"0")</f>
        <v>32.400000000000006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6</v>
      </c>
      <c r="Y419" s="564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10.500000000000002</v>
      </c>
      <c r="BN419" s="64">
        <f>IFERROR(Y419*I419/H419,"0")</f>
        <v>10.500000000000002</v>
      </c>
      <c r="BO419" s="64">
        <f>IFERROR(1/J419*(X419/H419),"0")</f>
        <v>2.7472527472527476E-2</v>
      </c>
      <c r="BP419" s="64">
        <f>IFERROR(1/J419*(Y419/H419),"0")</f>
        <v>2.7472527472527476E-2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5</v>
      </c>
      <c r="Y420" s="565">
        <f>IFERROR(Y419/H419,"0")</f>
        <v>5</v>
      </c>
      <c r="Z420" s="565">
        <f>IFERROR(IF(Z419="",0,Z419),"0")</f>
        <v>3.2550000000000003E-2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6</v>
      </c>
      <c r="Y421" s="565">
        <f>IFERROR(SUM(Y419:Y419),"0")</f>
        <v>6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95</v>
      </c>
      <c r="Y430" s="564">
        <f t="shared" ref="Y430:Y444" si="63">IFERROR(IF(X430="",0,CEILING((X430/$H430),1)*$H430),"")</f>
        <v>95.04</v>
      </c>
      <c r="Z430" s="36">
        <f t="shared" ref="Z430:Z436" si="64">IFERROR(IF(Y430=0,"",ROUNDUP(Y430/H430,0)*0.01196),"")</f>
        <v>0.21528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101.47727272727272</v>
      </c>
      <c r="BN430" s="64">
        <f t="shared" ref="BN430:BN444" si="66">IFERROR(Y430*I430/H430,"0")</f>
        <v>101.52000000000001</v>
      </c>
      <c r="BO430" s="64">
        <f t="shared" ref="BO430:BO444" si="67">IFERROR(1/J430*(X430/H430),"0")</f>
        <v>0.17300407925407926</v>
      </c>
      <c r="BP430" s="64">
        <f t="shared" ref="BP430:BP444" si="68">IFERROR(1/J430*(Y430/H430),"0")</f>
        <v>0.17307692307692307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17.992424242424242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0.21528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95</v>
      </c>
      <c r="Y446" s="565">
        <f>IFERROR(SUM(Y430:Y444),"0")</f>
        <v>95.04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46</v>
      </c>
      <c r="Y454" s="564">
        <f t="shared" ref="Y454:Y460" si="69">IFERROR(IF(X454="",0,CEILING((X454/$H454),1)*$H454),"")</f>
        <v>47.52</v>
      </c>
      <c r="Z454" s="36">
        <f>IFERROR(IF(Y454=0,"",ROUNDUP(Y454/H454,0)*0.01196),"")</f>
        <v>0.10764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49.136363636363633</v>
      </c>
      <c r="BN454" s="64">
        <f t="shared" ref="BN454:BN460" si="71">IFERROR(Y454*I454/H454,"0")</f>
        <v>50.760000000000005</v>
      </c>
      <c r="BO454" s="64">
        <f t="shared" ref="BO454:BO460" si="72">IFERROR(1/J454*(X454/H454),"0")</f>
        <v>8.3770396270396258E-2</v>
      </c>
      <c r="BP454" s="64">
        <f t="shared" ref="BP454:BP460" si="73">IFERROR(1/J454*(Y454/H454),"0")</f>
        <v>8.6538461538461536E-2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46</v>
      </c>
      <c r="Y455" s="564">
        <f t="shared" si="69"/>
        <v>47.52</v>
      </c>
      <c r="Z455" s="36">
        <f>IFERROR(IF(Y455=0,"",ROUNDUP(Y455/H455,0)*0.01196),"")</f>
        <v>0.10764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49.136363636363633</v>
      </c>
      <c r="BN455" s="64">
        <f t="shared" si="71"/>
        <v>50.760000000000005</v>
      </c>
      <c r="BO455" s="64">
        <f t="shared" si="72"/>
        <v>8.3770396270396258E-2</v>
      </c>
      <c r="BP455" s="64">
        <f t="shared" si="73"/>
        <v>8.6538461538461536E-2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17.424242424242422</v>
      </c>
      <c r="Y461" s="565">
        <f>IFERROR(Y454/H454,"0")+IFERROR(Y455/H455,"0")+IFERROR(Y456/H456,"0")+IFERROR(Y457/H457,"0")+IFERROR(Y458/H458,"0")+IFERROR(Y459/H459,"0")+IFERROR(Y460/H460,"0")</f>
        <v>18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0.21528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92</v>
      </c>
      <c r="Y462" s="565">
        <f>IFERROR(SUM(Y454:Y460),"0")</f>
        <v>95.04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110</v>
      </c>
      <c r="Y491" s="564">
        <f>IFERROR(IF(X491="",0,CEILING((X491/$H491),1)*$H491),"")</f>
        <v>117</v>
      </c>
      <c r="Z491" s="36">
        <f>IFERROR(IF(Y491=0,"",ROUNDUP(Y491/H491,0)*0.01898),"")</f>
        <v>0.24674000000000001</v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116.34333333333332</v>
      </c>
      <c r="BN491" s="64">
        <f>IFERROR(Y491*I491/H491,"0")</f>
        <v>123.747</v>
      </c>
      <c r="BO491" s="64">
        <f>IFERROR(1/J491*(X491/H491),"0")</f>
        <v>0.19097222222222221</v>
      </c>
      <c r="BP491" s="64">
        <f>IFERROR(1/J491*(Y491/H491),"0")</f>
        <v>0.203125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12.222222222222221</v>
      </c>
      <c r="Y493" s="565">
        <f>IFERROR(Y491/H491,"0")+IFERROR(Y492/H492,"0")</f>
        <v>13</v>
      </c>
      <c r="Z493" s="565">
        <f>IFERROR(IF(Z491="",0,Z491),"0")+IFERROR(IF(Z492="",0,Z492),"0")</f>
        <v>0.24674000000000001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110</v>
      </c>
      <c r="Y494" s="565">
        <f>IFERROR(SUM(Y491:Y492),"0")</f>
        <v>117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1813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1934.6400000000003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1931.6071616716615</v>
      </c>
      <c r="Y506" s="565">
        <f>IFERROR(SUM(BN22:BN502),"0")</f>
        <v>2059.2340000000004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4</v>
      </c>
      <c r="Y507" s="38">
        <f>ROUNDUP(SUM(BP22:BP502),0)</f>
        <v>4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2031.6071616716615</v>
      </c>
      <c r="Y508" s="565">
        <f>GrossWeightTotalR+PalletQtyTotalR*25</f>
        <v>2159.2340000000004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388.7691069041644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406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4.1175100000000002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101.80000000000001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</v>
      </c>
      <c r="E515" s="46">
        <f>IFERROR(Y89*1,"0")+IFERROR(Y90*1,"0")+IFERROR(Y91*1,"0")+IFERROR(Y95*1,"0")+IFERROR(Y96*1,"0")+IFERROR(Y97*1,"0")+IFERROR(Y98*1,"0")+IFERROR(Y99*1,"0")+IFERROR(Y100*1,"0")</f>
        <v>81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157.20000000000002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139.56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450.59999999999997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15.2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36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26.4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387</v>
      </c>
      <c r="U515" s="46">
        <f>IFERROR(Y366*1,"0")+IFERROR(Y367*1,"0")+IFERROR(Y368*1,"0")+IFERROR(Y369*1,"0")+IFERROR(Y373*1,"0")+IFERROR(Y377*1,"0")+IFERROR(Y378*1,"0")+IFERROR(Y382*1,"0")</f>
        <v>144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5" s="46">
        <f>IFERROR(Y407*1,"0")+IFERROR(Y411*1,"0")+IFERROR(Y412*1,"0")+IFERROR(Y413*1,"0")+IFERROR(Y414*1,"0")</f>
        <v>32.400000000000006</v>
      </c>
      <c r="X515" s="46">
        <f>IFERROR(Y419*1,"0")</f>
        <v>6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190.08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117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