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BBFDE8B-A69A-4C8D-A173-F89ED13E59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Y484" i="1" s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Y462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Z440" i="1" s="1"/>
  <c r="BO439" i="1"/>
  <c r="BM439" i="1"/>
  <c r="Y439" i="1"/>
  <c r="BP439" i="1" s="1"/>
  <c r="P439" i="1"/>
  <c r="BO438" i="1"/>
  <c r="BN438" i="1"/>
  <c r="BM438" i="1"/>
  <c r="Z438" i="1"/>
  <c r="Y438" i="1"/>
  <c r="BP438" i="1" s="1"/>
  <c r="P438" i="1"/>
  <c r="BO437" i="1"/>
  <c r="BM437" i="1"/>
  <c r="Y437" i="1"/>
  <c r="BP437" i="1" s="1"/>
  <c r="P437" i="1"/>
  <c r="BO436" i="1"/>
  <c r="BN436" i="1"/>
  <c r="BM436" i="1"/>
  <c r="Z436" i="1"/>
  <c r="Y436" i="1"/>
  <c r="BP436" i="1" s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Y446" i="1" s="1"/>
  <c r="P430" i="1"/>
  <c r="X426" i="1"/>
  <c r="X425" i="1"/>
  <c r="BO424" i="1"/>
  <c r="BM424" i="1"/>
  <c r="Y424" i="1"/>
  <c r="Y426" i="1" s="1"/>
  <c r="P424" i="1"/>
  <c r="X421" i="1"/>
  <c r="X420" i="1"/>
  <c r="BO419" i="1"/>
  <c r="BM419" i="1"/>
  <c r="Y419" i="1"/>
  <c r="X515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6" i="1" s="1"/>
  <c r="P411" i="1"/>
  <c r="X409" i="1"/>
  <c r="Y408" i="1"/>
  <c r="X408" i="1"/>
  <c r="BP407" i="1"/>
  <c r="BO407" i="1"/>
  <c r="BN407" i="1"/>
  <c r="BM407" i="1"/>
  <c r="Z407" i="1"/>
  <c r="Z408" i="1" s="1"/>
  <c r="Y407" i="1"/>
  <c r="W515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O388" i="1"/>
  <c r="BM388" i="1"/>
  <c r="Y388" i="1"/>
  <c r="V515" i="1" s="1"/>
  <c r="P388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1" i="1" s="1"/>
  <c r="P366" i="1"/>
  <c r="X363" i="1"/>
  <c r="X362" i="1"/>
  <c r="BO361" i="1"/>
  <c r="BM361" i="1"/>
  <c r="Y361" i="1"/>
  <c r="Y362" i="1" s="1"/>
  <c r="P361" i="1"/>
  <c r="X359" i="1"/>
  <c r="X358" i="1"/>
  <c r="BO357" i="1"/>
  <c r="BM357" i="1"/>
  <c r="Y357" i="1"/>
  <c r="P357" i="1"/>
  <c r="BO356" i="1"/>
  <c r="BM356" i="1"/>
  <c r="Y356" i="1"/>
  <c r="P356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Y348" i="1" s="1"/>
  <c r="P341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BP334" i="1" s="1"/>
  <c r="P334" i="1"/>
  <c r="BP333" i="1"/>
  <c r="BO333" i="1"/>
  <c r="BN333" i="1"/>
  <c r="BM333" i="1"/>
  <c r="Z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6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Y310" i="1" s="1"/>
  <c r="P305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Y302" i="1" s="1"/>
  <c r="P295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Y293" i="1" s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Y253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Y245" i="1" s="1"/>
  <c r="P239" i="1"/>
  <c r="X237" i="1"/>
  <c r="X236" i="1"/>
  <c r="BO235" i="1"/>
  <c r="BM235" i="1"/>
  <c r="Y235" i="1"/>
  <c r="Y236" i="1" s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Y233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K515" i="1" s="1"/>
  <c r="P220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Y189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1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1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5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H10" i="1"/>
  <c r="A9" i="1"/>
  <c r="F10" i="1" s="1"/>
  <c r="D7" i="1"/>
  <c r="Q6" i="1"/>
  <c r="P2" i="1"/>
  <c r="H9" i="1" l="1"/>
  <c r="A10" i="1"/>
  <c r="F9" i="1"/>
  <c r="J9" i="1"/>
  <c r="B515" i="1"/>
  <c r="Y24" i="1"/>
  <c r="Y23" i="1"/>
  <c r="BP22" i="1"/>
  <c r="BN22" i="1"/>
  <c r="Z22" i="1"/>
  <c r="Z23" i="1" s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15" i="1"/>
  <c r="Z106" i="1"/>
  <c r="Z109" i="1" s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2" i="1"/>
  <c r="Z143" i="1" s="1"/>
  <c r="BN142" i="1"/>
  <c r="BP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Y188" i="1"/>
  <c r="BP193" i="1"/>
  <c r="BN193" i="1"/>
  <c r="Z193" i="1"/>
  <c r="BP197" i="1"/>
  <c r="BN197" i="1"/>
  <c r="Z197" i="1"/>
  <c r="Y133" i="1"/>
  <c r="Y144" i="1"/>
  <c r="Y156" i="1"/>
  <c r="Y183" i="1"/>
  <c r="Y200" i="1"/>
  <c r="BP191" i="1"/>
  <c r="BN191" i="1"/>
  <c r="Z191" i="1"/>
  <c r="Y199" i="1"/>
  <c r="BP195" i="1"/>
  <c r="BN195" i="1"/>
  <c r="Z195" i="1"/>
  <c r="Y211" i="1"/>
  <c r="Y217" i="1"/>
  <c r="Y228" i="1"/>
  <c r="Y232" i="1"/>
  <c r="Y237" i="1"/>
  <c r="Y244" i="1"/>
  <c r="Y261" i="1"/>
  <c r="Y268" i="1"/>
  <c r="Y303" i="1"/>
  <c r="Y311" i="1"/>
  <c r="Y317" i="1"/>
  <c r="Y323" i="1"/>
  <c r="Y329" i="1"/>
  <c r="Y336" i="1"/>
  <c r="Y354" i="1"/>
  <c r="Y358" i="1"/>
  <c r="Y359" i="1"/>
  <c r="Z203" i="1"/>
  <c r="Z211" i="1" s="1"/>
  <c r="BN203" i="1"/>
  <c r="Z205" i="1"/>
  <c r="BN205" i="1"/>
  <c r="Z207" i="1"/>
  <c r="BN207" i="1"/>
  <c r="Z209" i="1"/>
  <c r="BN209" i="1"/>
  <c r="Z215" i="1"/>
  <c r="Z216" i="1" s="1"/>
  <c r="BN215" i="1"/>
  <c r="Z220" i="1"/>
  <c r="Z227" i="1" s="1"/>
  <c r="BN220" i="1"/>
  <c r="BP220" i="1"/>
  <c r="Z222" i="1"/>
  <c r="BN222" i="1"/>
  <c r="Z224" i="1"/>
  <c r="BN224" i="1"/>
  <c r="Z226" i="1"/>
  <c r="BN226" i="1"/>
  <c r="Y227" i="1"/>
  <c r="Z230" i="1"/>
  <c r="Z232" i="1" s="1"/>
  <c r="BN230" i="1"/>
  <c r="BP230" i="1"/>
  <c r="Z235" i="1"/>
  <c r="Z236" i="1" s="1"/>
  <c r="BN235" i="1"/>
  <c r="BP235" i="1"/>
  <c r="Z239" i="1"/>
  <c r="Z244" i="1" s="1"/>
  <c r="BN239" i="1"/>
  <c r="BP239" i="1"/>
  <c r="Z240" i="1"/>
  <c r="BN240" i="1"/>
  <c r="Z242" i="1"/>
  <c r="BN242" i="1"/>
  <c r="L515" i="1"/>
  <c r="Z249" i="1"/>
  <c r="Z253" i="1" s="1"/>
  <c r="BN249" i="1"/>
  <c r="Z251" i="1"/>
  <c r="BN251" i="1"/>
  <c r="Y254" i="1"/>
  <c r="M515" i="1"/>
  <c r="Z258" i="1"/>
  <c r="Z261" i="1" s="1"/>
  <c r="BN258" i="1"/>
  <c r="Y262" i="1"/>
  <c r="O515" i="1"/>
  <c r="Z266" i="1"/>
  <c r="Z268" i="1" s="1"/>
  <c r="BN266" i="1"/>
  <c r="Y269" i="1"/>
  <c r="Y274" i="1"/>
  <c r="Y283" i="1"/>
  <c r="R515" i="1"/>
  <c r="Z287" i="1"/>
  <c r="Z292" i="1" s="1"/>
  <c r="BN287" i="1"/>
  <c r="Z289" i="1"/>
  <c r="BN289" i="1"/>
  <c r="Z291" i="1"/>
  <c r="BN291" i="1"/>
  <c r="Y292" i="1"/>
  <c r="Z295" i="1"/>
  <c r="BN295" i="1"/>
  <c r="BP295" i="1"/>
  <c r="Z297" i="1"/>
  <c r="BN297" i="1"/>
  <c r="Z299" i="1"/>
  <c r="BN299" i="1"/>
  <c r="Z301" i="1"/>
  <c r="BN301" i="1"/>
  <c r="Z305" i="1"/>
  <c r="Z310" i="1" s="1"/>
  <c r="BN305" i="1"/>
  <c r="BP305" i="1"/>
  <c r="Z307" i="1"/>
  <c r="BN307" i="1"/>
  <c r="Z309" i="1"/>
  <c r="BN309" i="1"/>
  <c r="Z313" i="1"/>
  <c r="BN313" i="1"/>
  <c r="BP313" i="1"/>
  <c r="Z315" i="1"/>
  <c r="BN315" i="1"/>
  <c r="Z321" i="1"/>
  <c r="Z323" i="1" s="1"/>
  <c r="BN321" i="1"/>
  <c r="Z327" i="1"/>
  <c r="Z329" i="1" s="1"/>
  <c r="BN327" i="1"/>
  <c r="S515" i="1"/>
  <c r="Z334" i="1"/>
  <c r="Z336" i="1" s="1"/>
  <c r="BN334" i="1"/>
  <c r="Y337" i="1"/>
  <c r="T515" i="1"/>
  <c r="Z342" i="1"/>
  <c r="Z348" i="1" s="1"/>
  <c r="BN342" i="1"/>
  <c r="Z344" i="1"/>
  <c r="BN344" i="1"/>
  <c r="Z346" i="1"/>
  <c r="BN346" i="1"/>
  <c r="Y349" i="1"/>
  <c r="Z352" i="1"/>
  <c r="Z353" i="1" s="1"/>
  <c r="BN352" i="1"/>
  <c r="Z356" i="1"/>
  <c r="Z358" i="1" s="1"/>
  <c r="BN356" i="1"/>
  <c r="BP356" i="1"/>
  <c r="BP357" i="1"/>
  <c r="BN357" i="1"/>
  <c r="Z357" i="1"/>
  <c r="Y363" i="1"/>
  <c r="Y370" i="1"/>
  <c r="Y374" i="1"/>
  <c r="Y380" i="1"/>
  <c r="Y384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4" i="1"/>
  <c r="Y409" i="1"/>
  <c r="Z412" i="1"/>
  <c r="Z415" i="1" s="1"/>
  <c r="BN412" i="1"/>
  <c r="Z414" i="1"/>
  <c r="BN414" i="1"/>
  <c r="Y415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BP430" i="1"/>
  <c r="Z432" i="1"/>
  <c r="BN432" i="1"/>
  <c r="Z433" i="1"/>
  <c r="BN433" i="1"/>
  <c r="Z435" i="1"/>
  <c r="BN435" i="1"/>
  <c r="Z437" i="1"/>
  <c r="BN437" i="1"/>
  <c r="Z439" i="1"/>
  <c r="BN439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U515" i="1"/>
  <c r="Y515" i="1"/>
  <c r="Z361" i="1"/>
  <c r="Z362" i="1" s="1"/>
  <c r="BN361" i="1"/>
  <c r="BP361" i="1"/>
  <c r="Z366" i="1"/>
  <c r="BN366" i="1"/>
  <c r="BP366" i="1"/>
  <c r="Z368" i="1"/>
  <c r="BN368" i="1"/>
  <c r="Z378" i="1"/>
  <c r="Z379" i="1" s="1"/>
  <c r="BN378" i="1"/>
  <c r="Z382" i="1"/>
  <c r="Z383" i="1" s="1"/>
  <c r="BN382" i="1"/>
  <c r="BP382" i="1"/>
  <c r="Z388" i="1"/>
  <c r="Z398" i="1" s="1"/>
  <c r="BN388" i="1"/>
  <c r="BP388" i="1"/>
  <c r="Y399" i="1"/>
  <c r="Y421" i="1"/>
  <c r="Z515" i="1"/>
  <c r="Y445" i="1"/>
  <c r="BP440" i="1"/>
  <c r="BN440" i="1"/>
  <c r="BP442" i="1"/>
  <c r="BN442" i="1"/>
  <c r="Z442" i="1"/>
  <c r="BP450" i="1"/>
  <c r="BN450" i="1"/>
  <c r="Z450" i="1"/>
  <c r="Y452" i="1"/>
  <c r="Y461" i="1"/>
  <c r="BP454" i="1"/>
  <c r="BN454" i="1"/>
  <c r="Z454" i="1"/>
  <c r="Z461" i="1" s="1"/>
  <c r="BP458" i="1"/>
  <c r="BN458" i="1"/>
  <c r="Z458" i="1"/>
  <c r="BP466" i="1"/>
  <c r="BN466" i="1"/>
  <c r="Z466" i="1"/>
  <c r="Y468" i="1"/>
  <c r="Y483" i="1"/>
  <c r="BP479" i="1"/>
  <c r="BN479" i="1"/>
  <c r="Z479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AA515" i="1"/>
  <c r="Z483" i="1" l="1"/>
  <c r="Z370" i="1"/>
  <c r="Z493" i="1"/>
  <c r="Z467" i="1"/>
  <c r="Z451" i="1"/>
  <c r="Z316" i="1"/>
  <c r="Z302" i="1"/>
  <c r="Z199" i="1"/>
  <c r="Z173" i="1"/>
  <c r="Z167" i="1"/>
  <c r="Z149" i="1"/>
  <c r="Z122" i="1"/>
  <c r="Z115" i="1"/>
  <c r="Z65" i="1"/>
  <c r="Z32" i="1"/>
  <c r="Y507" i="1"/>
  <c r="Y505" i="1"/>
  <c r="Z445" i="1"/>
  <c r="Z510" i="1" s="1"/>
  <c r="Y506" i="1"/>
  <c r="Y508" i="1" s="1"/>
  <c r="Y509" i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<sst xmlns="http://schemas.openxmlformats.org/spreadsheetml/2006/main" count="2263" uniqueCount="827">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</sst>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45857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Суббота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20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52"/>
      <c r="R10" s="75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8"/>
      <c r="R11" s="699"/>
      <c r="U11" s="24" t="s">
        <v>26</v>
      </c>
      <c r="V11" s="832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29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30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31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32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34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35</v>
      </c>
      <c r="B17" s="612" t="s">
        <v>36</v>
      </c>
      <c r="C17" s="715" t="s">
        <v>37</v>
      </c>
      <c r="D17" s="612" t="s">
        <v>38</v>
      </c>
      <c r="E17" s="674"/>
      <c r="F17" s="612" t="s">
        <v>39</v>
      </c>
      <c r="G17" s="612" t="s">
        <v>40</v>
      </c>
      <c r="H17" s="612" t="s">
        <v>41</v>
      </c>
      <c r="I17" s="612" t="s">
        <v>42</v>
      </c>
      <c r="J17" s="612" t="s">
        <v>43</v>
      </c>
      <c r="K17" s="612" t="s">
        <v>44</v>
      </c>
      <c r="L17" s="612" t="s">
        <v>45</v>
      </c>
      <c r="M17" s="612" t="s">
        <v>46</v>
      </c>
      <c r="N17" s="612" t="s">
        <v>47</v>
      </c>
      <c r="O17" s="612" t="s">
        <v>48</v>
      </c>
      <c r="P17" s="612" t="s">
        <v>49</v>
      </c>
      <c r="Q17" s="673"/>
      <c r="R17" s="673"/>
      <c r="S17" s="673"/>
      <c r="T17" s="674"/>
      <c r="U17" s="891" t="s">
        <v>50</v>
      </c>
      <c r="V17" s="616"/>
      <c r="W17" s="612" t="s">
        <v>51</v>
      </c>
      <c r="X17" s="612" t="s">
        <v>52</v>
      </c>
      <c r="Y17" s="892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57"/>
      <c r="AF17" s="858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60</v>
      </c>
      <c r="V18" s="67" t="s">
        <v>61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62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68"/>
      <c r="R22" s="568"/>
      <c r="S22" s="568"/>
      <c r="T22" s="569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100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69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5">
        <f>IFERROR(X41/H41,"0")+IFERROR(X42/H42,"0")+IFERROR(X43/H43,"0")</f>
        <v>0</v>
      </c>
      <c r="Y44" s="565">
        <f>IFERROR(Y41/H41,"0")+IFERROR(Y42/H42,"0")+IFERROR(Y43/H43,"0")</f>
        <v>0</v>
      </c>
      <c r="Z44" s="565">
        <f>IFERROR(IF(Z41="",0,Z41),"0")+IFERROR(IF(Z42="",0,Z42),"0")+IFERROR(IF(Z43="",0,Z43),"0")</f>
        <v>0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5">
        <f>IFERROR(SUM(X41:X43),"0")</f>
        <v>0</v>
      </c>
      <c r="Y45" s="565">
        <f>IFERROR(SUM(Y41:Y43),"0")</f>
        <v>0</v>
      </c>
      <c r="Z45" s="37"/>
      <c r="AA45" s="566"/>
      <c r="AB45" s="566"/>
      <c r="AC45" s="566"/>
    </row>
    <row r="46" spans="1:68" ht="14.25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69</v>
      </c>
      <c r="X53" s="563">
        <v>50</v>
      </c>
      <c r="Y53" s="564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69</v>
      </c>
      <c r="X57" s="563">
        <v>45</v>
      </c>
      <c r="Y57" s="564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5">
        <f>IFERROR(X52/H52,"0")+IFERROR(X53/H53,"0")+IFERROR(X54/H54,"0")+IFERROR(X55/H55,"0")+IFERROR(X56/H56,"0")+IFERROR(X57/H57,"0")</f>
        <v>14.62962962962963</v>
      </c>
      <c r="Y58" s="565">
        <f>IFERROR(Y52/H52,"0")+IFERROR(Y53/H53,"0")+IFERROR(Y54/H54,"0")+IFERROR(Y55/H55,"0")+IFERROR(Y56/H56,"0")+IFERROR(Y57/H57,"0")</f>
        <v>15</v>
      </c>
      <c r="Z58" s="565">
        <f>IFERROR(IF(Z52="",0,Z52),"0")+IFERROR(IF(Z53="",0,Z53),"0")+IFERROR(IF(Z54="",0,Z54),"0")+IFERROR(IF(Z55="",0,Z55),"0")+IFERROR(IF(Z56="",0,Z56),"0")+IFERROR(IF(Z57="",0,Z57),"0")</f>
        <v>0.18509999999999999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5">
        <f>IFERROR(SUM(X52:X57),"0")</f>
        <v>95</v>
      </c>
      <c r="Y59" s="565">
        <f>IFERROR(SUM(Y52:Y57),"0")</f>
        <v>99</v>
      </c>
      <c r="Z59" s="37"/>
      <c r="AA59" s="566"/>
      <c r="AB59" s="566"/>
      <c r="AC59" s="566"/>
    </row>
    <row r="60" spans="1:68" ht="14.25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69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69</v>
      </c>
      <c r="X76" s="563">
        <v>50</v>
      </c>
      <c r="Y76" s="564">
        <f t="shared" si="11"/>
        <v>50.400000000000006</v>
      </c>
      <c r="Z76" s="36">
        <f>IFERROR(IF(Y76=0,"",ROUNDUP(Y76/H76,0)*0.01898),"")</f>
        <v>0.11388000000000001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53.017857142857146</v>
      </c>
      <c r="BN76" s="64">
        <f t="shared" si="13"/>
        <v>53.442000000000007</v>
      </c>
      <c r="BO76" s="64">
        <f t="shared" si="14"/>
        <v>9.3005952380952384E-2</v>
      </c>
      <c r="BP76" s="64">
        <f t="shared" si="15"/>
        <v>9.375E-2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5">
        <f>IFERROR(X74/H74,"0")+IFERROR(X75/H75,"0")+IFERROR(X76/H76,"0")+IFERROR(X77/H77,"0")+IFERROR(X78/H78,"0")+IFERROR(X79/H79,"0")</f>
        <v>5.9523809523809526</v>
      </c>
      <c r="Y80" s="565">
        <f>IFERROR(Y74/H74,"0")+IFERROR(Y75/H75,"0")+IFERROR(Y76/H76,"0")+IFERROR(Y77/H77,"0")+IFERROR(Y78/H78,"0")+IFERROR(Y79/H79,"0")</f>
        <v>6</v>
      </c>
      <c r="Z80" s="565">
        <f>IFERROR(IF(Z74="",0,Z74),"0")+IFERROR(IF(Z75="",0,Z75),"0")+IFERROR(IF(Z76="",0,Z76),"0")+IFERROR(IF(Z77="",0,Z77),"0")+IFERROR(IF(Z78="",0,Z78),"0")+IFERROR(IF(Z79="",0,Z79),"0")</f>
        <v>0.11388000000000001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5">
        <f>IFERROR(SUM(X74:X79),"0")</f>
        <v>50</v>
      </c>
      <c r="Y81" s="565">
        <f>IFERROR(SUM(Y74:Y79),"0")</f>
        <v>50.400000000000006</v>
      </c>
      <c r="Z81" s="37"/>
      <c r="AA81" s="566"/>
      <c r="AB81" s="566"/>
      <c r="AC81" s="566"/>
    </row>
    <row r="82" spans="1:68" ht="14.25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8"/>
      <c r="R95" s="568"/>
      <c r="S95" s="568"/>
      <c r="T95" s="569"/>
      <c r="U95" s="34"/>
      <c r="V95" s="34"/>
      <c r="W95" s="35" t="s">
        <v>69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69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71</v>
      </c>
      <c r="Q101" s="578"/>
      <c r="R101" s="578"/>
      <c r="S101" s="578"/>
      <c r="T101" s="578"/>
      <c r="U101" s="578"/>
      <c r="V101" s="579"/>
      <c r="W101" s="37" t="s">
        <v>72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71</v>
      </c>
      <c r="Q102" s="578"/>
      <c r="R102" s="578"/>
      <c r="S102" s="578"/>
      <c r="T102" s="578"/>
      <c r="U102" s="578"/>
      <c r="V102" s="579"/>
      <c r="W102" s="37" t="s">
        <v>69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customHeight="1" x14ac:dyDescent="0.25">
      <c r="A103" s="580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71</v>
      </c>
      <c r="Q109" s="578"/>
      <c r="R109" s="578"/>
      <c r="S109" s="578"/>
      <c r="T109" s="578"/>
      <c r="U109" s="578"/>
      <c r="V109" s="579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71</v>
      </c>
      <c r="Q110" s="578"/>
      <c r="R110" s="578"/>
      <c r="S110" s="578"/>
      <c r="T110" s="578"/>
      <c r="U110" s="578"/>
      <c r="V110" s="579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69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71</v>
      </c>
      <c r="Q115" s="578"/>
      <c r="R115" s="578"/>
      <c r="S115" s="578"/>
      <c r="T115" s="578"/>
      <c r="U115" s="578"/>
      <c r="V115" s="579"/>
      <c r="W115" s="37" t="s">
        <v>72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71</v>
      </c>
      <c r="Q116" s="578"/>
      <c r="R116" s="578"/>
      <c r="S116" s="578"/>
      <c r="T116" s="578"/>
      <c r="U116" s="578"/>
      <c r="V116" s="579"/>
      <c r="W116" s="37" t="s">
        <v>69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69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69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71</v>
      </c>
      <c r="Q122" s="578"/>
      <c r="R122" s="578"/>
      <c r="S122" s="578"/>
      <c r="T122" s="578"/>
      <c r="U122" s="578"/>
      <c r="V122" s="579"/>
      <c r="W122" s="37" t="s">
        <v>72</v>
      </c>
      <c r="X122" s="565">
        <f>IFERROR(X118/H118,"0")+IFERROR(X119/H119,"0")+IFERROR(X120/H120,"0")+IFERROR(X121/H121,"0")</f>
        <v>0</v>
      </c>
      <c r="Y122" s="565">
        <f>IFERROR(Y118/H118,"0")+IFERROR(Y119/H119,"0")+IFERROR(Y120/H120,"0")+IFERROR(Y121/H121,"0")</f>
        <v>0</v>
      </c>
      <c r="Z122" s="565">
        <f>IFERROR(IF(Z118="",0,Z118),"0")+IFERROR(IF(Z119="",0,Z119),"0")+IFERROR(IF(Z120="",0,Z120),"0")+IFERROR(IF(Z121="",0,Z121),"0")</f>
        <v>0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71</v>
      </c>
      <c r="Q123" s="578"/>
      <c r="R123" s="578"/>
      <c r="S123" s="578"/>
      <c r="T123" s="578"/>
      <c r="U123" s="578"/>
      <c r="V123" s="579"/>
      <c r="W123" s="37" t="s">
        <v>69</v>
      </c>
      <c r="X123" s="565">
        <f>IFERROR(SUM(X118:X121),"0")</f>
        <v>0</v>
      </c>
      <c r="Y123" s="565">
        <f>IFERROR(SUM(Y118:Y121),"0")</f>
        <v>0</v>
      </c>
      <c r="Z123" s="37"/>
      <c r="AA123" s="566"/>
      <c r="AB123" s="566"/>
      <c r="AC123" s="566"/>
    </row>
    <row r="124" spans="1:68" ht="14.25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71</v>
      </c>
      <c r="Q127" s="578"/>
      <c r="R127" s="578"/>
      <c r="S127" s="578"/>
      <c r="T127" s="578"/>
      <c r="U127" s="578"/>
      <c r="V127" s="579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71</v>
      </c>
      <c r="Q128" s="578"/>
      <c r="R128" s="578"/>
      <c r="S128" s="578"/>
      <c r="T128" s="578"/>
      <c r="U128" s="578"/>
      <c r="V128" s="579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71</v>
      </c>
      <c r="Q133" s="578"/>
      <c r="R133" s="578"/>
      <c r="S133" s="578"/>
      <c r="T133" s="578"/>
      <c r="U133" s="578"/>
      <c r="V133" s="579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71</v>
      </c>
      <c r="Q134" s="578"/>
      <c r="R134" s="578"/>
      <c r="S134" s="578"/>
      <c r="T134" s="578"/>
      <c r="U134" s="578"/>
      <c r="V134" s="579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71</v>
      </c>
      <c r="Q138" s="578"/>
      <c r="R138" s="578"/>
      <c r="S138" s="578"/>
      <c r="T138" s="578"/>
      <c r="U138" s="578"/>
      <c r="V138" s="579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71</v>
      </c>
      <c r="Q139" s="578"/>
      <c r="R139" s="578"/>
      <c r="S139" s="578"/>
      <c r="T139" s="578"/>
      <c r="U139" s="578"/>
      <c r="V139" s="579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71</v>
      </c>
      <c r="Q143" s="578"/>
      <c r="R143" s="578"/>
      <c r="S143" s="578"/>
      <c r="T143" s="578"/>
      <c r="U143" s="578"/>
      <c r="V143" s="579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71</v>
      </c>
      <c r="Q144" s="578"/>
      <c r="R144" s="578"/>
      <c r="S144" s="578"/>
      <c r="T144" s="578"/>
      <c r="U144" s="578"/>
      <c r="V144" s="579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71</v>
      </c>
      <c r="Q149" s="578"/>
      <c r="R149" s="578"/>
      <c r="S149" s="578"/>
      <c r="T149" s="578"/>
      <c r="U149" s="578"/>
      <c r="V149" s="579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71</v>
      </c>
      <c r="Q150" s="578"/>
      <c r="R150" s="578"/>
      <c r="S150" s="578"/>
      <c r="T150" s="578"/>
      <c r="U150" s="578"/>
      <c r="V150" s="579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253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71</v>
      </c>
      <c r="Q155" s="578"/>
      <c r="R155" s="578"/>
      <c r="S155" s="578"/>
      <c r="T155" s="578"/>
      <c r="U155" s="578"/>
      <c r="V155" s="579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71</v>
      </c>
      <c r="Q156" s="578"/>
      <c r="R156" s="578"/>
      <c r="S156" s="578"/>
      <c r="T156" s="578"/>
      <c r="U156" s="578"/>
      <c r="V156" s="579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69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71</v>
      </c>
      <c r="Q167" s="578"/>
      <c r="R167" s="578"/>
      <c r="S167" s="578"/>
      <c r="T167" s="578"/>
      <c r="U167" s="578"/>
      <c r="V167" s="579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71</v>
      </c>
      <c r="Q168" s="578"/>
      <c r="R168" s="578"/>
      <c r="S168" s="578"/>
      <c r="T168" s="578"/>
      <c r="U168" s="578"/>
      <c r="V168" s="579"/>
      <c r="W168" s="37" t="s">
        <v>69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71</v>
      </c>
      <c r="Q173" s="578"/>
      <c r="R173" s="578"/>
      <c r="S173" s="578"/>
      <c r="T173" s="578"/>
      <c r="U173" s="578"/>
      <c r="V173" s="579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71</v>
      </c>
      <c r="Q174" s="578"/>
      <c r="R174" s="578"/>
      <c r="S174" s="578"/>
      <c r="T174" s="578"/>
      <c r="U174" s="578"/>
      <c r="V174" s="579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71</v>
      </c>
      <c r="Q183" s="578"/>
      <c r="R183" s="578"/>
      <c r="S183" s="578"/>
      <c r="T183" s="578"/>
      <c r="U183" s="578"/>
      <c r="V183" s="579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71</v>
      </c>
      <c r="Q184" s="578"/>
      <c r="R184" s="578"/>
      <c r="S184" s="578"/>
      <c r="T184" s="578"/>
      <c r="U184" s="578"/>
      <c r="V184" s="579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71</v>
      </c>
      <c r="Q188" s="578"/>
      <c r="R188" s="578"/>
      <c r="S188" s="578"/>
      <c r="T188" s="578"/>
      <c r="U188" s="578"/>
      <c r="V188" s="579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71</v>
      </c>
      <c r="Q189" s="578"/>
      <c r="R189" s="578"/>
      <c r="S189" s="578"/>
      <c r="T189" s="578"/>
      <c r="U189" s="578"/>
      <c r="V189" s="579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69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69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69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69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71</v>
      </c>
      <c r="Q199" s="578"/>
      <c r="R199" s="578"/>
      <c r="S199" s="578"/>
      <c r="T199" s="578"/>
      <c r="U199" s="578"/>
      <c r="V199" s="579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71</v>
      </c>
      <c r="Q200" s="578"/>
      <c r="R200" s="578"/>
      <c r="S200" s="578"/>
      <c r="T200" s="578"/>
      <c r="U200" s="578"/>
      <c r="V200" s="579"/>
      <c r="W200" s="37" t="s">
        <v>69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69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69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69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69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71</v>
      </c>
      <c r="Q211" s="578"/>
      <c r="R211" s="578"/>
      <c r="S211" s="578"/>
      <c r="T211" s="578"/>
      <c r="U211" s="578"/>
      <c r="V211" s="579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71</v>
      </c>
      <c r="Q212" s="578"/>
      <c r="R212" s="578"/>
      <c r="S212" s="578"/>
      <c r="T212" s="578"/>
      <c r="U212" s="578"/>
      <c r="V212" s="579"/>
      <c r="W212" s="37" t="s">
        <v>69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71</v>
      </c>
      <c r="Q216" s="578"/>
      <c r="R216" s="578"/>
      <c r="S216" s="578"/>
      <c r="T216" s="578"/>
      <c r="U216" s="578"/>
      <c r="V216" s="579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71</v>
      </c>
      <c r="Q217" s="578"/>
      <c r="R217" s="578"/>
      <c r="S217" s="578"/>
      <c r="T217" s="578"/>
      <c r="U217" s="578"/>
      <c r="V217" s="579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71</v>
      </c>
      <c r="Q227" s="578"/>
      <c r="R227" s="578"/>
      <c r="S227" s="578"/>
      <c r="T227" s="578"/>
      <c r="U227" s="578"/>
      <c r="V227" s="579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71</v>
      </c>
      <c r="Q228" s="578"/>
      <c r="R228" s="578"/>
      <c r="S228" s="578"/>
      <c r="T228" s="578"/>
      <c r="U228" s="578"/>
      <c r="V228" s="579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71</v>
      </c>
      <c r="Q232" s="578"/>
      <c r="R232" s="578"/>
      <c r="S232" s="578"/>
      <c r="T232" s="578"/>
      <c r="U232" s="578"/>
      <c r="V232" s="579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71</v>
      </c>
      <c r="Q233" s="578"/>
      <c r="R233" s="578"/>
      <c r="S233" s="578"/>
      <c r="T233" s="578"/>
      <c r="U233" s="578"/>
      <c r="V233" s="579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2" t="s">
        <v>381</v>
      </c>
      <c r="Q235" s="568"/>
      <c r="R235" s="568"/>
      <c r="S235" s="568"/>
      <c r="T235" s="569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71</v>
      </c>
      <c r="Q236" s="578"/>
      <c r="R236" s="578"/>
      <c r="S236" s="578"/>
      <c r="T236" s="578"/>
      <c r="U236" s="578"/>
      <c r="V236" s="579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71</v>
      </c>
      <c r="Q237" s="578"/>
      <c r="R237" s="578"/>
      <c r="S237" s="578"/>
      <c r="T237" s="578"/>
      <c r="U237" s="578"/>
      <c r="V237" s="579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0" t="s">
        <v>389</v>
      </c>
      <c r="Q240" s="568"/>
      <c r="R240" s="568"/>
      <c r="S240" s="568"/>
      <c r="T240" s="569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71</v>
      </c>
      <c r="Q244" s="578"/>
      <c r="R244" s="578"/>
      <c r="S244" s="578"/>
      <c r="T244" s="578"/>
      <c r="U244" s="578"/>
      <c r="V244" s="579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71</v>
      </c>
      <c r="Q245" s="578"/>
      <c r="R245" s="578"/>
      <c r="S245" s="578"/>
      <c r="T245" s="578"/>
      <c r="U245" s="578"/>
      <c r="V245" s="579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71</v>
      </c>
      <c r="Q253" s="578"/>
      <c r="R253" s="578"/>
      <c r="S253" s="578"/>
      <c r="T253" s="578"/>
      <c r="U253" s="578"/>
      <c r="V253" s="579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71</v>
      </c>
      <c r="Q254" s="578"/>
      <c r="R254" s="578"/>
      <c r="S254" s="578"/>
      <c r="T254" s="578"/>
      <c r="U254" s="578"/>
      <c r="V254" s="579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9" t="s">
        <v>423</v>
      </c>
      <c r="Q260" s="568"/>
      <c r="R260" s="568"/>
      <c r="S260" s="568"/>
      <c r="T260" s="569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71</v>
      </c>
      <c r="Q261" s="578"/>
      <c r="R261" s="578"/>
      <c r="S261" s="578"/>
      <c r="T261" s="578"/>
      <c r="U261" s="578"/>
      <c r="V261" s="579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71</v>
      </c>
      <c r="Q262" s="578"/>
      <c r="R262" s="578"/>
      <c r="S262" s="578"/>
      <c r="T262" s="578"/>
      <c r="U262" s="578"/>
      <c r="V262" s="579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69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69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71</v>
      </c>
      <c r="Q268" s="578"/>
      <c r="R268" s="578"/>
      <c r="S268" s="578"/>
      <c r="T268" s="578"/>
      <c r="U268" s="578"/>
      <c r="V268" s="579"/>
      <c r="W268" s="37" t="s">
        <v>72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71</v>
      </c>
      <c r="Q269" s="578"/>
      <c r="R269" s="578"/>
      <c r="S269" s="578"/>
      <c r="T269" s="578"/>
      <c r="U269" s="578"/>
      <c r="V269" s="579"/>
      <c r="W269" s="37" t="s">
        <v>69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71</v>
      </c>
      <c r="Q273" s="578"/>
      <c r="R273" s="578"/>
      <c r="S273" s="578"/>
      <c r="T273" s="578"/>
      <c r="U273" s="578"/>
      <c r="V273" s="579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71</v>
      </c>
      <c r="Q274" s="578"/>
      <c r="R274" s="578"/>
      <c r="S274" s="578"/>
      <c r="T274" s="578"/>
      <c r="U274" s="578"/>
      <c r="V274" s="579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71</v>
      </c>
      <c r="Q277" s="578"/>
      <c r="R277" s="578"/>
      <c r="S277" s="578"/>
      <c r="T277" s="578"/>
      <c r="U277" s="578"/>
      <c r="V277" s="579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71</v>
      </c>
      <c r="Q278" s="578"/>
      <c r="R278" s="578"/>
      <c r="S278" s="578"/>
      <c r="T278" s="578"/>
      <c r="U278" s="578"/>
      <c r="V278" s="579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71</v>
      </c>
      <c r="Q282" s="578"/>
      <c r="R282" s="578"/>
      <c r="S282" s="578"/>
      <c r="T282" s="578"/>
      <c r="U282" s="578"/>
      <c r="V282" s="579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71</v>
      </c>
      <c r="Q283" s="578"/>
      <c r="R283" s="578"/>
      <c r="S283" s="578"/>
      <c r="T283" s="578"/>
      <c r="U283" s="578"/>
      <c r="V283" s="579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71</v>
      </c>
      <c r="Q292" s="578"/>
      <c r="R292" s="578"/>
      <c r="S292" s="578"/>
      <c r="T292" s="578"/>
      <c r="U292" s="578"/>
      <c r="V292" s="579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71</v>
      </c>
      <c r="Q293" s="578"/>
      <c r="R293" s="578"/>
      <c r="S293" s="578"/>
      <c r="T293" s="578"/>
      <c r="U293" s="578"/>
      <c r="V293" s="579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71</v>
      </c>
      <c r="Q302" s="578"/>
      <c r="R302" s="578"/>
      <c r="S302" s="578"/>
      <c r="T302" s="578"/>
      <c r="U302" s="578"/>
      <c r="V302" s="579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71</v>
      </c>
      <c r="Q303" s="578"/>
      <c r="R303" s="578"/>
      <c r="S303" s="578"/>
      <c r="T303" s="578"/>
      <c r="U303" s="578"/>
      <c r="V303" s="579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71</v>
      </c>
      <c r="Q310" s="578"/>
      <c r="R310" s="578"/>
      <c r="S310" s="578"/>
      <c r="T310" s="578"/>
      <c r="U310" s="578"/>
      <c r="V310" s="579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71</v>
      </c>
      <c r="Q311" s="578"/>
      <c r="R311" s="578"/>
      <c r="S311" s="578"/>
      <c r="T311" s="578"/>
      <c r="U311" s="578"/>
      <c r="V311" s="579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69</v>
      </c>
      <c r="X313" s="563">
        <v>100</v>
      </c>
      <c r="Y313" s="564">
        <f>IFERROR(IF(X313="",0,CEILING((X313/$H313),1)*$H313),"")</f>
        <v>100.80000000000001</v>
      </c>
      <c r="Z313" s="36">
        <f>IFERROR(IF(Y313=0,"",ROUNDUP(Y313/H313,0)*0.01898),"")</f>
        <v>0.22776000000000002</v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106.17857142857143</v>
      </c>
      <c r="BN313" s="64">
        <f>IFERROR(Y313*I313/H313,"0")</f>
        <v>107.02800000000001</v>
      </c>
      <c r="BO313" s="64">
        <f>IFERROR(1/J313*(X313/H313),"0")</f>
        <v>0.18601190476190477</v>
      </c>
      <c r="BP313" s="64">
        <f>IFERROR(1/J313*(Y313/H313),"0")</f>
        <v>0.1875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69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71</v>
      </c>
      <c r="Q316" s="578"/>
      <c r="R316" s="578"/>
      <c r="S316" s="578"/>
      <c r="T316" s="578"/>
      <c r="U316" s="578"/>
      <c r="V316" s="579"/>
      <c r="W316" s="37" t="s">
        <v>72</v>
      </c>
      <c r="X316" s="565">
        <f>IFERROR(X313/H313,"0")+IFERROR(X314/H314,"0")+IFERROR(X315/H315,"0")</f>
        <v>11.904761904761905</v>
      </c>
      <c r="Y316" s="565">
        <f>IFERROR(Y313/H313,"0")+IFERROR(Y314/H314,"0")+IFERROR(Y315/H315,"0")</f>
        <v>12</v>
      </c>
      <c r="Z316" s="565">
        <f>IFERROR(IF(Z313="",0,Z313),"0")+IFERROR(IF(Z314="",0,Z314),"0")+IFERROR(IF(Z315="",0,Z315),"0")</f>
        <v>0.22776000000000002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71</v>
      </c>
      <c r="Q317" s="578"/>
      <c r="R317" s="578"/>
      <c r="S317" s="578"/>
      <c r="T317" s="578"/>
      <c r="U317" s="578"/>
      <c r="V317" s="579"/>
      <c r="W317" s="37" t="s">
        <v>69</v>
      </c>
      <c r="X317" s="565">
        <f>IFERROR(SUM(X313:X315),"0")</f>
        <v>100</v>
      </c>
      <c r="Y317" s="565">
        <f>IFERROR(SUM(Y313:Y315),"0")</f>
        <v>100.80000000000001</v>
      </c>
      <c r="Z317" s="37"/>
      <c r="AA317" s="566"/>
      <c r="AB317" s="566"/>
      <c r="AC317" s="566"/>
    </row>
    <row r="318" spans="1:68" ht="14.25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9" t="s">
        <v>510</v>
      </c>
      <c r="Q319" s="568"/>
      <c r="R319" s="568"/>
      <c r="S319" s="568"/>
      <c r="T319" s="569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7" t="s">
        <v>514</v>
      </c>
      <c r="Q320" s="568"/>
      <c r="R320" s="568"/>
      <c r="S320" s="568"/>
      <c r="T320" s="569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71</v>
      </c>
      <c r="Q323" s="578"/>
      <c r="R323" s="578"/>
      <c r="S323" s="578"/>
      <c r="T323" s="578"/>
      <c r="U323" s="578"/>
      <c r="V323" s="579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71</v>
      </c>
      <c r="Q324" s="578"/>
      <c r="R324" s="578"/>
      <c r="S324" s="578"/>
      <c r="T324" s="578"/>
      <c r="U324" s="578"/>
      <c r="V324" s="579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71</v>
      </c>
      <c r="Q329" s="578"/>
      <c r="R329" s="578"/>
      <c r="S329" s="578"/>
      <c r="T329" s="578"/>
      <c r="U329" s="578"/>
      <c r="V329" s="579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71</v>
      </c>
      <c r="Q330" s="578"/>
      <c r="R330" s="578"/>
      <c r="S330" s="578"/>
      <c r="T330" s="578"/>
      <c r="U330" s="578"/>
      <c r="V330" s="579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71</v>
      </c>
      <c r="Q336" s="578"/>
      <c r="R336" s="578"/>
      <c r="S336" s="578"/>
      <c r="T336" s="578"/>
      <c r="U336" s="578"/>
      <c r="V336" s="579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71</v>
      </c>
      <c r="Q337" s="578"/>
      <c r="R337" s="578"/>
      <c r="S337" s="578"/>
      <c r="T337" s="578"/>
      <c r="U337" s="578"/>
      <c r="V337" s="579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539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69</v>
      </c>
      <c r="X341" s="563">
        <v>2500</v>
      </c>
      <c r="Y341" s="564">
        <f t="shared" ref="Y341:Y347" si="52">IFERROR(IF(X341="",0,CEILING((X341/$H341),1)*$H341),"")</f>
        <v>2505</v>
      </c>
      <c r="Z341" s="36">
        <f>IFERROR(IF(Y341=0,"",ROUNDUP(Y341/H341,0)*0.02175),"")</f>
        <v>3.6322499999999995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2580</v>
      </c>
      <c r="BN341" s="64">
        <f t="shared" ref="BN341:BN347" si="54">IFERROR(Y341*I341/H341,"0")</f>
        <v>2585.1600000000003</v>
      </c>
      <c r="BO341" s="64">
        <f t="shared" ref="BO341:BO347" si="55">IFERROR(1/J341*(X341/H341),"0")</f>
        <v>3.4722222222222219</v>
      </c>
      <c r="BP341" s="64">
        <f t="shared" ref="BP341:BP347" si="56">IFERROR(1/J341*(Y341/H341),"0")</f>
        <v>3.4791666666666665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69</v>
      </c>
      <c r="X342" s="563">
        <v>500</v>
      </c>
      <c r="Y342" s="564">
        <f t="shared" si="52"/>
        <v>510</v>
      </c>
      <c r="Z342" s="36">
        <f>IFERROR(IF(Y342=0,"",ROUNDUP(Y342/H342,0)*0.02175),"")</f>
        <v>0.73949999999999994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516</v>
      </c>
      <c r="BN342" s="64">
        <f t="shared" si="54"/>
        <v>526.32000000000005</v>
      </c>
      <c r="BO342" s="64">
        <f t="shared" si="55"/>
        <v>0.69444444444444442</v>
      </c>
      <c r="BP342" s="64">
        <f t="shared" si="56"/>
        <v>0.70833333333333326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69</v>
      </c>
      <c r="X344" s="563">
        <v>500</v>
      </c>
      <c r="Y344" s="564">
        <f t="shared" si="52"/>
        <v>510</v>
      </c>
      <c r="Z344" s="36">
        <f>IFERROR(IF(Y344=0,"",ROUNDUP(Y344/H344,0)*0.02175),"")</f>
        <v>0.73949999999999994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516</v>
      </c>
      <c r="BN344" s="64">
        <f t="shared" si="54"/>
        <v>526.32000000000005</v>
      </c>
      <c r="BO344" s="64">
        <f t="shared" si="55"/>
        <v>0.69444444444444442</v>
      </c>
      <c r="BP344" s="64">
        <f t="shared" si="56"/>
        <v>0.70833333333333326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71</v>
      </c>
      <c r="Q348" s="578"/>
      <c r="R348" s="578"/>
      <c r="S348" s="578"/>
      <c r="T348" s="578"/>
      <c r="U348" s="578"/>
      <c r="V348" s="579"/>
      <c r="W348" s="37" t="s">
        <v>72</v>
      </c>
      <c r="X348" s="565">
        <f>IFERROR(X341/H341,"0")+IFERROR(X342/H342,"0")+IFERROR(X343/H343,"0")+IFERROR(X344/H344,"0")+IFERROR(X345/H345,"0")+IFERROR(X346/H346,"0")+IFERROR(X347/H347,"0")</f>
        <v>233.33333333333334</v>
      </c>
      <c r="Y348" s="565">
        <f>IFERROR(Y341/H341,"0")+IFERROR(Y342/H342,"0")+IFERROR(Y343/H343,"0")+IFERROR(Y344/H344,"0")+IFERROR(Y345/H345,"0")+IFERROR(Y346/H346,"0")+IFERROR(Y347/H347,"0")</f>
        <v>235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5.1112499999999992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71</v>
      </c>
      <c r="Q349" s="578"/>
      <c r="R349" s="578"/>
      <c r="S349" s="578"/>
      <c r="T349" s="578"/>
      <c r="U349" s="578"/>
      <c r="V349" s="579"/>
      <c r="W349" s="37" t="s">
        <v>69</v>
      </c>
      <c r="X349" s="565">
        <f>IFERROR(SUM(X341:X347),"0")</f>
        <v>3500</v>
      </c>
      <c r="Y349" s="565">
        <f>IFERROR(SUM(Y341:Y347),"0")</f>
        <v>3525</v>
      </c>
      <c r="Z349" s="37"/>
      <c r="AA349" s="566"/>
      <c r="AB349" s="566"/>
      <c r="AC349" s="566"/>
    </row>
    <row r="350" spans="1:68" ht="14.25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69</v>
      </c>
      <c r="X351" s="563">
        <v>2500</v>
      </c>
      <c r="Y351" s="564">
        <f>IFERROR(IF(X351="",0,CEILING((X351/$H351),1)*$H351),"")</f>
        <v>2505</v>
      </c>
      <c r="Z351" s="36">
        <f>IFERROR(IF(Y351=0,"",ROUNDUP(Y351/H351,0)*0.02175),"")</f>
        <v>3.6322499999999995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2580</v>
      </c>
      <c r="BN351" s="64">
        <f>IFERROR(Y351*I351/H351,"0")</f>
        <v>2585.1600000000003</v>
      </c>
      <c r="BO351" s="64">
        <f>IFERROR(1/J351*(X351/H351),"0")</f>
        <v>3.4722222222222219</v>
      </c>
      <c r="BP351" s="64">
        <f>IFERROR(1/J351*(Y351/H351),"0")</f>
        <v>3.4791666666666665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71</v>
      </c>
      <c r="Q353" s="578"/>
      <c r="R353" s="578"/>
      <c r="S353" s="578"/>
      <c r="T353" s="578"/>
      <c r="U353" s="578"/>
      <c r="V353" s="579"/>
      <c r="W353" s="37" t="s">
        <v>72</v>
      </c>
      <c r="X353" s="565">
        <f>IFERROR(X351/H351,"0")+IFERROR(X352/H352,"0")</f>
        <v>166.66666666666666</v>
      </c>
      <c r="Y353" s="565">
        <f>IFERROR(Y351/H351,"0")+IFERROR(Y352/H352,"0")</f>
        <v>167</v>
      </c>
      <c r="Z353" s="565">
        <f>IFERROR(IF(Z351="",0,Z351),"0")+IFERROR(IF(Z352="",0,Z352),"0")</f>
        <v>3.6322499999999995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71</v>
      </c>
      <c r="Q354" s="578"/>
      <c r="R354" s="578"/>
      <c r="S354" s="578"/>
      <c r="T354" s="578"/>
      <c r="U354" s="578"/>
      <c r="V354" s="579"/>
      <c r="W354" s="37" t="s">
        <v>69</v>
      </c>
      <c r="X354" s="565">
        <f>IFERROR(SUM(X351:X352),"0")</f>
        <v>2500</v>
      </c>
      <c r="Y354" s="565">
        <f>IFERROR(SUM(Y351:Y352),"0")</f>
        <v>2505</v>
      </c>
      <c r="Z354" s="37"/>
      <c r="AA354" s="566"/>
      <c r="AB354" s="566"/>
      <c r="AC354" s="566"/>
    </row>
    <row r="355" spans="1:68" ht="14.25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71</v>
      </c>
      <c r="Q358" s="578"/>
      <c r="R358" s="578"/>
      <c r="S358" s="578"/>
      <c r="T358" s="578"/>
      <c r="U358" s="578"/>
      <c r="V358" s="579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71</v>
      </c>
      <c r="Q359" s="578"/>
      <c r="R359" s="578"/>
      <c r="S359" s="578"/>
      <c r="T359" s="578"/>
      <c r="U359" s="578"/>
      <c r="V359" s="579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69</v>
      </c>
      <c r="X361" s="563">
        <v>400</v>
      </c>
      <c r="Y361" s="564">
        <f>IFERROR(IF(X361="",0,CEILING((X361/$H361),1)*$H361),"")</f>
        <v>405</v>
      </c>
      <c r="Z361" s="36">
        <f>IFERROR(IF(Y361=0,"",ROUNDUP(Y361/H361,0)*0.01898),"")</f>
        <v>0.85409999999999997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423.06666666666666</v>
      </c>
      <c r="BN361" s="64">
        <f>IFERROR(Y361*I361/H361,"0")</f>
        <v>428.35500000000002</v>
      </c>
      <c r="BO361" s="64">
        <f>IFERROR(1/J361*(X361/H361),"0")</f>
        <v>0.69444444444444442</v>
      </c>
      <c r="BP361" s="64">
        <f>IFERROR(1/J361*(Y361/H361),"0")</f>
        <v>0.703125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71</v>
      </c>
      <c r="Q362" s="578"/>
      <c r="R362" s="578"/>
      <c r="S362" s="578"/>
      <c r="T362" s="578"/>
      <c r="U362" s="578"/>
      <c r="V362" s="579"/>
      <c r="W362" s="37" t="s">
        <v>72</v>
      </c>
      <c r="X362" s="565">
        <f>IFERROR(X361/H361,"0")</f>
        <v>44.444444444444443</v>
      </c>
      <c r="Y362" s="565">
        <f>IFERROR(Y361/H361,"0")</f>
        <v>45</v>
      </c>
      <c r="Z362" s="565">
        <f>IFERROR(IF(Z361="",0,Z361),"0")</f>
        <v>0.85409999999999997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71</v>
      </c>
      <c r="Q363" s="578"/>
      <c r="R363" s="578"/>
      <c r="S363" s="578"/>
      <c r="T363" s="578"/>
      <c r="U363" s="578"/>
      <c r="V363" s="579"/>
      <c r="W363" s="37" t="s">
        <v>69</v>
      </c>
      <c r="X363" s="565">
        <f>IFERROR(SUM(X361:X361),"0")</f>
        <v>400</v>
      </c>
      <c r="Y363" s="565">
        <f>IFERROR(SUM(Y361:Y361),"0")</f>
        <v>405</v>
      </c>
      <c r="Z363" s="37"/>
      <c r="AA363" s="566"/>
      <c r="AB363" s="566"/>
      <c r="AC363" s="566"/>
    </row>
    <row r="364" spans="1:68" ht="16.5" customHeight="1" x14ac:dyDescent="0.25">
      <c r="A364" s="580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71</v>
      </c>
      <c r="Q370" s="578"/>
      <c r="R370" s="578"/>
      <c r="S370" s="578"/>
      <c r="T370" s="578"/>
      <c r="U370" s="578"/>
      <c r="V370" s="579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71</v>
      </c>
      <c r="Q371" s="578"/>
      <c r="R371" s="578"/>
      <c r="S371" s="578"/>
      <c r="T371" s="578"/>
      <c r="U371" s="578"/>
      <c r="V371" s="579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69</v>
      </c>
      <c r="X373" s="563">
        <v>150</v>
      </c>
      <c r="Y373" s="564">
        <f>IFERROR(IF(X373="",0,CEILING((X373/$H373),1)*$H373),"")</f>
        <v>153.29999999999998</v>
      </c>
      <c r="Z373" s="36">
        <f>IFERROR(IF(Y373=0,"",ROUNDUP(Y373/H373,0)*0.00902),"")</f>
        <v>0.31569999999999998</v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159.24657534246575</v>
      </c>
      <c r="BN373" s="64">
        <f>IFERROR(Y373*I373/H373,"0")</f>
        <v>162.75</v>
      </c>
      <c r="BO373" s="64">
        <f>IFERROR(1/J373*(X373/H373),"0")</f>
        <v>0.25944375259443753</v>
      </c>
      <c r="BP373" s="64">
        <f>IFERROR(1/J373*(Y373/H373),"0")</f>
        <v>0.26515151515151514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71</v>
      </c>
      <c r="Q374" s="578"/>
      <c r="R374" s="578"/>
      <c r="S374" s="578"/>
      <c r="T374" s="578"/>
      <c r="U374" s="578"/>
      <c r="V374" s="579"/>
      <c r="W374" s="37" t="s">
        <v>72</v>
      </c>
      <c r="X374" s="565">
        <f>IFERROR(X373/H373,"0")</f>
        <v>34.246575342465754</v>
      </c>
      <c r="Y374" s="565">
        <f>IFERROR(Y373/H373,"0")</f>
        <v>35</v>
      </c>
      <c r="Z374" s="565">
        <f>IFERROR(IF(Z373="",0,Z373),"0")</f>
        <v>0.31569999999999998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71</v>
      </c>
      <c r="Q375" s="578"/>
      <c r="R375" s="578"/>
      <c r="S375" s="578"/>
      <c r="T375" s="578"/>
      <c r="U375" s="578"/>
      <c r="V375" s="579"/>
      <c r="W375" s="37" t="s">
        <v>69</v>
      </c>
      <c r="X375" s="565">
        <f>IFERROR(SUM(X373:X373),"0")</f>
        <v>150</v>
      </c>
      <c r="Y375" s="565">
        <f>IFERROR(SUM(Y373:Y373),"0")</f>
        <v>153.29999999999998</v>
      </c>
      <c r="Z375" s="37"/>
      <c r="AA375" s="566"/>
      <c r="AB375" s="566"/>
      <c r="AC375" s="566"/>
    </row>
    <row r="376" spans="1:68" ht="14.25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69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71</v>
      </c>
      <c r="Q379" s="578"/>
      <c r="R379" s="578"/>
      <c r="S379" s="578"/>
      <c r="T379" s="578"/>
      <c r="U379" s="578"/>
      <c r="V379" s="579"/>
      <c r="W379" s="37" t="s">
        <v>72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71</v>
      </c>
      <c r="Q380" s="578"/>
      <c r="R380" s="578"/>
      <c r="S380" s="578"/>
      <c r="T380" s="578"/>
      <c r="U380" s="578"/>
      <c r="V380" s="579"/>
      <c r="W380" s="37" t="s">
        <v>69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71</v>
      </c>
      <c r="Q383" s="578"/>
      <c r="R383" s="578"/>
      <c r="S383" s="578"/>
      <c r="T383" s="578"/>
      <c r="U383" s="578"/>
      <c r="V383" s="579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71</v>
      </c>
      <c r="Q384" s="578"/>
      <c r="R384" s="578"/>
      <c r="S384" s="578"/>
      <c r="T384" s="578"/>
      <c r="U384" s="578"/>
      <c r="V384" s="579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596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71</v>
      </c>
      <c r="Q398" s="578"/>
      <c r="R398" s="578"/>
      <c r="S398" s="578"/>
      <c r="T398" s="578"/>
      <c r="U398" s="578"/>
      <c r="V398" s="579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71</v>
      </c>
      <c r="Q399" s="578"/>
      <c r="R399" s="578"/>
      <c r="S399" s="578"/>
      <c r="T399" s="578"/>
      <c r="U399" s="578"/>
      <c r="V399" s="579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71</v>
      </c>
      <c r="Q403" s="578"/>
      <c r="R403" s="578"/>
      <c r="S403" s="578"/>
      <c r="T403" s="578"/>
      <c r="U403" s="578"/>
      <c r="V403" s="579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71</v>
      </c>
      <c r="Q404" s="578"/>
      <c r="R404" s="578"/>
      <c r="S404" s="578"/>
      <c r="T404" s="578"/>
      <c r="U404" s="578"/>
      <c r="V404" s="579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71</v>
      </c>
      <c r="Q408" s="578"/>
      <c r="R408" s="578"/>
      <c r="S408" s="578"/>
      <c r="T408" s="578"/>
      <c r="U408" s="578"/>
      <c r="V408" s="579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71</v>
      </c>
      <c r="Q409" s="578"/>
      <c r="R409" s="578"/>
      <c r="S409" s="578"/>
      <c r="T409" s="578"/>
      <c r="U409" s="578"/>
      <c r="V409" s="579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71</v>
      </c>
      <c r="Q415" s="578"/>
      <c r="R415" s="578"/>
      <c r="S415" s="578"/>
      <c r="T415" s="578"/>
      <c r="U415" s="578"/>
      <c r="V415" s="579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71</v>
      </c>
      <c r="Q416" s="578"/>
      <c r="R416" s="578"/>
      <c r="S416" s="578"/>
      <c r="T416" s="578"/>
      <c r="U416" s="578"/>
      <c r="V416" s="579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71</v>
      </c>
      <c r="Q420" s="578"/>
      <c r="R420" s="578"/>
      <c r="S420" s="578"/>
      <c r="T420" s="578"/>
      <c r="U420" s="578"/>
      <c r="V420" s="579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71</v>
      </c>
      <c r="Q421" s="578"/>
      <c r="R421" s="578"/>
      <c r="S421" s="578"/>
      <c r="T421" s="578"/>
      <c r="U421" s="578"/>
      <c r="V421" s="579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71</v>
      </c>
      <c r="Q425" s="578"/>
      <c r="R425" s="578"/>
      <c r="S425" s="578"/>
      <c r="T425" s="578"/>
      <c r="U425" s="578"/>
      <c r="V425" s="579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71</v>
      </c>
      <c r="Q426" s="578"/>
      <c r="R426" s="578"/>
      <c r="S426" s="578"/>
      <c r="T426" s="578"/>
      <c r="U426" s="578"/>
      <c r="V426" s="579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652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69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75" t="s">
        <v>664</v>
      </c>
      <c r="Q433" s="568"/>
      <c r="R433" s="568"/>
      <c r="S433" s="568"/>
      <c r="T433" s="569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69</v>
      </c>
      <c r="X435" s="563">
        <v>450</v>
      </c>
      <c r="Y435" s="564">
        <f t="shared" si="63"/>
        <v>454.08000000000004</v>
      </c>
      <c r="Z435" s="36">
        <f t="shared" si="64"/>
        <v>1.0285599999999999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480.68181818181819</v>
      </c>
      <c r="BN435" s="64">
        <f t="shared" si="66"/>
        <v>485.03999999999996</v>
      </c>
      <c r="BO435" s="64">
        <f t="shared" si="67"/>
        <v>0.81949300699300698</v>
      </c>
      <c r="BP435" s="64">
        <f t="shared" si="68"/>
        <v>0.82692307692307698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68"/>
      <c r="R440" s="568"/>
      <c r="S440" s="568"/>
      <c r="T440" s="569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71</v>
      </c>
      <c r="Q445" s="578"/>
      <c r="R445" s="578"/>
      <c r="S445" s="578"/>
      <c r="T445" s="578"/>
      <c r="U445" s="578"/>
      <c r="V445" s="579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85.22727272727272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86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1.0285599999999999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71</v>
      </c>
      <c r="Q446" s="578"/>
      <c r="R446" s="578"/>
      <c r="S446" s="578"/>
      <c r="T446" s="578"/>
      <c r="U446" s="578"/>
      <c r="V446" s="579"/>
      <c r="W446" s="37" t="s">
        <v>69</v>
      </c>
      <c r="X446" s="565">
        <f>IFERROR(SUM(X430:X444),"0")</f>
        <v>450</v>
      </c>
      <c r="Y446" s="565">
        <f>IFERROR(SUM(Y430:Y444),"0")</f>
        <v>454.08000000000004</v>
      </c>
      <c r="Z446" s="37"/>
      <c r="AA446" s="566"/>
      <c r="AB446" s="566"/>
      <c r="AC446" s="566"/>
    </row>
    <row r="447" spans="1:68" ht="14.25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69</v>
      </c>
      <c r="X448" s="563">
        <v>250</v>
      </c>
      <c r="Y448" s="564">
        <f>IFERROR(IF(X448="",0,CEILING((X448/$H448),1)*$H448),"")</f>
        <v>253.44</v>
      </c>
      <c r="Z448" s="36">
        <f>IFERROR(IF(Y448=0,"",ROUNDUP(Y448/H448,0)*0.01196),"")</f>
        <v>0.57408000000000003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267.04545454545456</v>
      </c>
      <c r="BN448" s="64">
        <f>IFERROR(Y448*I448/H448,"0")</f>
        <v>270.71999999999997</v>
      </c>
      <c r="BO448" s="64">
        <f>IFERROR(1/J448*(X448/H448),"0")</f>
        <v>0.45527389277389274</v>
      </c>
      <c r="BP448" s="64">
        <f>IFERROR(1/J448*(Y448/H448),"0")</f>
        <v>0.46153846153846156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71</v>
      </c>
      <c r="Q451" s="578"/>
      <c r="R451" s="578"/>
      <c r="S451" s="578"/>
      <c r="T451" s="578"/>
      <c r="U451" s="578"/>
      <c r="V451" s="579"/>
      <c r="W451" s="37" t="s">
        <v>72</v>
      </c>
      <c r="X451" s="565">
        <f>IFERROR(X448/H448,"0")+IFERROR(X449/H449,"0")+IFERROR(X450/H450,"0")</f>
        <v>47.348484848484844</v>
      </c>
      <c r="Y451" s="565">
        <f>IFERROR(Y448/H448,"0")+IFERROR(Y449/H449,"0")+IFERROR(Y450/H450,"0")</f>
        <v>48</v>
      </c>
      <c r="Z451" s="565">
        <f>IFERROR(IF(Z448="",0,Z448),"0")+IFERROR(IF(Z449="",0,Z449),"0")+IFERROR(IF(Z450="",0,Z450),"0")</f>
        <v>0.57408000000000003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71</v>
      </c>
      <c r="Q452" s="578"/>
      <c r="R452" s="578"/>
      <c r="S452" s="578"/>
      <c r="T452" s="578"/>
      <c r="U452" s="578"/>
      <c r="V452" s="579"/>
      <c r="W452" s="37" t="s">
        <v>69</v>
      </c>
      <c r="X452" s="565">
        <f>IFERROR(SUM(X448:X450),"0")</f>
        <v>250</v>
      </c>
      <c r="Y452" s="565">
        <f>IFERROR(SUM(Y448:Y450),"0")</f>
        <v>253.44</v>
      </c>
      <c r="Z452" s="37"/>
      <c r="AA452" s="566"/>
      <c r="AB452" s="566"/>
      <c r="AC452" s="566"/>
    </row>
    <row r="453" spans="1:68" ht="14.25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69</v>
      </c>
      <c r="X454" s="563">
        <v>100</v>
      </c>
      <c r="Y454" s="564">
        <f t="shared" ref="Y454:Y460" si="69">IFERROR(IF(X454="",0,CEILING((X454/$H454),1)*$H454),"")</f>
        <v>100.32000000000001</v>
      </c>
      <c r="Z454" s="36">
        <f>IFERROR(IF(Y454=0,"",ROUNDUP(Y454/H454,0)*0.01196),"")</f>
        <v>0.22724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106.81818181818181</v>
      </c>
      <c r="BN454" s="64">
        <f t="shared" ref="BN454:BN460" si="71">IFERROR(Y454*I454/H454,"0")</f>
        <v>107.16</v>
      </c>
      <c r="BO454" s="64">
        <f t="shared" ref="BO454:BO460" si="72">IFERROR(1/J454*(X454/H454),"0")</f>
        <v>0.18210955710955709</v>
      </c>
      <c r="BP454" s="64">
        <f t="shared" ref="BP454:BP460" si="73">IFERROR(1/J454*(Y454/H454),"0")</f>
        <v>0.18269230769230771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69</v>
      </c>
      <c r="X455" s="563">
        <v>50</v>
      </c>
      <c r="Y455" s="564">
        <f t="shared" si="69"/>
        <v>52.800000000000004</v>
      </c>
      <c r="Z455" s="36">
        <f>IFERROR(IF(Y455=0,"",ROUNDUP(Y455/H455,0)*0.01196),"")</f>
        <v>0.1196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53.409090909090907</v>
      </c>
      <c r="BN455" s="64">
        <f t="shared" si="71"/>
        <v>56.400000000000006</v>
      </c>
      <c r="BO455" s="64">
        <f t="shared" si="72"/>
        <v>9.1054778554778545E-2</v>
      </c>
      <c r="BP455" s="64">
        <f t="shared" si="73"/>
        <v>9.6153846153846159E-2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69</v>
      </c>
      <c r="X456" s="563">
        <v>70</v>
      </c>
      <c r="Y456" s="564">
        <f t="shared" si="69"/>
        <v>73.92</v>
      </c>
      <c r="Z456" s="36">
        <f>IFERROR(IF(Y456=0,"",ROUNDUP(Y456/H456,0)*0.01196),"")</f>
        <v>0.16744000000000001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74.772727272727266</v>
      </c>
      <c r="BN456" s="64">
        <f t="shared" si="71"/>
        <v>78.959999999999994</v>
      </c>
      <c r="BO456" s="64">
        <f t="shared" si="72"/>
        <v>0.12747668997668998</v>
      </c>
      <c r="BP456" s="64">
        <f t="shared" si="73"/>
        <v>0.13461538461538464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71</v>
      </c>
      <c r="Q461" s="578"/>
      <c r="R461" s="578"/>
      <c r="S461" s="578"/>
      <c r="T461" s="578"/>
      <c r="U461" s="578"/>
      <c r="V461" s="579"/>
      <c r="W461" s="37" t="s">
        <v>72</v>
      </c>
      <c r="X461" s="565">
        <f>IFERROR(X454/H454,"0")+IFERROR(X455/H455,"0")+IFERROR(X456/H456,"0")+IFERROR(X457/H457,"0")+IFERROR(X458/H458,"0")+IFERROR(X459/H459,"0")+IFERROR(X460/H460,"0")</f>
        <v>41.666666666666664</v>
      </c>
      <c r="Y461" s="565">
        <f>IFERROR(Y454/H454,"0")+IFERROR(Y455/H455,"0")+IFERROR(Y456/H456,"0")+IFERROR(Y457/H457,"0")+IFERROR(Y458/H458,"0")+IFERROR(Y459/H459,"0")+IFERROR(Y460/H460,"0")</f>
        <v>43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0.51427999999999996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71</v>
      </c>
      <c r="Q462" s="578"/>
      <c r="R462" s="578"/>
      <c r="S462" s="578"/>
      <c r="T462" s="578"/>
      <c r="U462" s="578"/>
      <c r="V462" s="579"/>
      <c r="W462" s="37" t="s">
        <v>69</v>
      </c>
      <c r="X462" s="565">
        <f>IFERROR(SUM(X454:X460),"0")</f>
        <v>220</v>
      </c>
      <c r="Y462" s="565">
        <f>IFERROR(SUM(Y454:Y460),"0")</f>
        <v>227.04000000000002</v>
      </c>
      <c r="Z462" s="37"/>
      <c r="AA462" s="566"/>
      <c r="AB462" s="566"/>
      <c r="AC462" s="566"/>
    </row>
    <row r="463" spans="1:68" ht="14.25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71</v>
      </c>
      <c r="Q467" s="578"/>
      <c r="R467" s="578"/>
      <c r="S467" s="578"/>
      <c r="T467" s="578"/>
      <c r="U467" s="578"/>
      <c r="V467" s="579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71</v>
      </c>
      <c r="Q468" s="578"/>
      <c r="R468" s="578"/>
      <c r="S468" s="578"/>
      <c r="T468" s="578"/>
      <c r="U468" s="578"/>
      <c r="V468" s="579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793" t="s">
        <v>725</v>
      </c>
      <c r="Q472" s="568"/>
      <c r="R472" s="568"/>
      <c r="S472" s="568"/>
      <c r="T472" s="569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43" t="s">
        <v>729</v>
      </c>
      <c r="Q473" s="568"/>
      <c r="R473" s="568"/>
      <c r="S473" s="568"/>
      <c r="T473" s="569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5" t="s">
        <v>733</v>
      </c>
      <c r="Q474" s="568"/>
      <c r="R474" s="568"/>
      <c r="S474" s="568"/>
      <c r="T474" s="569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21" t="s">
        <v>737</v>
      </c>
      <c r="Q475" s="568"/>
      <c r="R475" s="568"/>
      <c r="S475" s="568"/>
      <c r="T475" s="569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71</v>
      </c>
      <c r="Q476" s="578"/>
      <c r="R476" s="578"/>
      <c r="S476" s="578"/>
      <c r="T476" s="578"/>
      <c r="U476" s="578"/>
      <c r="V476" s="579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71</v>
      </c>
      <c r="Q477" s="578"/>
      <c r="R477" s="578"/>
      <c r="S477" s="578"/>
      <c r="T477" s="578"/>
      <c r="U477" s="578"/>
      <c r="V477" s="579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83" t="s">
        <v>740</v>
      </c>
      <c r="Q479" s="568"/>
      <c r="R479" s="568"/>
      <c r="S479" s="568"/>
      <c r="T479" s="569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07" t="s">
        <v>743</v>
      </c>
      <c r="Q480" s="568"/>
      <c r="R480" s="568"/>
      <c r="S480" s="568"/>
      <c r="T480" s="569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9" t="s">
        <v>747</v>
      </c>
      <c r="Q481" s="568"/>
      <c r="R481" s="568"/>
      <c r="S481" s="568"/>
      <c r="T481" s="569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1" t="s">
        <v>750</v>
      </c>
      <c r="Q482" s="568"/>
      <c r="R482" s="568"/>
      <c r="S482" s="568"/>
      <c r="T482" s="569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71</v>
      </c>
      <c r="Q483" s="578"/>
      <c r="R483" s="578"/>
      <c r="S483" s="578"/>
      <c r="T483" s="578"/>
      <c r="U483" s="578"/>
      <c r="V483" s="579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71</v>
      </c>
      <c r="Q484" s="578"/>
      <c r="R484" s="578"/>
      <c r="S484" s="578"/>
      <c r="T484" s="578"/>
      <c r="U484" s="578"/>
      <c r="V484" s="579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6" t="s">
        <v>754</v>
      </c>
      <c r="Q486" s="568"/>
      <c r="R486" s="568"/>
      <c r="S486" s="568"/>
      <c r="T486" s="569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95" t="s">
        <v>758</v>
      </c>
      <c r="Q487" s="568"/>
      <c r="R487" s="568"/>
      <c r="S487" s="568"/>
      <c r="T487" s="569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71</v>
      </c>
      <c r="Q488" s="578"/>
      <c r="R488" s="578"/>
      <c r="S488" s="578"/>
      <c r="T488" s="578"/>
      <c r="U488" s="578"/>
      <c r="V488" s="579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71</v>
      </c>
      <c r="Q489" s="578"/>
      <c r="R489" s="578"/>
      <c r="S489" s="578"/>
      <c r="T489" s="578"/>
      <c r="U489" s="578"/>
      <c r="V489" s="579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57" t="s">
        <v>762</v>
      </c>
      <c r="Q491" s="568"/>
      <c r="R491" s="568"/>
      <c r="S491" s="568"/>
      <c r="T491" s="569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81" t="s">
        <v>766</v>
      </c>
      <c r="Q492" s="568"/>
      <c r="R492" s="568"/>
      <c r="S492" s="568"/>
      <c r="T492" s="569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71</v>
      </c>
      <c r="Q493" s="578"/>
      <c r="R493" s="578"/>
      <c r="S493" s="578"/>
      <c r="T493" s="578"/>
      <c r="U493" s="578"/>
      <c r="V493" s="579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71</v>
      </c>
      <c r="Q494" s="578"/>
      <c r="R494" s="578"/>
      <c r="S494" s="578"/>
      <c r="T494" s="578"/>
      <c r="U494" s="578"/>
      <c r="V494" s="579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769</v>
      </c>
      <c r="Q496" s="568"/>
      <c r="R496" s="568"/>
      <c r="S496" s="568"/>
      <c r="T496" s="569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7" t="s">
        <v>773</v>
      </c>
      <c r="Q497" s="568"/>
      <c r="R497" s="568"/>
      <c r="S497" s="568"/>
      <c r="T497" s="569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71</v>
      </c>
      <c r="Q498" s="578"/>
      <c r="R498" s="578"/>
      <c r="S498" s="578"/>
      <c r="T498" s="578"/>
      <c r="U498" s="578"/>
      <c r="V498" s="579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71</v>
      </c>
      <c r="Q499" s="578"/>
      <c r="R499" s="578"/>
      <c r="S499" s="578"/>
      <c r="T499" s="578"/>
      <c r="U499" s="578"/>
      <c r="V499" s="579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778</v>
      </c>
      <c r="Q502" s="568"/>
      <c r="R502" s="568"/>
      <c r="S502" s="568"/>
      <c r="T502" s="569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71</v>
      </c>
      <c r="Q503" s="578"/>
      <c r="R503" s="578"/>
      <c r="S503" s="578"/>
      <c r="T503" s="578"/>
      <c r="U503" s="578"/>
      <c r="V503" s="579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71</v>
      </c>
      <c r="Q504" s="578"/>
      <c r="R504" s="578"/>
      <c r="S504" s="578"/>
      <c r="T504" s="578"/>
      <c r="U504" s="578"/>
      <c r="V504" s="579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780</v>
      </c>
      <c r="Q505" s="615"/>
      <c r="R505" s="615"/>
      <c r="S505" s="615"/>
      <c r="T505" s="615"/>
      <c r="U505" s="615"/>
      <c r="V505" s="616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7715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7773.0599999999995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781</v>
      </c>
      <c r="Q506" s="615"/>
      <c r="R506" s="615"/>
      <c r="S506" s="615"/>
      <c r="T506" s="615"/>
      <c r="U506" s="615"/>
      <c r="V506" s="616"/>
      <c r="W506" s="37" t="s">
        <v>69</v>
      </c>
      <c r="X506" s="565">
        <f>IFERROR(SUM(BM22:BM502),"0")</f>
        <v>8015.3508321967229</v>
      </c>
      <c r="Y506" s="565">
        <f>IFERROR(SUM(BN22:BN502),"0")</f>
        <v>8076.0900000000011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782</v>
      </c>
      <c r="Q507" s="615"/>
      <c r="R507" s="615"/>
      <c r="S507" s="615"/>
      <c r="T507" s="615"/>
      <c r="U507" s="615"/>
      <c r="V507" s="616"/>
      <c r="W507" s="37" t="s">
        <v>783</v>
      </c>
      <c r="X507" s="38">
        <f>ROUNDUP(SUM(BO22:BO502),0)</f>
        <v>12</v>
      </c>
      <c r="Y507" s="38">
        <f>ROUNDUP(SUM(BP22:BP502),0)</f>
        <v>12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784</v>
      </c>
      <c r="Q508" s="615"/>
      <c r="R508" s="615"/>
      <c r="S508" s="615"/>
      <c r="T508" s="615"/>
      <c r="U508" s="615"/>
      <c r="V508" s="616"/>
      <c r="W508" s="37" t="s">
        <v>69</v>
      </c>
      <c r="X508" s="565">
        <f>GrossWeightTotal+PalletQtyTotal*25</f>
        <v>8315.3508321967238</v>
      </c>
      <c r="Y508" s="565">
        <f>GrossWeightTotalR+PalletQtyTotalR*25</f>
        <v>8376.09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785</v>
      </c>
      <c r="Q509" s="615"/>
      <c r="R509" s="615"/>
      <c r="S509" s="615"/>
      <c r="T509" s="615"/>
      <c r="U509" s="615"/>
      <c r="V509" s="616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685.42021651610685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692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786</v>
      </c>
      <c r="Q510" s="615"/>
      <c r="R510" s="615"/>
      <c r="S510" s="615"/>
      <c r="T510" s="615"/>
      <c r="U510" s="615"/>
      <c r="V510" s="616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12.55696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3" t="s">
        <v>100</v>
      </c>
      <c r="D512" s="712"/>
      <c r="E512" s="712"/>
      <c r="F512" s="712"/>
      <c r="G512" s="712"/>
      <c r="H512" s="607"/>
      <c r="I512" s="583" t="s">
        <v>253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539</v>
      </c>
      <c r="U512" s="607"/>
      <c r="V512" s="583" t="s">
        <v>596</v>
      </c>
      <c r="W512" s="712"/>
      <c r="X512" s="712"/>
      <c r="Y512" s="607"/>
      <c r="Z512" s="560" t="s">
        <v>652</v>
      </c>
      <c r="AA512" s="583" t="s">
        <v>722</v>
      </c>
      <c r="AB512" s="607"/>
      <c r="AC512" s="52"/>
      <c r="AF512" s="561"/>
    </row>
    <row r="513" spans="1:32" ht="14.25" customHeight="1" thickTop="1" x14ac:dyDescent="0.2">
      <c r="A513" s="595" t="s">
        <v>789</v>
      </c>
      <c r="B513" s="583" t="s">
        <v>62</v>
      </c>
      <c r="C513" s="583" t="s">
        <v>101</v>
      </c>
      <c r="D513" s="583" t="s">
        <v>116</v>
      </c>
      <c r="E513" s="583" t="s">
        <v>176</v>
      </c>
      <c r="F513" s="583" t="s">
        <v>199</v>
      </c>
      <c r="G513" s="583" t="s">
        <v>232</v>
      </c>
      <c r="H513" s="583" t="s">
        <v>100</v>
      </c>
      <c r="I513" s="583" t="s">
        <v>254</v>
      </c>
      <c r="J513" s="583" t="s">
        <v>294</v>
      </c>
      <c r="K513" s="583" t="s">
        <v>355</v>
      </c>
      <c r="L513" s="583" t="s">
        <v>396</v>
      </c>
      <c r="M513" s="583" t="s">
        <v>412</v>
      </c>
      <c r="N513" s="561"/>
      <c r="O513" s="583" t="s">
        <v>425</v>
      </c>
      <c r="P513" s="583" t="s">
        <v>435</v>
      </c>
      <c r="Q513" s="583" t="s">
        <v>442</v>
      </c>
      <c r="R513" s="583" t="s">
        <v>447</v>
      </c>
      <c r="S513" s="583" t="s">
        <v>529</v>
      </c>
      <c r="T513" s="583" t="s">
        <v>540</v>
      </c>
      <c r="U513" s="583" t="s">
        <v>574</v>
      </c>
      <c r="V513" s="583" t="s">
        <v>597</v>
      </c>
      <c r="W513" s="583" t="s">
        <v>629</v>
      </c>
      <c r="X513" s="583" t="s">
        <v>644</v>
      </c>
      <c r="Y513" s="583" t="s">
        <v>648</v>
      </c>
      <c r="Z513" s="583" t="s">
        <v>652</v>
      </c>
      <c r="AA513" s="583" t="s">
        <v>722</v>
      </c>
      <c r="AB513" s="583" t="s">
        <v>775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149.4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100.80000000000001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6435</v>
      </c>
      <c r="U515" s="46">
        <f>IFERROR(Y366*1,"0")+IFERROR(Y367*1,"0")+IFERROR(Y368*1,"0")+IFERROR(Y369*1,"0")+IFERROR(Y373*1,"0")+IFERROR(Y377*1,"0")+IFERROR(Y378*1,"0")+IFERROR(Y382*1,"0")</f>
        <v>153.29999999999998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934.56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2025-07-18T07:54:28Z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