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МИРАТОРГ\Ташкент\заказы\2025\04,25\14,04,25 Мираторг КИ Ташкент\"/>
    </mc:Choice>
  </mc:AlternateContent>
  <xr:revisionPtr revIDLastSave="0" documentId="13_ncr:1_{C9B8F163-AFC5-4515-8BB5-DC0CF81C73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3" i="1" l="1"/>
  <c r="Q22" i="1"/>
  <c r="Q21" i="1"/>
  <c r="Q20" i="1"/>
  <c r="Q19" i="1"/>
  <c r="Q18" i="1"/>
  <c r="Q17" i="1"/>
  <c r="Q16" i="1"/>
  <c r="Q15" i="1"/>
  <c r="Q14" i="1"/>
  <c r="Q13" i="1"/>
  <c r="Q12" i="1"/>
  <c r="Q7" i="1"/>
  <c r="Q8" i="1"/>
  <c r="Q9" i="1"/>
  <c r="Q10" i="1"/>
  <c r="Q6" i="1"/>
  <c r="AE6" i="1" l="1"/>
  <c r="AE9" i="1"/>
  <c r="AE7" i="1"/>
  <c r="AE13" i="1"/>
  <c r="AE15" i="1"/>
  <c r="AE17" i="1"/>
  <c r="AE19" i="1"/>
  <c r="AE21" i="1"/>
  <c r="AE23" i="1"/>
  <c r="AE10" i="1"/>
  <c r="AE8" i="1"/>
  <c r="AE12" i="1"/>
  <c r="AE14" i="1"/>
  <c r="AE16" i="1"/>
  <c r="AE18" i="1"/>
  <c r="AE20" i="1"/>
  <c r="AE22" i="1"/>
  <c r="Q5" i="1"/>
  <c r="AE5" i="1" l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6" i="1"/>
  <c r="AG6" i="1" s="1"/>
  <c r="AH23" i="1" l="1"/>
  <c r="AG23" i="1"/>
  <c r="AH21" i="1"/>
  <c r="AG21" i="1"/>
  <c r="AH19" i="1"/>
  <c r="AG19" i="1"/>
  <c r="AH17" i="1"/>
  <c r="AG17" i="1"/>
  <c r="AH15" i="1"/>
  <c r="AG15" i="1"/>
  <c r="AH13" i="1"/>
  <c r="AG13" i="1"/>
  <c r="AH11" i="1"/>
  <c r="AG11" i="1"/>
  <c r="AH9" i="1"/>
  <c r="AG9" i="1"/>
  <c r="AH7" i="1"/>
  <c r="AG7" i="1"/>
  <c r="AH22" i="1"/>
  <c r="AG22" i="1"/>
  <c r="AH20" i="1"/>
  <c r="AG20" i="1"/>
  <c r="AH18" i="1"/>
  <c r="AG18" i="1"/>
  <c r="AH16" i="1"/>
  <c r="AG16" i="1"/>
  <c r="AH14" i="1"/>
  <c r="AG14" i="1"/>
  <c r="AH12" i="1"/>
  <c r="AG12" i="1"/>
  <c r="AH10" i="1"/>
  <c r="AG10" i="1"/>
  <c r="AH8" i="1"/>
  <c r="AG8" i="1"/>
  <c r="AH6" i="1"/>
  <c r="AH5" i="1" s="1"/>
  <c r="AG5" i="1"/>
  <c r="O7" i="1"/>
  <c r="T7" i="1" s="1"/>
  <c r="O8" i="1"/>
  <c r="O9" i="1"/>
  <c r="T9" i="1" s="1"/>
  <c r="O10" i="1"/>
  <c r="T10" i="1" s="1"/>
  <c r="O11" i="1"/>
  <c r="U11" i="1" s="1"/>
  <c r="O12" i="1"/>
  <c r="O13" i="1"/>
  <c r="O14" i="1"/>
  <c r="O15" i="1"/>
  <c r="O16" i="1"/>
  <c r="T16" i="1" s="1"/>
  <c r="O17" i="1"/>
  <c r="O18" i="1"/>
  <c r="O19" i="1"/>
  <c r="O20" i="1"/>
  <c r="T20" i="1" s="1"/>
  <c r="O21" i="1"/>
  <c r="O22" i="1"/>
  <c r="O23" i="1"/>
  <c r="T23" i="1" s="1"/>
  <c r="O6" i="1"/>
  <c r="T6" i="1" s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21" i="1" l="1"/>
  <c r="T21" i="1"/>
  <c r="U19" i="1"/>
  <c r="T19" i="1"/>
  <c r="U17" i="1"/>
  <c r="T17" i="1"/>
  <c r="U15" i="1"/>
  <c r="T15" i="1"/>
  <c r="U13" i="1"/>
  <c r="T13" i="1"/>
  <c r="U22" i="1"/>
  <c r="T22" i="1"/>
  <c r="U18" i="1"/>
  <c r="T18" i="1"/>
  <c r="U14" i="1"/>
  <c r="T14" i="1"/>
  <c r="U12" i="1"/>
  <c r="T12" i="1"/>
  <c r="U8" i="1"/>
  <c r="T8" i="1"/>
  <c r="K5" i="1"/>
  <c r="O5" i="1"/>
  <c r="T11" i="1"/>
  <c r="U7" i="1"/>
  <c r="U9" i="1"/>
  <c r="U16" i="1"/>
  <c r="U20" i="1"/>
  <c r="U6" i="1"/>
  <c r="U10" i="1"/>
  <c r="U23" i="1"/>
  <c r="P5" i="1" l="1"/>
</calcChain>
</file>

<file path=xl/sharedStrings.xml><?xml version="1.0" encoding="utf-8"?>
<sst xmlns="http://schemas.openxmlformats.org/spreadsheetml/2006/main" count="95" uniqueCount="67">
  <si>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</si>
  <si>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</si>
  <si>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</si>
  <si>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</si>
  <si>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</si>
  <si>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</si>
  <si>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</si>
  <si>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</si>
  <si>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</si>
  <si>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</si>
  <si>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</si>
  <si>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</si>
  <si>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</si>
  <si>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</si>
  <si>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</si>
  <si>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</si>
  <si>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</si>
  <si>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</si>
  <si>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</si>
  <si>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</si>
  <si>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</si>
  <si>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</si>
  <si>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31,03,</t>
  </si>
  <si>
    <t>21,04,(1)</t>
  </si>
  <si>
    <t>14,04,</t>
  </si>
  <si>
    <t>07,04,</t>
  </si>
  <si>
    <t>24,03,</t>
  </si>
  <si>
    <t>17,03,</t>
  </si>
  <si>
    <t>10,03,</t>
  </si>
  <si>
    <t>03,03,</t>
  </si>
  <si>
    <t>24,02,</t>
  </si>
  <si>
    <t>17,02,</t>
  </si>
  <si>
    <t>Колб полусухая «Салями» ШТ. ВУ ОХЛ 300гр*8  МИРАТОРГ</t>
  </si>
  <si>
    <t>шт</t>
  </si>
  <si>
    <t>МХБ Ветчина для завтрака ШТ. ОХЛ п/а 400г*6 (2,4кг) МИРАТОРГ</t>
  </si>
  <si>
    <t>нужно увеличить продажи!!!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</si>
  <si>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</si>
  <si>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</si>
  <si>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</si>
  <si>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вареная Филейная ШТ. п/а ОХЛ 400г*6 (2,4кг) МИРАТОРГ</t>
  </si>
  <si>
    <t>СКЮ была в документах возврата от 11,03,25 (сейчас из документа удалена)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</si>
  <si>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</si>
  <si>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</si>
  <si>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МХБ Колбаса варено-копченая Сервелат ШТ. Ф/О ОХЛ В/У 375г*6 (2,25кг) МИРАТОРГ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</si>
  <si>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</si>
  <si>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</si>
  <si>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</si>
  <si>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</si>
  <si>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</si>
  <si>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</si>
  <si>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</si>
  <si>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 Коньячный в/к ВУ ОХЛ 375гр  МИРАТОРГ</t>
  </si>
  <si>
    <t>Сервелат полусухой с/к ВУ ОХЛ 300гр МИРАТОРГ</t>
  </si>
  <si>
    <t>31,03,25 завод не отгрузил 200шт.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</si>
  <si>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</si>
  <si>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>, сроки из возврата?</t>
    </r>
  </si>
  <si>
    <t>350шт плохие сроки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</si>
  <si>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на вывод / СРОКИ (17,03,25)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</si>
  <si>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СРОКИ (09,03,25; 13,03,25)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</si>
  <si>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/ 800шт плохие сроки</t>
    </r>
  </si>
  <si>
    <t>заказ</t>
  </si>
  <si>
    <t>вес кор.</t>
  </si>
  <si>
    <t>КОЛ-ВО кор.</t>
  </si>
  <si>
    <t>ВЕС</t>
  </si>
  <si>
    <t>21,04,(Шувалова)</t>
  </si>
  <si>
    <t>расчет</t>
  </si>
  <si>
    <t>Шувалова отменила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</si>
</sst>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165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2" fontId="7" fillId="2" borderId="1" xfId="1" applyNumberFormat="1" applyFont="1" applyFill="1"/>
    <xf numFmtId="164" fontId="7" fillId="2" borderId="1" xfId="1" applyNumberFormat="1" applyFont="1" applyFill="1"/>
    <xf numFmtId="2" fontId="1" fillId="0" borderId="1" xfId="1" applyNumberFormat="1"/>
    <xf numFmtId="2" fontId="0" fillId="0" borderId="0" xfId="0" applyNumberFormat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8;&#1072;&#1089;&#1095;&#1077;&#1090;%20&#1079;&#1072;&#1082;&#1072;&#1079;&#1072;%20&#1052;&#1080;&#1088;&#1072;&#1090;&#1086;&#1088;&#1075;%20&#1085;&#1072;%2021.04.2025%20(&#1086;&#1090;%20&#1064;&#1091;&#1074;&#1072;&#1083;&#1086;&#1074;&#1086;&#1081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76;&#1074;%2007,04,25%20&#1090;&#1096;&#1088;&#1089;&#1095;%20&#1084;&#1088;&#1090;&#1088;&#1075;%20&#1082;&#1080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</row>
        <row r="2">
          <cell r="A2" t="str">
            <v>Склады</v>
          </cell>
          <cell r="D2" t="str">
            <v>остаток 16 апр</v>
          </cell>
          <cell r="M2" t="str">
            <v>необх</v>
          </cell>
          <cell r="N2" t="str">
            <v>ЗАКАЗ1</v>
          </cell>
          <cell r="V2" t="str">
            <v>ЗАКАЗ 2</v>
          </cell>
        </row>
        <row r="3">
          <cell r="A3" t="str">
            <v>Номенклатура</v>
          </cell>
          <cell r="B3" t="str">
            <v>Единица</v>
          </cell>
          <cell r="C3" t="str">
            <v>Вес единицы (кг) (Справочник "Номенклатура")</v>
          </cell>
          <cell r="D3" t="str">
            <v>Кол-во
шт/кг</v>
          </cell>
          <cell r="E3" t="str">
            <v>на складе, кг</v>
          </cell>
          <cell r="F3" t="str">
            <v>ср апр</v>
          </cell>
          <cell r="G3" t="str">
            <v>ср март</v>
          </cell>
          <cell r="H3" t="str">
            <v>фев</v>
          </cell>
          <cell r="I3" t="str">
            <v>запас,дни</v>
          </cell>
          <cell r="J3" t="str">
            <v>ср в день</v>
          </cell>
          <cell r="K3" t="str">
            <v>расход в нед</v>
          </cell>
          <cell r="M3" t="str">
            <v>запас шт</v>
          </cell>
          <cell r="N3" t="str">
            <v>В пути,кг</v>
          </cell>
          <cell r="O3" t="str">
            <v>В пути, шт</v>
          </cell>
          <cell r="P3" t="str">
            <v>Предзаказ</v>
          </cell>
          <cell r="Q3" t="str">
            <v>Предзаказ</v>
          </cell>
          <cell r="R3" t="str">
            <v>предложение Мираторг</v>
          </cell>
          <cell r="T3" t="str">
            <v>Заказ, итог</v>
          </cell>
          <cell r="U3" t="str">
            <v>Заказ, итог</v>
          </cell>
          <cell r="V3" t="str">
            <v>Заказ</v>
          </cell>
        </row>
        <row r="4">
          <cell r="A4" t="str">
            <v>2910</v>
          </cell>
          <cell r="D4">
            <v>38600.663</v>
          </cell>
          <cell r="F4">
            <v>10</v>
          </cell>
          <cell r="G4">
            <v>19</v>
          </cell>
          <cell r="H4">
            <v>20</v>
          </cell>
          <cell r="I4">
            <v>22</v>
          </cell>
          <cell r="K4" t="str">
            <v>шт</v>
          </cell>
          <cell r="L4" t="str">
            <v>кг</v>
          </cell>
          <cell r="M4" t="str">
            <v>шт</v>
          </cell>
          <cell r="N4" t="str">
            <v>кг</v>
          </cell>
          <cell r="O4" t="str">
            <v>шт</v>
          </cell>
          <cell r="P4" t="str">
            <v>кг</v>
          </cell>
          <cell r="Q4" t="str">
            <v>шт</v>
          </cell>
          <cell r="R4" t="str">
            <v>кг</v>
          </cell>
          <cell r="S4" t="str">
            <v>шт</v>
          </cell>
          <cell r="T4" t="str">
            <v>шт</v>
          </cell>
          <cell r="U4" t="str">
            <v>кг</v>
          </cell>
          <cell r="V4" t="str">
            <v>кг</v>
          </cell>
        </row>
        <row r="5">
          <cell r="A5" t="str">
            <v>МИРАТОРГ склад</v>
          </cell>
          <cell r="D5">
            <v>7023</v>
          </cell>
          <cell r="E5">
            <v>2390.0100000000002</v>
          </cell>
          <cell r="N5">
            <v>784.05</v>
          </cell>
          <cell r="P5">
            <v>650.32301374350891</v>
          </cell>
          <cell r="R5">
            <v>3213.96</v>
          </cell>
          <cell r="S5">
            <v>10282</v>
          </cell>
          <cell r="U5">
            <v>2152.5</v>
          </cell>
          <cell r="V5">
            <v>1381.35</v>
          </cell>
        </row>
        <row r="6">
          <cell r="A6" t="str">
            <v>Колб полусухая «Салями» ШТ. ВУ ОХЛ 300гр*8  МИРАТОРГ</v>
          </cell>
          <cell r="B6" t="str">
            <v>шт</v>
          </cell>
          <cell r="C6">
            <v>0.3</v>
          </cell>
          <cell r="D6">
            <v>376</v>
          </cell>
          <cell r="E6">
            <v>112.8</v>
          </cell>
          <cell r="F6">
            <v>119.55555555555556</v>
          </cell>
          <cell r="G6">
            <v>91.578947368421055</v>
          </cell>
          <cell r="H6">
            <v>80.150000000000006</v>
          </cell>
          <cell r="I6">
            <v>20</v>
          </cell>
          <cell r="J6">
            <v>120</v>
          </cell>
          <cell r="K6">
            <v>600</v>
          </cell>
          <cell r="L6">
            <v>180</v>
          </cell>
          <cell r="M6">
            <v>2400</v>
          </cell>
          <cell r="N6">
            <v>360</v>
          </cell>
          <cell r="O6">
            <v>1200</v>
          </cell>
          <cell r="P6">
            <v>247.2</v>
          </cell>
          <cell r="Q6">
            <v>824</v>
          </cell>
          <cell r="R6">
            <v>979.2</v>
          </cell>
          <cell r="S6">
            <v>3264.0000000000005</v>
          </cell>
          <cell r="T6">
            <v>2000</v>
          </cell>
          <cell r="U6">
            <v>600</v>
          </cell>
          <cell r="V6">
            <v>240</v>
          </cell>
        </row>
        <row r="7">
          <cell r="A7" t="str">
            <v>МХБ Ветчина для завтрака ШТ. ОХЛ п/а 400г*6 (2,4кг) МИРАТОРГ</v>
          </cell>
          <cell r="B7" t="str">
            <v>шт</v>
          </cell>
          <cell r="C7">
            <v>0.4</v>
          </cell>
          <cell r="D7">
            <v>250</v>
          </cell>
          <cell r="E7">
            <v>100</v>
          </cell>
          <cell r="F7">
            <v>14.4</v>
          </cell>
          <cell r="G7">
            <v>14.294117647058824</v>
          </cell>
          <cell r="H7">
            <v>33.777777777777779</v>
          </cell>
          <cell r="I7">
            <v>20</v>
          </cell>
          <cell r="J7">
            <v>20.823965141612202</v>
          </cell>
          <cell r="K7">
            <v>104.11982570806101</v>
          </cell>
          <cell r="L7">
            <v>41.647930283224412</v>
          </cell>
          <cell r="M7">
            <v>416.47930283224406</v>
          </cell>
          <cell r="O7">
            <v>0</v>
          </cell>
          <cell r="P7">
            <v>66.591721132897632</v>
          </cell>
          <cell r="Q7">
            <v>166.47930283224406</v>
          </cell>
          <cell r="R7">
            <v>19.2</v>
          </cell>
          <cell r="S7">
            <v>47.999999999999993</v>
          </cell>
          <cell r="T7">
            <v>80</v>
          </cell>
          <cell r="U7">
            <v>32</v>
          </cell>
          <cell r="V7">
            <v>32</v>
          </cell>
        </row>
        <row r="8">
          <cell r="A8" t="str">
            <v>МХБ Колбаса вареная Докторская ШТ. п/а ОХЛ 470г*6 (2,82 кг) МИРАТОРГ</v>
          </cell>
          <cell r="B8" t="str">
            <v>шт</v>
          </cell>
          <cell r="C8">
            <v>0.47</v>
          </cell>
          <cell r="D8">
            <v>86</v>
          </cell>
          <cell r="E8">
            <v>40.419999999999995</v>
          </cell>
          <cell r="F8">
            <v>22.875</v>
          </cell>
          <cell r="G8">
            <v>13.277777777777779</v>
          </cell>
          <cell r="H8">
            <v>31.15</v>
          </cell>
          <cell r="I8">
            <v>20</v>
          </cell>
          <cell r="J8">
            <v>22.43425925925926</v>
          </cell>
          <cell r="K8">
            <v>112.1712962962963</v>
          </cell>
          <cell r="L8">
            <v>52.720509259259259</v>
          </cell>
          <cell r="M8">
            <v>448.68518518518522</v>
          </cell>
          <cell r="N8">
            <v>56.4</v>
          </cell>
          <cell r="O8">
            <v>120</v>
          </cell>
          <cell r="P8">
            <v>114.06203703703704</v>
          </cell>
          <cell r="Q8">
            <v>242.68518518518522</v>
          </cell>
          <cell r="R8">
            <v>205.86</v>
          </cell>
          <cell r="S8">
            <v>438.00000000000006</v>
          </cell>
          <cell r="T8">
            <v>120</v>
          </cell>
          <cell r="U8">
            <v>56.4</v>
          </cell>
        </row>
        <row r="9">
          <cell r="A9" t="str">
            <v>МХБ Колбаса вареная Классическая ШТ. ОХЛ п/а 470г*6 (2,82кг) МИРАТОРГ</v>
          </cell>
          <cell r="B9" t="str">
            <v>шт</v>
          </cell>
          <cell r="C9">
            <v>0.47</v>
          </cell>
          <cell r="D9">
            <v>44</v>
          </cell>
          <cell r="E9">
            <v>20.68</v>
          </cell>
          <cell r="F9">
            <v>10.6</v>
          </cell>
          <cell r="G9">
            <v>10.470588235294118</v>
          </cell>
          <cell r="H9">
            <v>19.350000000000001</v>
          </cell>
          <cell r="I9">
            <v>20</v>
          </cell>
          <cell r="J9">
            <v>15</v>
          </cell>
          <cell r="K9">
            <v>75</v>
          </cell>
          <cell r="L9">
            <v>35.25</v>
          </cell>
          <cell r="M9">
            <v>300</v>
          </cell>
          <cell r="N9">
            <v>14.1</v>
          </cell>
          <cell r="O9">
            <v>30</v>
          </cell>
          <cell r="P9">
            <v>106.22</v>
          </cell>
          <cell r="Q9">
            <v>226</v>
          </cell>
          <cell r="R9">
            <v>169.2</v>
          </cell>
          <cell r="S9">
            <v>360</v>
          </cell>
          <cell r="T9">
            <v>120</v>
          </cell>
          <cell r="U9">
            <v>56.4</v>
          </cell>
          <cell r="V9">
            <v>42.3</v>
          </cell>
        </row>
        <row r="10">
          <cell r="A10" t="str">
            <v>МХБ Колбаса вареная Молочная ШТ. п/а ОХЛ 470*6 (2,82 кг) МИРАТОРГ</v>
          </cell>
          <cell r="B10" t="str">
            <v>шт</v>
          </cell>
          <cell r="C10">
            <v>0.47</v>
          </cell>
          <cell r="D10">
            <v>87</v>
          </cell>
          <cell r="E10">
            <v>40.89</v>
          </cell>
          <cell r="F10">
            <v>14.5</v>
          </cell>
          <cell r="G10">
            <v>11.388888888888889</v>
          </cell>
          <cell r="H10">
            <v>27.058823529411764</v>
          </cell>
          <cell r="I10">
            <v>20</v>
          </cell>
          <cell r="J10">
            <v>17.649237472766885</v>
          </cell>
          <cell r="K10">
            <v>88.246187363834423</v>
          </cell>
          <cell r="L10">
            <v>41.475708061002173</v>
          </cell>
          <cell r="M10">
            <v>352.98474945533769</v>
          </cell>
          <cell r="N10">
            <v>56.4</v>
          </cell>
          <cell r="O10">
            <v>120</v>
          </cell>
          <cell r="P10">
            <v>68.612832244008715</v>
          </cell>
          <cell r="Q10">
            <v>145.98474945533769</v>
          </cell>
          <cell r="R10">
            <v>155.1</v>
          </cell>
          <cell r="S10">
            <v>330</v>
          </cell>
          <cell r="T10">
            <v>120</v>
          </cell>
          <cell r="U10">
            <v>56.4</v>
          </cell>
        </row>
        <row r="11">
          <cell r="A11" t="str">
            <v>МХБ Колбаса варено-копченая Балыковая ШТ. Ф/О ОХЛ В/У 375г*6 (2,25кг) МИРАТОРГ</v>
          </cell>
          <cell r="B11" t="str">
            <v>шт</v>
          </cell>
          <cell r="C11">
            <v>0.375</v>
          </cell>
          <cell r="D11">
            <v>325</v>
          </cell>
          <cell r="E11">
            <v>121.875</v>
          </cell>
          <cell r="F11">
            <v>26.428571428571427</v>
          </cell>
          <cell r="G11">
            <v>29.1</v>
          </cell>
          <cell r="H11">
            <v>72</v>
          </cell>
          <cell r="I11">
            <v>20</v>
          </cell>
          <cell r="J11">
            <v>50</v>
          </cell>
          <cell r="K11">
            <v>250</v>
          </cell>
          <cell r="L11">
            <v>93.75</v>
          </cell>
          <cell r="M11">
            <v>1000</v>
          </cell>
          <cell r="N11">
            <v>74.25</v>
          </cell>
          <cell r="O11">
            <v>198</v>
          </cell>
          <cell r="P11">
            <v>178.875</v>
          </cell>
          <cell r="Q11">
            <v>477</v>
          </cell>
          <cell r="R11">
            <v>74.25</v>
          </cell>
          <cell r="S11">
            <v>198</v>
          </cell>
          <cell r="T11">
            <v>400</v>
          </cell>
          <cell r="U11">
            <v>150</v>
          </cell>
          <cell r="V11">
            <v>75.75</v>
          </cell>
        </row>
        <row r="12">
          <cell r="A12" t="str">
            <v>МХБ Колбаса варено-копченая Сервелат Финский ШТ. Ф/О ОХЛ В/У 375г*6 (2,25кг) МИРАТОРГ</v>
          </cell>
          <cell r="B12" t="str">
            <v>шт</v>
          </cell>
          <cell r="C12">
            <v>0.375</v>
          </cell>
          <cell r="D12">
            <v>432</v>
          </cell>
          <cell r="E12">
            <v>162</v>
          </cell>
          <cell r="F12">
            <v>29.777777777777779</v>
          </cell>
          <cell r="G12">
            <v>18.149999999999999</v>
          </cell>
          <cell r="H12">
            <v>80.5</v>
          </cell>
          <cell r="I12">
            <v>20</v>
          </cell>
          <cell r="J12">
            <v>42.809259259259257</v>
          </cell>
          <cell r="K12">
            <v>214.04629629629628</v>
          </cell>
          <cell r="L12">
            <v>80.2673611111111</v>
          </cell>
          <cell r="M12">
            <v>856.18518518518511</v>
          </cell>
          <cell r="N12">
            <v>74.25</v>
          </cell>
          <cell r="O12">
            <v>198</v>
          </cell>
          <cell r="P12">
            <v>84.819444444444414</v>
          </cell>
          <cell r="Q12">
            <v>226.18518518518511</v>
          </cell>
          <cell r="R12">
            <v>74.25</v>
          </cell>
          <cell r="S12">
            <v>198</v>
          </cell>
          <cell r="T12">
            <v>360</v>
          </cell>
          <cell r="U12">
            <v>135</v>
          </cell>
          <cell r="V12">
            <v>60.75</v>
          </cell>
        </row>
        <row r="13">
          <cell r="A13" t="str">
            <v>МХБ Колбаса варено-копченая Сервелат ШТ. Ф/О ОХЛ В/У 375г*6 (2,25кг) МИРАТОРГ</v>
          </cell>
          <cell r="B13" t="str">
            <v>шт</v>
          </cell>
          <cell r="C13">
            <v>0.375</v>
          </cell>
          <cell r="D13">
            <v>947</v>
          </cell>
          <cell r="E13">
            <v>355.125</v>
          </cell>
          <cell r="F13">
            <v>9.1</v>
          </cell>
          <cell r="G13">
            <v>-8.6842105263157894</v>
          </cell>
          <cell r="H13">
            <v>55.75</v>
          </cell>
          <cell r="I13">
            <v>20</v>
          </cell>
          <cell r="J13">
            <v>18.721929824561403</v>
          </cell>
          <cell r="K13">
            <v>93.609649122807014</v>
          </cell>
          <cell r="L13">
            <v>35.10361842105263</v>
          </cell>
          <cell r="M13">
            <v>374.43859649122805</v>
          </cell>
          <cell r="O13">
            <v>0</v>
          </cell>
          <cell r="P13">
            <v>-214.71052631578948</v>
          </cell>
          <cell r="Q13">
            <v>-572.56140350877195</v>
          </cell>
          <cell r="S13">
            <v>0</v>
          </cell>
          <cell r="T13">
            <v>120</v>
          </cell>
          <cell r="U13">
            <v>45</v>
          </cell>
          <cell r="V13">
            <v>45</v>
          </cell>
        </row>
        <row r="14">
          <cell r="A14" t="str">
            <v>МХБ Колбаса полукопченая Краковская ШТ. н/о ОХЛ 430*6 (2,58кг) МИРАТОРГ</v>
          </cell>
          <cell r="B14" t="str">
            <v>шт</v>
          </cell>
          <cell r="C14">
            <v>0.43</v>
          </cell>
          <cell r="D14">
            <v>214</v>
          </cell>
          <cell r="E14">
            <v>92.02</v>
          </cell>
          <cell r="F14">
            <v>7.5</v>
          </cell>
          <cell r="G14">
            <v>15.388888888888889</v>
          </cell>
          <cell r="H14">
            <v>38.75</v>
          </cell>
          <cell r="I14">
            <v>20</v>
          </cell>
          <cell r="J14">
            <v>20.546296296296294</v>
          </cell>
          <cell r="K14">
            <v>102.73148148148147</v>
          </cell>
          <cell r="L14">
            <v>44.174537037037027</v>
          </cell>
          <cell r="M14">
            <v>410.92592592592587</v>
          </cell>
          <cell r="N14">
            <v>12.9</v>
          </cell>
          <cell r="O14">
            <v>30</v>
          </cell>
          <cell r="P14">
            <v>71.778148148148119</v>
          </cell>
          <cell r="Q14">
            <v>166.92592592592587</v>
          </cell>
          <cell r="R14">
            <v>38.700000000000003</v>
          </cell>
          <cell r="S14">
            <v>90.000000000000014</v>
          </cell>
          <cell r="U14">
            <v>0</v>
          </cell>
        </row>
        <row r="15">
          <cell r="A15" t="str">
            <v>МХБ Колбаса полукопченая Чесночная ШТ. ф/о ОХЛ 375г*6 (2,25кг) МИРАТОРГ</v>
          </cell>
          <cell r="B15" t="str">
            <v>шт</v>
          </cell>
          <cell r="C15">
            <v>0.375</v>
          </cell>
          <cell r="D15">
            <v>243</v>
          </cell>
          <cell r="E15">
            <v>91.125</v>
          </cell>
          <cell r="F15">
            <v>36</v>
          </cell>
          <cell r="G15">
            <v>16.842105263157894</v>
          </cell>
          <cell r="H15">
            <v>56.6</v>
          </cell>
          <cell r="I15">
            <v>20</v>
          </cell>
          <cell r="J15">
            <v>36.480701754385962</v>
          </cell>
          <cell r="K15">
            <v>182.40350877192981</v>
          </cell>
          <cell r="L15">
            <v>68.401315789473671</v>
          </cell>
          <cell r="M15">
            <v>729.61403508771923</v>
          </cell>
          <cell r="N15">
            <v>49.5</v>
          </cell>
          <cell r="O15">
            <v>132</v>
          </cell>
          <cell r="P15">
            <v>132.98026315789471</v>
          </cell>
          <cell r="Q15">
            <v>354.61403508771923</v>
          </cell>
          <cell r="R15">
            <v>168.75</v>
          </cell>
          <cell r="S15">
            <v>450</v>
          </cell>
          <cell r="T15">
            <v>540</v>
          </cell>
          <cell r="U15">
            <v>202.5</v>
          </cell>
          <cell r="V15">
            <v>153</v>
          </cell>
        </row>
        <row r="16">
          <cell r="A16" t="str">
            <v>МХБ Колбаса с/к "Куршская" ВУ ОХЛ 280г*8 (2,24 кг)  МИРАТОРГ</v>
          </cell>
          <cell r="B16" t="str">
            <v>шт</v>
          </cell>
          <cell r="C16">
            <v>0.28000000000000003</v>
          </cell>
          <cell r="D16">
            <v>1042</v>
          </cell>
          <cell r="E16">
            <v>291.76000000000005</v>
          </cell>
          <cell r="F16">
            <v>10.875</v>
          </cell>
          <cell r="G16">
            <v>6.0714285714285712</v>
          </cell>
          <cell r="H16">
            <v>5.2105263157894735</v>
          </cell>
          <cell r="I16">
            <v>20</v>
          </cell>
          <cell r="J16">
            <v>7.3856516290726804</v>
          </cell>
          <cell r="K16">
            <v>36.928258145363401</v>
          </cell>
          <cell r="L16">
            <v>10.339912280701753</v>
          </cell>
          <cell r="M16">
            <v>147.7130325814536</v>
          </cell>
          <cell r="O16">
            <v>0</v>
          </cell>
          <cell r="P16">
            <v>-250.40035087719301</v>
          </cell>
          <cell r="Q16">
            <v>-894.2869674185464</v>
          </cell>
          <cell r="S16">
            <v>0</v>
          </cell>
          <cell r="T16">
            <v>160</v>
          </cell>
          <cell r="U16">
            <v>44.800000000000004</v>
          </cell>
          <cell r="V16">
            <v>44.800000000000004</v>
          </cell>
        </row>
        <row r="17">
          <cell r="A17" t="str">
            <v>МХБ Колбаса сыровяленая Сальчичон ШТ. ф/о ОХЛ 300г*6 (1,8 кг) МИРАТОРГ</v>
          </cell>
          <cell r="B17" t="str">
            <v>шт</v>
          </cell>
          <cell r="C17">
            <v>0.3</v>
          </cell>
          <cell r="D17">
            <v>633</v>
          </cell>
          <cell r="E17">
            <v>189.9</v>
          </cell>
          <cell r="F17">
            <v>6.666666666666667</v>
          </cell>
          <cell r="G17">
            <v>4.9375</v>
          </cell>
          <cell r="H17">
            <v>11.111111111111111</v>
          </cell>
          <cell r="I17">
            <v>20</v>
          </cell>
          <cell r="J17">
            <v>7.5717592592592595</v>
          </cell>
          <cell r="K17">
            <v>37.858796296296298</v>
          </cell>
          <cell r="L17">
            <v>11.357638888888889</v>
          </cell>
          <cell r="M17">
            <v>151.43518518518519</v>
          </cell>
          <cell r="O17">
            <v>0</v>
          </cell>
          <cell r="P17">
            <v>-144.46944444444443</v>
          </cell>
          <cell r="Q17">
            <v>-481.56481481481478</v>
          </cell>
          <cell r="S17">
            <v>0</v>
          </cell>
          <cell r="T17">
            <v>160</v>
          </cell>
          <cell r="U17">
            <v>48</v>
          </cell>
          <cell r="V17">
            <v>48</v>
          </cell>
        </row>
        <row r="18">
          <cell r="A18" t="str">
            <v>МХБ Колбаса сырокопченая Брауншвейгская ШТ. ВУ ОХЛ 300гр*8 (2,4 кг) МИРАТОРГ</v>
          </cell>
          <cell r="B18" t="str">
            <v>шт</v>
          </cell>
          <cell r="C18">
            <v>0.3</v>
          </cell>
          <cell r="D18">
            <v>89</v>
          </cell>
          <cell r="E18">
            <v>26.7</v>
          </cell>
          <cell r="F18">
            <v>25.428571428571427</v>
          </cell>
          <cell r="G18">
            <v>16.117647058823529</v>
          </cell>
          <cell r="H18">
            <v>16.850000000000001</v>
          </cell>
          <cell r="I18">
            <v>20</v>
          </cell>
          <cell r="J18">
            <v>19.465406162464983</v>
          </cell>
          <cell r="K18">
            <v>97.327030812324921</v>
          </cell>
          <cell r="L18">
            <v>29.198109243697473</v>
          </cell>
          <cell r="M18">
            <v>389.30812324929968</v>
          </cell>
          <cell r="N18">
            <v>48</v>
          </cell>
          <cell r="O18">
            <v>160</v>
          </cell>
          <cell r="P18">
            <v>42.092436974789905</v>
          </cell>
          <cell r="Q18">
            <v>140.30812324929968</v>
          </cell>
          <cell r="R18">
            <v>427.2</v>
          </cell>
          <cell r="S18">
            <v>1424</v>
          </cell>
          <cell r="T18">
            <v>240</v>
          </cell>
          <cell r="U18">
            <v>72</v>
          </cell>
          <cell r="V18">
            <v>24</v>
          </cell>
        </row>
        <row r="19">
          <cell r="A19" t="str">
            <v>МХБ Мясной продукт из свинины сырокопченый Бекон ШТ. ОХЛ ВУ 200г*10 (2 кг) МИРАТОРГ</v>
          </cell>
          <cell r="B19" t="str">
            <v>шт</v>
          </cell>
          <cell r="C19">
            <v>0.2</v>
          </cell>
          <cell r="D19">
            <v>134</v>
          </cell>
          <cell r="E19">
            <v>26.8</v>
          </cell>
          <cell r="F19">
            <v>62.5</v>
          </cell>
          <cell r="G19">
            <v>60.55</v>
          </cell>
          <cell r="H19">
            <v>77.611111111111114</v>
          </cell>
          <cell r="I19">
            <v>20</v>
          </cell>
          <cell r="J19">
            <v>66.887037037037032</v>
          </cell>
          <cell r="K19">
            <v>334.43518518518516</v>
          </cell>
          <cell r="L19">
            <v>66.887037037037032</v>
          </cell>
          <cell r="M19">
            <v>1337.7407407407406</v>
          </cell>
          <cell r="O19">
            <v>0</v>
          </cell>
          <cell r="P19">
            <v>240.74814814814815</v>
          </cell>
          <cell r="Q19">
            <v>1203.7407407407406</v>
          </cell>
          <cell r="R19">
            <v>300</v>
          </cell>
          <cell r="S19">
            <v>1500</v>
          </cell>
          <cell r="T19">
            <v>600</v>
          </cell>
          <cell r="U19">
            <v>120</v>
          </cell>
          <cell r="V19">
            <v>120</v>
          </cell>
        </row>
        <row r="20">
          <cell r="A20" t="str">
            <v>МХБ Сервелат Мраморный ШТ. в/к ВУ ОХЛ 330г*6 (1,98кг)  МИРАТОРГ</v>
          </cell>
          <cell r="B20" t="str">
            <v>шт</v>
          </cell>
          <cell r="C20">
            <v>0.33</v>
          </cell>
          <cell r="D20">
            <v>903</v>
          </cell>
          <cell r="E20">
            <v>297.99</v>
          </cell>
          <cell r="F20">
            <v>20.5</v>
          </cell>
          <cell r="G20">
            <v>-1.0526315789473684</v>
          </cell>
          <cell r="H20">
            <v>60.421052631578945</v>
          </cell>
          <cell r="I20">
            <v>20</v>
          </cell>
          <cell r="J20">
            <v>26.62280701754386</v>
          </cell>
          <cell r="K20">
            <v>133.11403508771929</v>
          </cell>
          <cell r="L20">
            <v>43.92763157894737</v>
          </cell>
          <cell r="M20">
            <v>532.45614035087715</v>
          </cell>
          <cell r="O20">
            <v>0</v>
          </cell>
          <cell r="P20">
            <v>-122.27947368421054</v>
          </cell>
          <cell r="Q20">
            <v>-370.54385964912285</v>
          </cell>
          <cell r="S20">
            <v>0</v>
          </cell>
          <cell r="T20">
            <v>300</v>
          </cell>
          <cell r="U20">
            <v>99</v>
          </cell>
          <cell r="V20">
            <v>99</v>
          </cell>
        </row>
        <row r="21">
          <cell r="A21" t="str">
            <v>Сервела Коньячный в/к ВУ ОХЛ 375гр  МИРАТОРГ</v>
          </cell>
          <cell r="B21" t="str">
            <v>шт</v>
          </cell>
          <cell r="C21">
            <v>0.375</v>
          </cell>
          <cell r="D21">
            <v>727</v>
          </cell>
          <cell r="E21">
            <v>272.625</v>
          </cell>
          <cell r="F21">
            <v>14.888888888888889</v>
          </cell>
          <cell r="G21">
            <v>0.22222222222222221</v>
          </cell>
          <cell r="H21">
            <v>47.157894736842103</v>
          </cell>
          <cell r="I21">
            <v>20</v>
          </cell>
          <cell r="J21">
            <v>20.756335282651069</v>
          </cell>
          <cell r="K21">
            <v>103.78167641325534</v>
          </cell>
          <cell r="L21">
            <v>38.918128654970751</v>
          </cell>
          <cell r="M21">
            <v>415.12670565302136</v>
          </cell>
          <cell r="N21">
            <v>38.25</v>
          </cell>
          <cell r="O21">
            <v>102</v>
          </cell>
          <cell r="P21">
            <v>-155.202485380117</v>
          </cell>
          <cell r="Q21">
            <v>-413.87329434697864</v>
          </cell>
          <cell r="R21">
            <v>38.25</v>
          </cell>
          <cell r="S21">
            <v>102</v>
          </cell>
          <cell r="T21">
            <v>280</v>
          </cell>
          <cell r="U21">
            <v>105</v>
          </cell>
          <cell r="V21">
            <v>66.75</v>
          </cell>
        </row>
        <row r="22">
          <cell r="A22" t="str">
            <v>Сервелат полусухой с/к ВУ ОХЛ 300гр МИРАТОРГ</v>
          </cell>
          <cell r="B22" t="str">
            <v>шт</v>
          </cell>
          <cell r="C22">
            <v>0.3</v>
          </cell>
          <cell r="D22">
            <v>491</v>
          </cell>
          <cell r="E22">
            <v>147.29999999999998</v>
          </cell>
          <cell r="F22">
            <v>72.3</v>
          </cell>
          <cell r="G22">
            <v>54.05263157894737</v>
          </cell>
          <cell r="H22">
            <v>39</v>
          </cell>
          <cell r="I22">
            <v>20</v>
          </cell>
          <cell r="J22">
            <v>55.117543859649118</v>
          </cell>
          <cell r="K22">
            <v>275.58771929824559</v>
          </cell>
          <cell r="L22">
            <v>82.676315789473676</v>
          </cell>
          <cell r="M22">
            <v>1102.3508771929824</v>
          </cell>
          <cell r="O22">
            <v>0</v>
          </cell>
          <cell r="P22">
            <v>183.40526315789469</v>
          </cell>
          <cell r="Q22">
            <v>611.35087719298235</v>
          </cell>
          <cell r="R22">
            <v>564</v>
          </cell>
          <cell r="S22">
            <v>1880</v>
          </cell>
          <cell r="T22">
            <v>1100</v>
          </cell>
          <cell r="U22">
            <v>330</v>
          </cell>
          <cell r="V22">
            <v>330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заказ</v>
          </cell>
          <cell r="Q3" t="str">
            <v>заказ филиала</v>
          </cell>
          <cell r="R3" t="str">
            <v>Комментарии филиала</v>
          </cell>
          <cell r="S3" t="str">
            <v>кон ост</v>
          </cell>
          <cell r="T3" t="str">
            <v>факт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вес кор.</v>
          </cell>
        </row>
        <row r="4">
          <cell r="N4" t="str">
            <v>31,03,</v>
          </cell>
          <cell r="O4" t="str">
            <v>07,04,</v>
          </cell>
          <cell r="P4" t="str">
            <v>21,04,(1)</v>
          </cell>
          <cell r="U4" t="str">
            <v>31,03,</v>
          </cell>
          <cell r="V4" t="str">
            <v>24,03,</v>
          </cell>
          <cell r="W4" t="str">
            <v>17,03,</v>
          </cell>
          <cell r="X4" t="str">
            <v>10,03,</v>
          </cell>
          <cell r="Y4" t="str">
            <v>03,03,</v>
          </cell>
          <cell r="Z4" t="str">
            <v>24,02,</v>
          </cell>
          <cell r="AA4" t="str">
            <v>17,02,</v>
          </cell>
        </row>
        <row r="5">
          <cell r="J5">
            <v>0</v>
          </cell>
          <cell r="K5">
            <v>1826</v>
          </cell>
          <cell r="L5">
            <v>0</v>
          </cell>
          <cell r="M5">
            <v>0</v>
          </cell>
          <cell r="N5">
            <v>1800</v>
          </cell>
          <cell r="O5">
            <v>365.2</v>
          </cell>
          <cell r="P5">
            <v>2290</v>
          </cell>
          <cell r="Q5">
            <v>0</v>
          </cell>
          <cell r="U5">
            <v>325.8</v>
          </cell>
          <cell r="V5">
            <v>441.40000000000003</v>
          </cell>
          <cell r="W5">
            <v>495.40000000000003</v>
          </cell>
          <cell r="X5">
            <v>463.2</v>
          </cell>
          <cell r="Y5">
            <v>375.40000000000003</v>
          </cell>
          <cell r="Z5">
            <v>532.19999999999993</v>
          </cell>
          <cell r="AA5">
            <v>686.4</v>
          </cell>
          <cell r="AC5">
            <v>784.05</v>
          </cell>
        </row>
        <row r="6">
          <cell r="I6">
            <v>1010028068</v>
          </cell>
          <cell r="K6">
            <v>519</v>
          </cell>
          <cell r="N6">
            <v>900</v>
          </cell>
          <cell r="O6">
            <v>103.8</v>
          </cell>
          <cell r="P6">
            <v>1200</v>
          </cell>
          <cell r="S6">
            <v>20.992292870905587</v>
          </cell>
          <cell r="T6">
            <v>9.4315992292870909</v>
          </cell>
          <cell r="U6">
            <v>72</v>
          </cell>
          <cell r="V6">
            <v>89.4</v>
          </cell>
          <cell r="W6">
            <v>107.8</v>
          </cell>
          <cell r="X6">
            <v>78.8</v>
          </cell>
          <cell r="Y6">
            <v>56</v>
          </cell>
          <cell r="Z6">
            <v>83.4</v>
          </cell>
          <cell r="AA6">
            <v>74.8</v>
          </cell>
          <cell r="AC6">
            <v>360</v>
          </cell>
          <cell r="AD6">
            <v>2.4</v>
          </cell>
        </row>
        <row r="7">
          <cell r="I7">
            <v>1010016111</v>
          </cell>
          <cell r="K7">
            <v>71</v>
          </cell>
          <cell r="O7">
            <v>14.2</v>
          </cell>
          <cell r="S7">
            <v>24.154929577464792</v>
          </cell>
          <cell r="T7">
            <v>24.154929577464792</v>
          </cell>
          <cell r="U7">
            <v>15.4</v>
          </cell>
          <cell r="V7">
            <v>11.6</v>
          </cell>
          <cell r="W7">
            <v>13.4</v>
          </cell>
          <cell r="X7">
            <v>8.1999999999999993</v>
          </cell>
          <cell r="Y7">
            <v>5.4</v>
          </cell>
          <cell r="Z7">
            <v>27.4</v>
          </cell>
          <cell r="AA7">
            <v>31.8</v>
          </cell>
          <cell r="AB7" t="str">
            <v>нужно увеличить продажи!!!</v>
          </cell>
          <cell r="AC7">
            <v>0</v>
          </cell>
          <cell r="AD7">
            <v>2.4</v>
          </cell>
        </row>
        <row r="8">
          <cell r="I8">
            <v>1010015954</v>
          </cell>
          <cell r="K8">
            <v>85</v>
          </cell>
          <cell r="O8">
            <v>17</v>
          </cell>
          <cell r="P8">
            <v>120</v>
          </cell>
          <cell r="S8">
            <v>18</v>
          </cell>
          <cell r="T8">
            <v>10.941176470588236</v>
          </cell>
          <cell r="U8">
            <v>10.199999999999999</v>
          </cell>
          <cell r="V8">
            <v>8.4</v>
          </cell>
          <cell r="W8">
            <v>16.600000000000001</v>
          </cell>
          <cell r="X8">
            <v>13.2</v>
          </cell>
          <cell r="Y8">
            <v>10.8</v>
          </cell>
          <cell r="Z8">
            <v>11.2</v>
          </cell>
          <cell r="AA8">
            <v>32.200000000000003</v>
          </cell>
          <cell r="AC8">
            <v>56.4</v>
          </cell>
          <cell r="AD8">
            <v>2.82</v>
          </cell>
        </row>
        <row r="9">
          <cell r="I9">
            <v>1010016092</v>
          </cell>
          <cell r="K9">
            <v>37</v>
          </cell>
          <cell r="N9">
            <v>50</v>
          </cell>
          <cell r="O9">
            <v>7.4</v>
          </cell>
          <cell r="P9">
            <v>30</v>
          </cell>
          <cell r="S9">
            <v>21.891891891891891</v>
          </cell>
          <cell r="T9">
            <v>17.837837837837839</v>
          </cell>
          <cell r="U9">
            <v>6.4</v>
          </cell>
          <cell r="V9">
            <v>9.1999999999999993</v>
          </cell>
          <cell r="W9">
            <v>9.4</v>
          </cell>
          <cell r="X9">
            <v>10.6</v>
          </cell>
          <cell r="Y9">
            <v>4.8</v>
          </cell>
          <cell r="Z9">
            <v>14</v>
          </cell>
          <cell r="AA9">
            <v>19.8</v>
          </cell>
          <cell r="AC9">
            <v>14.1</v>
          </cell>
          <cell r="AD9">
            <v>2.82</v>
          </cell>
        </row>
        <row r="10">
          <cell r="I10">
            <v>1010015952</v>
          </cell>
          <cell r="K10">
            <v>72</v>
          </cell>
          <cell r="O10">
            <v>14.4</v>
          </cell>
          <cell r="P10">
            <v>120</v>
          </cell>
          <cell r="S10">
            <v>19.305555555555554</v>
          </cell>
          <cell r="T10">
            <v>10.972222222222221</v>
          </cell>
          <cell r="U10">
            <v>8.4</v>
          </cell>
          <cell r="V10">
            <v>9.4</v>
          </cell>
          <cell r="W10">
            <v>11.6</v>
          </cell>
          <cell r="X10">
            <v>11.6</v>
          </cell>
          <cell r="Y10">
            <v>9.4</v>
          </cell>
          <cell r="Z10">
            <v>7.4</v>
          </cell>
          <cell r="AA10">
            <v>25.2</v>
          </cell>
          <cell r="AC10">
            <v>56.4</v>
          </cell>
          <cell r="AD10">
            <v>2.82</v>
          </cell>
        </row>
        <row r="11">
          <cell r="I11">
            <v>1010017107</v>
          </cell>
          <cell r="K11">
            <v>0</v>
          </cell>
          <cell r="O11">
            <v>0</v>
          </cell>
          <cell r="S11" t="e">
            <v>#DIV/0!</v>
          </cell>
          <cell r="T11" t="e">
            <v>#DIV/0!</v>
          </cell>
          <cell r="U11">
            <v>0</v>
          </cell>
          <cell r="V11">
            <v>-0.2</v>
          </cell>
          <cell r="W11">
            <v>-25.2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 t="str">
            <v>СКЮ была в документах возврата от 11,03,25 (сейчас из документа удалена)</v>
          </cell>
          <cell r="AC11">
            <v>0</v>
          </cell>
          <cell r="AD11">
            <v>2.4</v>
          </cell>
        </row>
        <row r="12">
          <cell r="I12">
            <v>1010023348</v>
          </cell>
          <cell r="K12">
            <v>-3</v>
          </cell>
          <cell r="N12">
            <v>200</v>
          </cell>
          <cell r="O12">
            <v>-0.6</v>
          </cell>
          <cell r="P12">
            <v>200</v>
          </cell>
          <cell r="S12">
            <v>-1208.3333333333335</v>
          </cell>
          <cell r="T12">
            <v>-875</v>
          </cell>
          <cell r="U12">
            <v>35.799999999999997</v>
          </cell>
          <cell r="V12">
            <v>35.200000000000003</v>
          </cell>
          <cell r="W12">
            <v>43</v>
          </cell>
          <cell r="X12">
            <v>55.8</v>
          </cell>
          <cell r="Y12">
            <v>43.2</v>
          </cell>
          <cell r="Z12">
            <v>62.6</v>
          </cell>
          <cell r="AA12">
            <v>70.2</v>
          </cell>
          <cell r="AB12" t="str">
            <v>нужно увеличить продажи!!!, сроки из возврата?</v>
          </cell>
          <cell r="AC12">
            <v>75</v>
          </cell>
          <cell r="AD12">
            <v>2.25</v>
          </cell>
        </row>
        <row r="13">
          <cell r="I13">
            <v>1010022954</v>
          </cell>
          <cell r="K13">
            <v>196</v>
          </cell>
          <cell r="O13">
            <v>39.200000000000003</v>
          </cell>
          <cell r="P13">
            <v>200</v>
          </cell>
          <cell r="S13">
            <v>18.520408163265305</v>
          </cell>
          <cell r="T13">
            <v>13.418367346938775</v>
          </cell>
          <cell r="U13">
            <v>12.4</v>
          </cell>
          <cell r="V13">
            <v>34</v>
          </cell>
          <cell r="W13">
            <v>36</v>
          </cell>
          <cell r="X13">
            <v>44.6</v>
          </cell>
          <cell r="Y13">
            <v>36</v>
          </cell>
          <cell r="Z13">
            <v>48.2</v>
          </cell>
          <cell r="AA13">
            <v>73.400000000000006</v>
          </cell>
          <cell r="AC13">
            <v>75</v>
          </cell>
          <cell r="AD13">
            <v>2.25</v>
          </cell>
        </row>
        <row r="14">
          <cell r="I14">
            <v>1010016034</v>
          </cell>
          <cell r="K14">
            <v>13</v>
          </cell>
          <cell r="O14">
            <v>2.6</v>
          </cell>
          <cell r="S14">
            <v>401.53846153846155</v>
          </cell>
          <cell r="T14">
            <v>401.53846153846155</v>
          </cell>
          <cell r="U14">
            <v>9.1999999999999993</v>
          </cell>
          <cell r="V14">
            <v>13.4</v>
          </cell>
          <cell r="W14">
            <v>24</v>
          </cell>
          <cell r="X14">
            <v>26.8</v>
          </cell>
          <cell r="Y14">
            <v>23.8</v>
          </cell>
          <cell r="Z14">
            <v>33</v>
          </cell>
          <cell r="AA14">
            <v>53.4</v>
          </cell>
          <cell r="AB14" t="str">
            <v>нужно увеличить продажи!!!</v>
          </cell>
          <cell r="AC14">
            <v>0</v>
          </cell>
          <cell r="AD14">
            <v>2.25</v>
          </cell>
        </row>
        <row r="15">
          <cell r="I15">
            <v>1010016024</v>
          </cell>
          <cell r="K15">
            <v>66</v>
          </cell>
          <cell r="O15">
            <v>13.2</v>
          </cell>
          <cell r="P15">
            <v>30</v>
          </cell>
          <cell r="S15">
            <v>18.484848484848484</v>
          </cell>
          <cell r="T15">
            <v>16.212121212121215</v>
          </cell>
          <cell r="U15">
            <v>7.8</v>
          </cell>
          <cell r="V15">
            <v>14.8</v>
          </cell>
          <cell r="W15">
            <v>20</v>
          </cell>
          <cell r="X15">
            <v>12.8</v>
          </cell>
          <cell r="Y15">
            <v>12.6</v>
          </cell>
          <cell r="Z15">
            <v>20.399999999999999</v>
          </cell>
          <cell r="AA15">
            <v>31.4</v>
          </cell>
          <cell r="AC15">
            <v>12.9</v>
          </cell>
          <cell r="AD15">
            <v>2.58</v>
          </cell>
        </row>
        <row r="16">
          <cell r="I16">
            <v>1010023122</v>
          </cell>
          <cell r="K16">
            <v>34</v>
          </cell>
          <cell r="N16">
            <v>200</v>
          </cell>
          <cell r="O16">
            <v>6.8</v>
          </cell>
          <cell r="P16">
            <v>130</v>
          </cell>
          <cell r="R16" t="str">
            <v>Хасан 130шт</v>
          </cell>
          <cell r="S16">
            <v>100.58823529411765</v>
          </cell>
          <cell r="T16">
            <v>81.470588235294116</v>
          </cell>
          <cell r="U16">
            <v>13.2</v>
          </cell>
          <cell r="V16">
            <v>33.4</v>
          </cell>
          <cell r="W16">
            <v>26</v>
          </cell>
          <cell r="X16">
            <v>28.6</v>
          </cell>
          <cell r="Y16">
            <v>26</v>
          </cell>
          <cell r="Z16">
            <v>41.2</v>
          </cell>
          <cell r="AA16">
            <v>43</v>
          </cell>
          <cell r="AB16" t="str">
            <v>нужно увеличить продажи!!!350шт плохие сроки</v>
          </cell>
          <cell r="AC16">
            <v>48.75</v>
          </cell>
          <cell r="AD16">
            <v>2.25</v>
          </cell>
        </row>
        <row r="17">
          <cell r="I17">
            <v>1010030636</v>
          </cell>
          <cell r="K17">
            <v>34</v>
          </cell>
          <cell r="O17">
            <v>6.8</v>
          </cell>
          <cell r="S17">
            <v>162.94117647058823</v>
          </cell>
          <cell r="T17">
            <v>162.94117647058823</v>
          </cell>
          <cell r="U17">
            <v>2.4</v>
          </cell>
          <cell r="V17">
            <v>1.8</v>
          </cell>
          <cell r="W17">
            <v>10.4</v>
          </cell>
          <cell r="X17">
            <v>3</v>
          </cell>
          <cell r="Y17">
            <v>7.2</v>
          </cell>
          <cell r="Z17">
            <v>-12.2</v>
          </cell>
          <cell r="AA17">
            <v>8.1999999999999993</v>
          </cell>
          <cell r="AB17" t="str">
            <v>нужно увеличить продажи!!! / на вывод / СРОКИ (17,03,25)</v>
          </cell>
          <cell r="AC17">
            <v>0</v>
          </cell>
          <cell r="AD17">
            <v>2.2400000000000002</v>
          </cell>
        </row>
        <row r="18">
          <cell r="I18">
            <v>1010030879</v>
          </cell>
          <cell r="K18">
            <v>13</v>
          </cell>
          <cell r="O18">
            <v>2.6</v>
          </cell>
          <cell r="S18">
            <v>268.84615384615381</v>
          </cell>
          <cell r="T18">
            <v>268.84615384615381</v>
          </cell>
          <cell r="U18">
            <v>0</v>
          </cell>
          <cell r="V18">
            <v>4.2</v>
          </cell>
          <cell r="W18">
            <v>6</v>
          </cell>
          <cell r="X18">
            <v>5.6</v>
          </cell>
          <cell r="Y18">
            <v>9.4</v>
          </cell>
          <cell r="Z18">
            <v>4.2</v>
          </cell>
          <cell r="AA18">
            <v>14</v>
          </cell>
          <cell r="AB18" t="str">
            <v>нужно увеличить продажи!!! / СРОКИ (09,03,25; 13,03,25)</v>
          </cell>
          <cell r="AC18">
            <v>0</v>
          </cell>
          <cell r="AD18">
            <v>1.7999999999999998</v>
          </cell>
        </row>
        <row r="19">
          <cell r="I19">
            <v>1010023983</v>
          </cell>
          <cell r="K19">
            <v>36</v>
          </cell>
          <cell r="N19">
            <v>250</v>
          </cell>
          <cell r="O19">
            <v>7.2</v>
          </cell>
          <cell r="P19">
            <v>160</v>
          </cell>
          <cell r="R19" t="str">
            <v>Хасан 60шт</v>
          </cell>
          <cell r="S19">
            <v>57.638888888888886</v>
          </cell>
          <cell r="T19">
            <v>35.416666666666664</v>
          </cell>
          <cell r="U19">
            <v>12</v>
          </cell>
          <cell r="V19">
            <v>16.8</v>
          </cell>
          <cell r="W19">
            <v>16</v>
          </cell>
          <cell r="X19">
            <v>10.8</v>
          </cell>
          <cell r="Y19">
            <v>21.2</v>
          </cell>
          <cell r="Z19">
            <v>7</v>
          </cell>
          <cell r="AA19">
            <v>18</v>
          </cell>
          <cell r="AC19">
            <v>48</v>
          </cell>
          <cell r="AD19">
            <v>2.4</v>
          </cell>
        </row>
        <row r="20">
          <cell r="I20">
            <v>1010025585</v>
          </cell>
          <cell r="K20">
            <v>262</v>
          </cell>
          <cell r="N20">
            <v>200</v>
          </cell>
          <cell r="O20">
            <v>52.4</v>
          </cell>
          <cell r="R20" t="str">
            <v>Хасан минус 300</v>
          </cell>
          <cell r="S20">
            <v>13.625954198473282</v>
          </cell>
          <cell r="T20">
            <v>13.625954198473282</v>
          </cell>
          <cell r="U20">
            <v>49</v>
          </cell>
          <cell r="V20">
            <v>59.2</v>
          </cell>
          <cell r="W20">
            <v>70.8</v>
          </cell>
          <cell r="X20">
            <v>62.8</v>
          </cell>
          <cell r="Y20">
            <v>37.799999999999997</v>
          </cell>
          <cell r="Z20">
            <v>99.8</v>
          </cell>
          <cell r="AA20">
            <v>74.599999999999994</v>
          </cell>
          <cell r="AC20">
            <v>0</v>
          </cell>
          <cell r="AD20">
            <v>2</v>
          </cell>
        </row>
        <row r="21">
          <cell r="I21">
            <v>1010029655</v>
          </cell>
          <cell r="K21">
            <v>96</v>
          </cell>
          <cell r="O21">
            <v>19.2</v>
          </cell>
          <cell r="S21">
            <v>53.802083333333336</v>
          </cell>
          <cell r="T21">
            <v>53.802083333333336</v>
          </cell>
          <cell r="U21">
            <v>14.4</v>
          </cell>
          <cell r="V21">
            <v>27.8</v>
          </cell>
          <cell r="W21">
            <v>29</v>
          </cell>
          <cell r="X21">
            <v>29.4</v>
          </cell>
          <cell r="Y21">
            <v>31.8</v>
          </cell>
          <cell r="Z21">
            <v>33.4</v>
          </cell>
          <cell r="AA21">
            <v>44.2</v>
          </cell>
          <cell r="AB21" t="str">
            <v>нужно увеличить продажи!!!</v>
          </cell>
          <cell r="AC21">
            <v>0</v>
          </cell>
          <cell r="AD21">
            <v>1.98</v>
          </cell>
        </row>
        <row r="22">
          <cell r="I22">
            <v>1010022952</v>
          </cell>
          <cell r="K22">
            <v>53</v>
          </cell>
          <cell r="O22">
            <v>10.6</v>
          </cell>
          <cell r="P22">
            <v>100</v>
          </cell>
          <cell r="R22" t="str">
            <v>Хасан 100шт</v>
          </cell>
          <cell r="S22">
            <v>88.113207547169807</v>
          </cell>
          <cell r="T22">
            <v>78.679245283018872</v>
          </cell>
          <cell r="U22">
            <v>3</v>
          </cell>
          <cell r="V22">
            <v>19.399999999999999</v>
          </cell>
          <cell r="W22">
            <v>17</v>
          </cell>
          <cell r="X22">
            <v>26.4</v>
          </cell>
          <cell r="Y22">
            <v>17</v>
          </cell>
          <cell r="Z22">
            <v>26.2</v>
          </cell>
          <cell r="AA22">
            <v>35</v>
          </cell>
          <cell r="AB22" t="str">
            <v>нужно увеличить продажи!!! 800шт плохие сроки</v>
          </cell>
          <cell r="AC22">
            <v>37.5</v>
          </cell>
          <cell r="AD22">
            <v>2.25</v>
          </cell>
        </row>
        <row r="23">
          <cell r="I23">
            <v>1010023830</v>
          </cell>
          <cell r="K23">
            <v>242</v>
          </cell>
          <cell r="O23">
            <v>48.4</v>
          </cell>
          <cell r="S23">
            <v>20.619834710743802</v>
          </cell>
          <cell r="T23">
            <v>20.619834710743802</v>
          </cell>
          <cell r="U23">
            <v>54.2</v>
          </cell>
          <cell r="V23">
            <v>53.6</v>
          </cell>
          <cell r="W23">
            <v>63.6</v>
          </cell>
          <cell r="X23">
            <v>34.200000000000003</v>
          </cell>
          <cell r="Y23">
            <v>23</v>
          </cell>
          <cell r="Z23">
            <v>25</v>
          </cell>
          <cell r="AA23">
            <v>37.200000000000003</v>
          </cell>
          <cell r="AB23" t="str">
            <v>нужно увеличить продажи!!!</v>
          </cell>
          <cell r="AC23">
            <v>0</v>
          </cell>
          <cell r="AD23">
            <v>2.4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I8" sqref="AI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3" width="0.7109375" customWidth="1"/>
    <col min="14" max="18" width="7" customWidth="1"/>
    <col min="19" max="19" width="12.7109375" customWidth="1"/>
    <col min="20" max="21" width="5" customWidth="1"/>
    <col min="22" max="29" width="6" customWidth="1"/>
    <col min="30" max="30" width="43.85546875" customWidth="1"/>
    <col min="31" max="31" width="7" customWidth="1"/>
    <col min="32" max="32" width="7.5703125" style="20" customWidth="1"/>
    <col min="33" max="34" width="7.5703125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9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21" t="s">
        <v>66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9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65</v>
      </c>
      <c r="Q3" s="3" t="s">
        <v>60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20</v>
      </c>
      <c r="AE3" s="2" t="s">
        <v>21</v>
      </c>
      <c r="AF3" s="17" t="s">
        <v>61</v>
      </c>
      <c r="AG3" s="17" t="s">
        <v>62</v>
      </c>
      <c r="AH3" s="18" t="s">
        <v>63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64</v>
      </c>
      <c r="R4" s="1"/>
      <c r="S4" s="1"/>
      <c r="T4" s="1"/>
      <c r="U4" s="1"/>
      <c r="V4" s="1" t="s">
        <v>25</v>
      </c>
      <c r="W4" s="1" t="s">
        <v>22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64</v>
      </c>
      <c r="AF4" s="19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2063</v>
      </c>
      <c r="F5" s="4">
        <f>SUM(F6:F500)</f>
        <v>7826</v>
      </c>
      <c r="G5" s="7"/>
      <c r="H5" s="1"/>
      <c r="I5" s="1"/>
      <c r="J5" s="4">
        <f t="shared" ref="J5:R5" si="0">SUM(J6:J500)</f>
        <v>0</v>
      </c>
      <c r="K5" s="4">
        <f t="shared" si="0"/>
        <v>2063</v>
      </c>
      <c r="L5" s="4">
        <f t="shared" si="0"/>
        <v>0</v>
      </c>
      <c r="M5" s="4">
        <f t="shared" si="0"/>
        <v>0</v>
      </c>
      <c r="N5" s="4">
        <f t="shared" si="0"/>
        <v>2290</v>
      </c>
      <c r="O5" s="4">
        <f t="shared" si="0"/>
        <v>412.6</v>
      </c>
      <c r="P5" s="4">
        <f t="shared" si="0"/>
        <v>3480</v>
      </c>
      <c r="Q5" s="4">
        <f t="shared" si="0"/>
        <v>4440</v>
      </c>
      <c r="R5" s="4">
        <f t="shared" si="0"/>
        <v>0</v>
      </c>
      <c r="S5" s="1"/>
      <c r="T5" s="1"/>
      <c r="U5" s="1"/>
      <c r="V5" s="4">
        <f t="shared" ref="V5:AC5" si="1">SUM(V6:V500)</f>
        <v>365.2</v>
      </c>
      <c r="W5" s="4">
        <f t="shared" si="1"/>
        <v>325.8</v>
      </c>
      <c r="X5" s="4">
        <f t="shared" si="1"/>
        <v>441.40000000000003</v>
      </c>
      <c r="Y5" s="4">
        <f t="shared" si="1"/>
        <v>495.40000000000003</v>
      </c>
      <c r="Z5" s="4">
        <f t="shared" si="1"/>
        <v>463.2</v>
      </c>
      <c r="AA5" s="4">
        <f t="shared" si="1"/>
        <v>375.40000000000003</v>
      </c>
      <c r="AB5" s="4">
        <f t="shared" si="1"/>
        <v>532.19999999999993</v>
      </c>
      <c r="AC5" s="4">
        <f t="shared" si="1"/>
        <v>686.4</v>
      </c>
      <c r="AD5" s="1"/>
      <c r="AE5" s="4">
        <f>SUM(AE6:AE500)</f>
        <v>1381.35</v>
      </c>
      <c r="AF5" s="19"/>
      <c r="AG5" s="4">
        <f t="shared" ref="AG5:AH5" si="2">SUM(AG6:AG500)</f>
        <v>612</v>
      </c>
      <c r="AH5" s="4">
        <f t="shared" si="2"/>
        <v>1383.8500000000001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79</v>
      </c>
      <c r="D6" s="1">
        <v>872</v>
      </c>
      <c r="E6" s="1">
        <v>383</v>
      </c>
      <c r="F6" s="1">
        <v>567</v>
      </c>
      <c r="G6" s="7">
        <v>0.3</v>
      </c>
      <c r="H6" s="1">
        <v>120</v>
      </c>
      <c r="I6" s="1">
        <v>1010028068</v>
      </c>
      <c r="J6" s="1"/>
      <c r="K6" s="1">
        <f t="shared" ref="K6:K23" si="3">E6-J6</f>
        <v>383</v>
      </c>
      <c r="L6" s="1"/>
      <c r="M6" s="1"/>
      <c r="N6" s="1">
        <v>1200</v>
      </c>
      <c r="O6" s="1">
        <f>E6/5</f>
        <v>76.599999999999994</v>
      </c>
      <c r="P6" s="22">
        <v>300</v>
      </c>
      <c r="Q6" s="5">
        <f>VLOOKUP(A6,[1]TDSheet!$A:$V,22,0)/G6</f>
        <v>800</v>
      </c>
      <c r="R6" s="5"/>
      <c r="S6" s="1"/>
      <c r="T6" s="1">
        <f>(F6+N6+P6+Q6)/O6</f>
        <v>37.42819843342037</v>
      </c>
      <c r="U6" s="1">
        <f>F6/O6</f>
        <v>7.4020887728459535</v>
      </c>
      <c r="V6" s="1">
        <v>103.8</v>
      </c>
      <c r="W6" s="1">
        <v>72</v>
      </c>
      <c r="X6" s="1">
        <v>89.4</v>
      </c>
      <c r="Y6" s="1">
        <v>107.8</v>
      </c>
      <c r="Z6" s="1">
        <v>78.8</v>
      </c>
      <c r="AA6" s="1">
        <v>56</v>
      </c>
      <c r="AB6" s="1">
        <v>83.4</v>
      </c>
      <c r="AC6" s="1">
        <v>74.8</v>
      </c>
      <c r="AD6" s="1"/>
      <c r="AE6" s="1">
        <f>G6*Q6</f>
        <v>240</v>
      </c>
      <c r="AF6" s="19">
        <f>VLOOKUP(I6,[2]Sheet!$I:$AD,22,0)</f>
        <v>2.4</v>
      </c>
      <c r="AG6" s="1">
        <f>MROUND(G6*Q6,AF6)/AF6</f>
        <v>100</v>
      </c>
      <c r="AH6" s="1">
        <f>AG6*AF6</f>
        <v>240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33</v>
      </c>
      <c r="C7" s="1">
        <v>343</v>
      </c>
      <c r="D7" s="1"/>
      <c r="E7" s="1">
        <v>63</v>
      </c>
      <c r="F7" s="1">
        <v>267</v>
      </c>
      <c r="G7" s="7">
        <v>0.4</v>
      </c>
      <c r="H7" s="1">
        <v>75</v>
      </c>
      <c r="I7" s="1">
        <v>1010016111</v>
      </c>
      <c r="J7" s="1"/>
      <c r="K7" s="1">
        <f t="shared" si="3"/>
        <v>63</v>
      </c>
      <c r="L7" s="1"/>
      <c r="M7" s="1"/>
      <c r="N7" s="1"/>
      <c r="O7" s="1">
        <f t="shared" ref="O7:O23" si="4">E7/5</f>
        <v>12.6</v>
      </c>
      <c r="P7" s="22">
        <v>50</v>
      </c>
      <c r="Q7" s="5">
        <f>VLOOKUP(A7,[1]TDSheet!$A:$V,22,0)/G7</f>
        <v>80</v>
      </c>
      <c r="R7" s="5"/>
      <c r="S7" s="1"/>
      <c r="T7" s="1">
        <f t="shared" ref="T7:T23" si="5">(F7+N7+P7+Q7)/O7</f>
        <v>31.50793650793651</v>
      </c>
      <c r="U7" s="1">
        <f t="shared" ref="U7:U10" si="6">F7/O7</f>
        <v>21.19047619047619</v>
      </c>
      <c r="V7" s="1">
        <v>14.2</v>
      </c>
      <c r="W7" s="1">
        <v>15.4</v>
      </c>
      <c r="X7" s="1">
        <v>11.6</v>
      </c>
      <c r="Y7" s="1">
        <v>13.4</v>
      </c>
      <c r="Z7" s="1">
        <v>8.1999999999999993</v>
      </c>
      <c r="AA7" s="1">
        <v>5.4</v>
      </c>
      <c r="AB7" s="1">
        <v>27.4</v>
      </c>
      <c r="AC7" s="1">
        <v>31.8</v>
      </c>
      <c r="AD7" s="15" t="s">
        <v>54</v>
      </c>
      <c r="AE7" s="1">
        <f>G7*Q7</f>
        <v>32</v>
      </c>
      <c r="AF7" s="19">
        <f>VLOOKUP(I7,[2]Sheet!$I:$AD,22,0)</f>
        <v>2.4</v>
      </c>
      <c r="AG7" s="1">
        <f>MROUND(G7*Q7,AF7)/AF7</f>
        <v>13</v>
      </c>
      <c r="AH7" s="1">
        <f t="shared" ref="AH7:AH23" si="7">AG7*AF7</f>
        <v>31.2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33</v>
      </c>
      <c r="C8" s="1">
        <v>186</v>
      </c>
      <c r="D8" s="1"/>
      <c r="E8" s="1">
        <v>63</v>
      </c>
      <c r="F8" s="1">
        <v>121</v>
      </c>
      <c r="G8" s="7">
        <v>0.47</v>
      </c>
      <c r="H8" s="1">
        <v>75</v>
      </c>
      <c r="I8" s="1">
        <v>1010015954</v>
      </c>
      <c r="J8" s="1"/>
      <c r="K8" s="1">
        <f t="shared" si="3"/>
        <v>63</v>
      </c>
      <c r="L8" s="1"/>
      <c r="M8" s="1"/>
      <c r="N8" s="1">
        <v>120</v>
      </c>
      <c r="O8" s="1">
        <f t="shared" si="4"/>
        <v>12.6</v>
      </c>
      <c r="P8" s="22">
        <v>80</v>
      </c>
      <c r="Q8" s="5">
        <f>VLOOKUP(A8,[1]TDSheet!$A:$V,22,0)/G8</f>
        <v>0</v>
      </c>
      <c r="R8" s="5"/>
      <c r="S8" s="1"/>
      <c r="T8" s="1">
        <f t="shared" si="5"/>
        <v>25.476190476190478</v>
      </c>
      <c r="U8" s="1">
        <f t="shared" si="6"/>
        <v>9.6031746031746028</v>
      </c>
      <c r="V8" s="1">
        <v>17</v>
      </c>
      <c r="W8" s="1">
        <v>10.199999999999999</v>
      </c>
      <c r="X8" s="1">
        <v>8.4</v>
      </c>
      <c r="Y8" s="1">
        <v>16.600000000000001</v>
      </c>
      <c r="Z8" s="1">
        <v>13.2</v>
      </c>
      <c r="AA8" s="1">
        <v>10.8</v>
      </c>
      <c r="AB8" s="1">
        <v>11.2</v>
      </c>
      <c r="AC8" s="1">
        <v>32.200000000000003</v>
      </c>
      <c r="AD8" s="1"/>
      <c r="AE8" s="1">
        <f>G8*Q8</f>
        <v>0</v>
      </c>
      <c r="AF8" s="19">
        <f>VLOOKUP(I8,[2]Sheet!$I:$AD,22,0)</f>
        <v>2.82</v>
      </c>
      <c r="AG8" s="1">
        <f>MROUND(G8*Q8,AF8)/AF8</f>
        <v>0</v>
      </c>
      <c r="AH8" s="1">
        <f t="shared" si="7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33</v>
      </c>
      <c r="C9" s="1">
        <v>82</v>
      </c>
      <c r="D9" s="1">
        <v>48</v>
      </c>
      <c r="E9" s="1">
        <v>48</v>
      </c>
      <c r="F9" s="1">
        <v>66</v>
      </c>
      <c r="G9" s="7">
        <v>0.47</v>
      </c>
      <c r="H9" s="1">
        <v>75</v>
      </c>
      <c r="I9" s="1">
        <v>1010016092</v>
      </c>
      <c r="J9" s="1"/>
      <c r="K9" s="1">
        <f t="shared" si="3"/>
        <v>48</v>
      </c>
      <c r="L9" s="1"/>
      <c r="M9" s="1"/>
      <c r="N9" s="1">
        <v>30</v>
      </c>
      <c r="O9" s="1">
        <f t="shared" si="4"/>
        <v>9.6</v>
      </c>
      <c r="P9" s="22">
        <v>120</v>
      </c>
      <c r="Q9" s="5">
        <f>VLOOKUP(A9,[1]TDSheet!$A:$V,22,0)/G9</f>
        <v>90</v>
      </c>
      <c r="R9" s="5"/>
      <c r="S9" s="1"/>
      <c r="T9" s="1">
        <f t="shared" si="5"/>
        <v>31.875</v>
      </c>
      <c r="U9" s="1">
        <f t="shared" si="6"/>
        <v>6.875</v>
      </c>
      <c r="V9" s="1">
        <v>7.4</v>
      </c>
      <c r="W9" s="1">
        <v>6.4</v>
      </c>
      <c r="X9" s="1">
        <v>9.1999999999999993</v>
      </c>
      <c r="Y9" s="1">
        <v>9.4</v>
      </c>
      <c r="Z9" s="1">
        <v>10.6</v>
      </c>
      <c r="AA9" s="1">
        <v>4.8</v>
      </c>
      <c r="AB9" s="1">
        <v>14</v>
      </c>
      <c r="AC9" s="1">
        <v>19.8</v>
      </c>
      <c r="AD9" s="1"/>
      <c r="AE9" s="1">
        <f>G9*Q9</f>
        <v>42.3</v>
      </c>
      <c r="AF9" s="19">
        <f>VLOOKUP(I9,[2]Sheet!$I:$AD,22,0)</f>
        <v>2.82</v>
      </c>
      <c r="AG9" s="1">
        <f>MROUND(G9*Q9,AF9)/AF9</f>
        <v>15</v>
      </c>
      <c r="AH9" s="1">
        <f t="shared" si="7"/>
        <v>42.3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33</v>
      </c>
      <c r="C10" s="1">
        <v>158</v>
      </c>
      <c r="D10" s="1">
        <v>5</v>
      </c>
      <c r="E10" s="1">
        <v>51</v>
      </c>
      <c r="F10" s="1">
        <v>109</v>
      </c>
      <c r="G10" s="7">
        <v>0.47</v>
      </c>
      <c r="H10" s="1">
        <v>75</v>
      </c>
      <c r="I10" s="1">
        <v>1010015952</v>
      </c>
      <c r="J10" s="1"/>
      <c r="K10" s="1">
        <f t="shared" si="3"/>
        <v>51</v>
      </c>
      <c r="L10" s="1"/>
      <c r="M10" s="1"/>
      <c r="N10" s="1">
        <v>120</v>
      </c>
      <c r="O10" s="1">
        <f t="shared" si="4"/>
        <v>10.199999999999999</v>
      </c>
      <c r="P10" s="22">
        <v>30</v>
      </c>
      <c r="Q10" s="5">
        <f>VLOOKUP(A10,[1]TDSheet!$A:$V,22,0)/G10</f>
        <v>0</v>
      </c>
      <c r="R10" s="5"/>
      <c r="S10" s="1"/>
      <c r="T10" s="1">
        <f t="shared" si="5"/>
        <v>25.3921568627451</v>
      </c>
      <c r="U10" s="1">
        <f t="shared" si="6"/>
        <v>10.686274509803923</v>
      </c>
      <c r="V10" s="1">
        <v>14.4</v>
      </c>
      <c r="W10" s="1">
        <v>8.4</v>
      </c>
      <c r="X10" s="1">
        <v>9.4</v>
      </c>
      <c r="Y10" s="1">
        <v>11.6</v>
      </c>
      <c r="Z10" s="1">
        <v>11.6</v>
      </c>
      <c r="AA10" s="1">
        <v>9.4</v>
      </c>
      <c r="AB10" s="1">
        <v>7.4</v>
      </c>
      <c r="AC10" s="1">
        <v>25.2</v>
      </c>
      <c r="AD10" s="1"/>
      <c r="AE10" s="1">
        <f>G10*Q10</f>
        <v>0</v>
      </c>
      <c r="AF10" s="19">
        <f>VLOOKUP(I10,[2]Sheet!$I:$AD,22,0)</f>
        <v>2.82</v>
      </c>
      <c r="AG10" s="1">
        <f>MROUND(G10*Q10,AF10)/AF10</f>
        <v>0</v>
      </c>
      <c r="AH10" s="1">
        <f t="shared" si="7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2" t="s">
        <v>39</v>
      </c>
      <c r="B11" s="12" t="s">
        <v>33</v>
      </c>
      <c r="C11" s="12"/>
      <c r="D11" s="12"/>
      <c r="E11" s="12"/>
      <c r="F11" s="12"/>
      <c r="G11" s="13">
        <v>0</v>
      </c>
      <c r="H11" s="12">
        <v>75</v>
      </c>
      <c r="I11" s="12">
        <v>1010017107</v>
      </c>
      <c r="J11" s="12"/>
      <c r="K11" s="12">
        <f t="shared" si="3"/>
        <v>0</v>
      </c>
      <c r="L11" s="12"/>
      <c r="M11" s="12"/>
      <c r="N11" s="12"/>
      <c r="O11" s="12">
        <f t="shared" si="4"/>
        <v>0</v>
      </c>
      <c r="P11" s="14"/>
      <c r="Q11" s="14"/>
      <c r="R11" s="14"/>
      <c r="S11" s="12"/>
      <c r="T11" s="12" t="e">
        <f t="shared" ref="T11" si="8">(F11+N11+P11)/O11</f>
        <v>#DIV/0!</v>
      </c>
      <c r="U11" s="12" t="e">
        <f t="shared" ref="U11" si="9">(F11+N11)/O11</f>
        <v>#DIV/0!</v>
      </c>
      <c r="V11" s="12">
        <v>0</v>
      </c>
      <c r="W11" s="12">
        <v>0</v>
      </c>
      <c r="X11" s="12">
        <v>-0.2</v>
      </c>
      <c r="Y11" s="12">
        <v>-25.2</v>
      </c>
      <c r="Z11" s="12">
        <v>0</v>
      </c>
      <c r="AA11" s="12">
        <v>0</v>
      </c>
      <c r="AB11" s="12">
        <v>0</v>
      </c>
      <c r="AC11" s="12">
        <v>0</v>
      </c>
      <c r="AD11" s="12" t="s">
        <v>40</v>
      </c>
      <c r="AE11" s="12"/>
      <c r="AF11" s="19">
        <f>VLOOKUP(I11,[2]Sheet!$I:$AD,22,0)</f>
        <v>2.4</v>
      </c>
      <c r="AG11" s="1">
        <f>MROUND(G11*Q11,AF11)/AF11</f>
        <v>0</v>
      </c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33</v>
      </c>
      <c r="C12" s="1">
        <v>325</v>
      </c>
      <c r="D12" s="1">
        <v>198</v>
      </c>
      <c r="E12" s="1">
        <v>90</v>
      </c>
      <c r="F12" s="1">
        <v>423</v>
      </c>
      <c r="G12" s="7">
        <v>0.375</v>
      </c>
      <c r="H12" s="1">
        <v>55</v>
      </c>
      <c r="I12" s="1">
        <v>1010023348</v>
      </c>
      <c r="J12" s="1"/>
      <c r="K12" s="1">
        <f t="shared" si="3"/>
        <v>90</v>
      </c>
      <c r="L12" s="1"/>
      <c r="M12" s="1"/>
      <c r="N12" s="1">
        <v>200</v>
      </c>
      <c r="O12" s="1">
        <f t="shared" si="4"/>
        <v>18</v>
      </c>
      <c r="P12" s="22"/>
      <c r="Q12" s="5">
        <f>VLOOKUP(A12,[1]TDSheet!$A:$V,22,0)/G12</f>
        <v>202</v>
      </c>
      <c r="R12" s="5"/>
      <c r="S12" s="1"/>
      <c r="T12" s="1">
        <f t="shared" si="5"/>
        <v>45.833333333333336</v>
      </c>
      <c r="U12" s="1">
        <f t="shared" ref="U12:U23" si="10">F12/O12</f>
        <v>23.5</v>
      </c>
      <c r="V12" s="1">
        <v>-0.6</v>
      </c>
      <c r="W12" s="1">
        <v>35.799999999999997</v>
      </c>
      <c r="X12" s="1">
        <v>35.200000000000003</v>
      </c>
      <c r="Y12" s="1">
        <v>43</v>
      </c>
      <c r="Z12" s="1">
        <v>55.8</v>
      </c>
      <c r="AA12" s="1">
        <v>43.2</v>
      </c>
      <c r="AB12" s="1">
        <v>62.6</v>
      </c>
      <c r="AC12" s="1">
        <v>70.2</v>
      </c>
      <c r="AD12" s="15" t="s">
        <v>55</v>
      </c>
      <c r="AE12" s="1">
        <f>G12*Q12</f>
        <v>75.75</v>
      </c>
      <c r="AF12" s="19">
        <f>VLOOKUP(I12,[2]Sheet!$I:$AD,22,0)</f>
        <v>2.25</v>
      </c>
      <c r="AG12" s="1">
        <f>MROUND(G12*Q12,AF12)/AF12</f>
        <v>34</v>
      </c>
      <c r="AH12" s="1">
        <f t="shared" si="7"/>
        <v>76.5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33</v>
      </c>
      <c r="C13" s="1">
        <v>526</v>
      </c>
      <c r="D13" s="1"/>
      <c r="E13" s="1">
        <v>64</v>
      </c>
      <c r="F13" s="1">
        <v>447</v>
      </c>
      <c r="G13" s="7">
        <v>0.375</v>
      </c>
      <c r="H13" s="1">
        <v>55</v>
      </c>
      <c r="I13" s="1">
        <v>1010022954</v>
      </c>
      <c r="J13" s="1"/>
      <c r="K13" s="1">
        <f t="shared" si="3"/>
        <v>64</v>
      </c>
      <c r="L13" s="1"/>
      <c r="M13" s="1"/>
      <c r="N13" s="1">
        <v>200</v>
      </c>
      <c r="O13" s="1">
        <f t="shared" si="4"/>
        <v>12.8</v>
      </c>
      <c r="P13" s="22"/>
      <c r="Q13" s="5">
        <f>VLOOKUP(A13,[1]TDSheet!$A:$V,22,0)/G13</f>
        <v>162</v>
      </c>
      <c r="R13" s="5"/>
      <c r="S13" s="1"/>
      <c r="T13" s="1">
        <f t="shared" si="5"/>
        <v>63.203125</v>
      </c>
      <c r="U13" s="1">
        <f t="shared" si="10"/>
        <v>34.921875</v>
      </c>
      <c r="V13" s="1">
        <v>39.200000000000003</v>
      </c>
      <c r="W13" s="1">
        <v>12.4</v>
      </c>
      <c r="X13" s="1">
        <v>34</v>
      </c>
      <c r="Y13" s="1">
        <v>36</v>
      </c>
      <c r="Z13" s="1">
        <v>44.6</v>
      </c>
      <c r="AA13" s="1">
        <v>36</v>
      </c>
      <c r="AB13" s="1">
        <v>48.2</v>
      </c>
      <c r="AC13" s="1">
        <v>73.400000000000006</v>
      </c>
      <c r="AD13" s="15" t="s">
        <v>54</v>
      </c>
      <c r="AE13" s="1">
        <f>G13*Q13</f>
        <v>60.75</v>
      </c>
      <c r="AF13" s="19">
        <f>VLOOKUP(I13,[2]Sheet!$I:$AD,22,0)</f>
        <v>2.25</v>
      </c>
      <c r="AG13" s="1">
        <f>MROUND(G13*Q13,AF13)/AF13</f>
        <v>27</v>
      </c>
      <c r="AH13" s="1">
        <f t="shared" si="7"/>
        <v>60.75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43</v>
      </c>
      <c r="B14" s="1" t="s">
        <v>33</v>
      </c>
      <c r="C14" s="1">
        <v>1044</v>
      </c>
      <c r="D14" s="1"/>
      <c r="E14" s="1">
        <v>65</v>
      </c>
      <c r="F14" s="1">
        <v>961</v>
      </c>
      <c r="G14" s="7">
        <v>0.375</v>
      </c>
      <c r="H14" s="1">
        <v>55</v>
      </c>
      <c r="I14" s="1">
        <v>1010016034</v>
      </c>
      <c r="J14" s="1"/>
      <c r="K14" s="1">
        <f t="shared" si="3"/>
        <v>65</v>
      </c>
      <c r="L14" s="1"/>
      <c r="M14" s="1"/>
      <c r="N14" s="1"/>
      <c r="O14" s="1">
        <f t="shared" si="4"/>
        <v>13</v>
      </c>
      <c r="P14" s="22"/>
      <c r="Q14" s="5">
        <f>VLOOKUP(A14,[1]TDSheet!$A:$V,22,0)/G14</f>
        <v>120</v>
      </c>
      <c r="R14" s="5"/>
      <c r="S14" s="1"/>
      <c r="T14" s="1">
        <f t="shared" si="5"/>
        <v>83.15384615384616</v>
      </c>
      <c r="U14" s="1">
        <f t="shared" si="10"/>
        <v>73.92307692307692</v>
      </c>
      <c r="V14" s="1">
        <v>2.6</v>
      </c>
      <c r="W14" s="1">
        <v>9.1999999999999993</v>
      </c>
      <c r="X14" s="1">
        <v>13.4</v>
      </c>
      <c r="Y14" s="1">
        <v>24</v>
      </c>
      <c r="Z14" s="1">
        <v>26.8</v>
      </c>
      <c r="AA14" s="1">
        <v>23.8</v>
      </c>
      <c r="AB14" s="1">
        <v>33</v>
      </c>
      <c r="AC14" s="1">
        <v>53.4</v>
      </c>
      <c r="AD14" s="16" t="s">
        <v>35</v>
      </c>
      <c r="AE14" s="1">
        <f>G14*Q14</f>
        <v>45</v>
      </c>
      <c r="AF14" s="19">
        <f>VLOOKUP(I14,[2]Sheet!$I:$AD,22,0)</f>
        <v>2.25</v>
      </c>
      <c r="AG14" s="1">
        <f>MROUND(G14*Q14,AF14)/AF14</f>
        <v>20</v>
      </c>
      <c r="AH14" s="1">
        <f t="shared" si="7"/>
        <v>45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44</v>
      </c>
      <c r="B15" s="1" t="s">
        <v>33</v>
      </c>
      <c r="C15" s="1">
        <v>214</v>
      </c>
      <c r="D15" s="1"/>
      <c r="E15" s="1">
        <v>-13</v>
      </c>
      <c r="F15" s="1">
        <v>214</v>
      </c>
      <c r="G15" s="7">
        <v>0.43</v>
      </c>
      <c r="H15" s="1">
        <v>55</v>
      </c>
      <c r="I15" s="1">
        <v>1010016024</v>
      </c>
      <c r="J15" s="1"/>
      <c r="K15" s="1">
        <f t="shared" si="3"/>
        <v>-13</v>
      </c>
      <c r="L15" s="1"/>
      <c r="M15" s="1"/>
      <c r="N15" s="1">
        <v>30</v>
      </c>
      <c r="O15" s="1">
        <f t="shared" si="4"/>
        <v>-2.6</v>
      </c>
      <c r="P15" s="22"/>
      <c r="Q15" s="5">
        <f>VLOOKUP(A15,[1]TDSheet!$A:$V,22,0)/G15</f>
        <v>0</v>
      </c>
      <c r="R15" s="5"/>
      <c r="S15" s="1"/>
      <c r="T15" s="1">
        <f t="shared" si="5"/>
        <v>-93.84615384615384</v>
      </c>
      <c r="U15" s="1">
        <f t="shared" si="10"/>
        <v>-82.307692307692307</v>
      </c>
      <c r="V15" s="1">
        <v>13.2</v>
      </c>
      <c r="W15" s="1">
        <v>7.8</v>
      </c>
      <c r="X15" s="1">
        <v>14.8</v>
      </c>
      <c r="Y15" s="1">
        <v>20</v>
      </c>
      <c r="Z15" s="1">
        <v>12.8</v>
      </c>
      <c r="AA15" s="1">
        <v>12.6</v>
      </c>
      <c r="AB15" s="1">
        <v>20.399999999999999</v>
      </c>
      <c r="AC15" s="1">
        <v>31.4</v>
      </c>
      <c r="AD15" s="16" t="s">
        <v>35</v>
      </c>
      <c r="AE15" s="1">
        <f>G15*Q15</f>
        <v>0</v>
      </c>
      <c r="AF15" s="19">
        <f>VLOOKUP(I15,[2]Sheet!$I:$AD,22,0)</f>
        <v>2.58</v>
      </c>
      <c r="AG15" s="1">
        <f>MROUND(G15*Q15,AF15)/AF15</f>
        <v>0</v>
      </c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45</v>
      </c>
      <c r="B16" s="1" t="s">
        <v>33</v>
      </c>
      <c r="C16" s="1">
        <v>354</v>
      </c>
      <c r="D16" s="1">
        <v>198</v>
      </c>
      <c r="E16" s="1">
        <v>142</v>
      </c>
      <c r="F16" s="1">
        <v>392</v>
      </c>
      <c r="G16" s="7">
        <v>0.375</v>
      </c>
      <c r="H16" s="1">
        <v>55</v>
      </c>
      <c r="I16" s="1">
        <v>1010023122</v>
      </c>
      <c r="J16" s="1"/>
      <c r="K16" s="1">
        <f t="shared" si="3"/>
        <v>142</v>
      </c>
      <c r="L16" s="1"/>
      <c r="M16" s="1"/>
      <c r="N16" s="1">
        <v>130</v>
      </c>
      <c r="O16" s="1">
        <f t="shared" si="4"/>
        <v>28.4</v>
      </c>
      <c r="P16" s="22">
        <v>200</v>
      </c>
      <c r="Q16" s="5">
        <f>VLOOKUP(A16,[1]TDSheet!$A:$V,22,0)/G16</f>
        <v>408</v>
      </c>
      <c r="R16" s="5"/>
      <c r="S16" s="1"/>
      <c r="T16" s="1">
        <f t="shared" si="5"/>
        <v>39.7887323943662</v>
      </c>
      <c r="U16" s="1">
        <f t="shared" si="10"/>
        <v>13.802816901408452</v>
      </c>
      <c r="V16" s="1">
        <v>6.8</v>
      </c>
      <c r="W16" s="1">
        <v>13.2</v>
      </c>
      <c r="X16" s="1">
        <v>33.4</v>
      </c>
      <c r="Y16" s="1">
        <v>26</v>
      </c>
      <c r="Z16" s="1">
        <v>28.6</v>
      </c>
      <c r="AA16" s="1">
        <v>26</v>
      </c>
      <c r="AB16" s="1">
        <v>41.2</v>
      </c>
      <c r="AC16" s="1">
        <v>43</v>
      </c>
      <c r="AD16" s="10" t="s">
        <v>56</v>
      </c>
      <c r="AE16" s="1">
        <f>G16*Q16</f>
        <v>153</v>
      </c>
      <c r="AF16" s="19">
        <f>VLOOKUP(I16,[2]Sheet!$I:$AD,22,0)</f>
        <v>2.25</v>
      </c>
      <c r="AG16" s="1">
        <f>MROUND(G16*Q16,AF16)/AF16</f>
        <v>68</v>
      </c>
      <c r="AH16" s="1">
        <f t="shared" si="7"/>
        <v>153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33</v>
      </c>
      <c r="C17" s="1">
        <v>1108</v>
      </c>
      <c r="D17" s="1"/>
      <c r="E17" s="1">
        <v>50</v>
      </c>
      <c r="F17" s="1">
        <v>1045</v>
      </c>
      <c r="G17" s="7">
        <v>0.28000000000000003</v>
      </c>
      <c r="H17" s="1">
        <v>120</v>
      </c>
      <c r="I17" s="1">
        <v>1010030636</v>
      </c>
      <c r="J17" s="1"/>
      <c r="K17" s="1">
        <f t="shared" si="3"/>
        <v>50</v>
      </c>
      <c r="L17" s="1"/>
      <c r="M17" s="1"/>
      <c r="N17" s="1"/>
      <c r="O17" s="1">
        <f t="shared" si="4"/>
        <v>10</v>
      </c>
      <c r="P17" s="22"/>
      <c r="Q17" s="5">
        <f>VLOOKUP(A17,[1]TDSheet!$A:$V,22,0)/G17</f>
        <v>160</v>
      </c>
      <c r="R17" s="5"/>
      <c r="S17" s="1"/>
      <c r="T17" s="1">
        <f t="shared" si="5"/>
        <v>120.5</v>
      </c>
      <c r="U17" s="1">
        <f t="shared" si="10"/>
        <v>104.5</v>
      </c>
      <c r="V17" s="1">
        <v>6.8</v>
      </c>
      <c r="W17" s="1">
        <v>2.4</v>
      </c>
      <c r="X17" s="1">
        <v>1.8</v>
      </c>
      <c r="Y17" s="1">
        <v>10.4</v>
      </c>
      <c r="Z17" s="1">
        <v>3</v>
      </c>
      <c r="AA17" s="1">
        <v>7.2</v>
      </c>
      <c r="AB17" s="1">
        <v>-12.2</v>
      </c>
      <c r="AC17" s="1">
        <v>8.1999999999999993</v>
      </c>
      <c r="AD17" s="15" t="s">
        <v>57</v>
      </c>
      <c r="AE17" s="1">
        <f>G17*Q17</f>
        <v>44.800000000000004</v>
      </c>
      <c r="AF17" s="19">
        <f>VLOOKUP(I17,[2]Sheet!$I:$AD,22,0)</f>
        <v>2.2400000000000002</v>
      </c>
      <c r="AG17" s="1">
        <f>MROUND(G17*Q17,AF17)/AF17</f>
        <v>20</v>
      </c>
      <c r="AH17" s="1">
        <f t="shared" si="7"/>
        <v>44.800000000000004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33</v>
      </c>
      <c r="C18" s="1">
        <v>699</v>
      </c>
      <c r="D18" s="1"/>
      <c r="E18" s="1">
        <v>33</v>
      </c>
      <c r="F18" s="1">
        <v>651</v>
      </c>
      <c r="G18" s="7">
        <v>0.3</v>
      </c>
      <c r="H18" s="1">
        <v>120</v>
      </c>
      <c r="I18" s="1">
        <v>1010030879</v>
      </c>
      <c r="J18" s="1"/>
      <c r="K18" s="1">
        <f t="shared" si="3"/>
        <v>33</v>
      </c>
      <c r="L18" s="1"/>
      <c r="M18" s="1"/>
      <c r="N18" s="1"/>
      <c r="O18" s="1">
        <f t="shared" si="4"/>
        <v>6.6</v>
      </c>
      <c r="P18" s="22"/>
      <c r="Q18" s="5">
        <f>VLOOKUP(A18,[1]TDSheet!$A:$V,22,0)/G18</f>
        <v>160</v>
      </c>
      <c r="R18" s="5"/>
      <c r="S18" s="1"/>
      <c r="T18" s="1">
        <f t="shared" si="5"/>
        <v>122.87878787878789</v>
      </c>
      <c r="U18" s="1">
        <f t="shared" si="10"/>
        <v>98.63636363636364</v>
      </c>
      <c r="V18" s="1">
        <v>2.6</v>
      </c>
      <c r="W18" s="1">
        <v>0</v>
      </c>
      <c r="X18" s="1">
        <v>4.2</v>
      </c>
      <c r="Y18" s="1">
        <v>6</v>
      </c>
      <c r="Z18" s="1">
        <v>5.6</v>
      </c>
      <c r="AA18" s="1">
        <v>9.4</v>
      </c>
      <c r="AB18" s="1">
        <v>4.2</v>
      </c>
      <c r="AC18" s="1">
        <v>14</v>
      </c>
      <c r="AD18" s="15" t="s">
        <v>58</v>
      </c>
      <c r="AE18" s="1">
        <f>G18*Q18</f>
        <v>48</v>
      </c>
      <c r="AF18" s="19">
        <f>VLOOKUP(I18,[2]Sheet!$I:$AD,22,0)</f>
        <v>1.7999999999999998</v>
      </c>
      <c r="AG18" s="1">
        <f>MROUND(G18*Q18,AF18)/AF18</f>
        <v>27</v>
      </c>
      <c r="AH18" s="1">
        <f t="shared" si="7"/>
        <v>48.599999999999994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33</v>
      </c>
      <c r="C19" s="1">
        <v>5</v>
      </c>
      <c r="D19" s="1">
        <v>248</v>
      </c>
      <c r="E19" s="1">
        <v>129</v>
      </c>
      <c r="F19" s="1">
        <v>113</v>
      </c>
      <c r="G19" s="7">
        <v>0.3</v>
      </c>
      <c r="H19" s="1">
        <v>150</v>
      </c>
      <c r="I19" s="1">
        <v>1010023983</v>
      </c>
      <c r="J19" s="1"/>
      <c r="K19" s="1">
        <f t="shared" si="3"/>
        <v>129</v>
      </c>
      <c r="L19" s="1"/>
      <c r="M19" s="1"/>
      <c r="N19" s="1">
        <v>160</v>
      </c>
      <c r="O19" s="1">
        <f t="shared" si="4"/>
        <v>25.8</v>
      </c>
      <c r="P19" s="22">
        <v>300</v>
      </c>
      <c r="Q19" s="5">
        <f>VLOOKUP(A19,[1]TDSheet!$A:$V,22,0)/G19</f>
        <v>80</v>
      </c>
      <c r="R19" s="5"/>
      <c r="S19" s="1"/>
      <c r="T19" s="1">
        <f t="shared" si="5"/>
        <v>25.310077519379846</v>
      </c>
      <c r="U19" s="1">
        <f t="shared" si="10"/>
        <v>4.3798449612403099</v>
      </c>
      <c r="V19" s="1">
        <v>7.2</v>
      </c>
      <c r="W19" s="1">
        <v>12</v>
      </c>
      <c r="X19" s="1">
        <v>16.8</v>
      </c>
      <c r="Y19" s="1">
        <v>16</v>
      </c>
      <c r="Z19" s="1">
        <v>10.8</v>
      </c>
      <c r="AA19" s="1">
        <v>21.2</v>
      </c>
      <c r="AB19" s="1">
        <v>7</v>
      </c>
      <c r="AC19" s="1">
        <v>18</v>
      </c>
      <c r="AD19" s="1"/>
      <c r="AE19" s="1">
        <f>G19*Q19</f>
        <v>24</v>
      </c>
      <c r="AF19" s="19">
        <f>VLOOKUP(I19,[2]Sheet!$I:$AD,22,0)</f>
        <v>2.4</v>
      </c>
      <c r="AG19" s="1">
        <f>MROUND(G19*Q19,AF19)/AF19</f>
        <v>10</v>
      </c>
      <c r="AH19" s="1">
        <f t="shared" si="7"/>
        <v>24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49</v>
      </c>
      <c r="B20" s="1" t="s">
        <v>33</v>
      </c>
      <c r="C20" s="1">
        <v>514</v>
      </c>
      <c r="D20" s="1"/>
      <c r="E20" s="1">
        <v>298</v>
      </c>
      <c r="F20" s="1">
        <v>216</v>
      </c>
      <c r="G20" s="7">
        <v>0.2</v>
      </c>
      <c r="H20" s="1">
        <v>90</v>
      </c>
      <c r="I20" s="1">
        <v>1010025585</v>
      </c>
      <c r="J20" s="1"/>
      <c r="K20" s="1">
        <f t="shared" si="3"/>
        <v>298</v>
      </c>
      <c r="L20" s="1"/>
      <c r="M20" s="1"/>
      <c r="N20" s="1"/>
      <c r="O20" s="1">
        <f t="shared" si="4"/>
        <v>59.6</v>
      </c>
      <c r="P20" s="22">
        <v>1000</v>
      </c>
      <c r="Q20" s="5">
        <f>VLOOKUP(A20,[1]TDSheet!$A:$V,22,0)/G20</f>
        <v>600</v>
      </c>
      <c r="R20" s="5"/>
      <c r="S20" s="1"/>
      <c r="T20" s="1">
        <f t="shared" si="5"/>
        <v>30.469798657718119</v>
      </c>
      <c r="U20" s="1">
        <f t="shared" si="10"/>
        <v>3.6241610738255035</v>
      </c>
      <c r="V20" s="1">
        <v>52.4</v>
      </c>
      <c r="W20" s="1">
        <v>49</v>
      </c>
      <c r="X20" s="1">
        <v>59.2</v>
      </c>
      <c r="Y20" s="1">
        <v>70.8</v>
      </c>
      <c r="Z20" s="1">
        <v>62.8</v>
      </c>
      <c r="AA20" s="1">
        <v>37.799999999999997</v>
      </c>
      <c r="AB20" s="1">
        <v>99.8</v>
      </c>
      <c r="AC20" s="1">
        <v>74.599999999999994</v>
      </c>
      <c r="AD20" s="11" t="s">
        <v>53</v>
      </c>
      <c r="AE20" s="1">
        <f>G20*Q20</f>
        <v>120</v>
      </c>
      <c r="AF20" s="19">
        <f>VLOOKUP(I20,[2]Sheet!$I:$AD,22,0)</f>
        <v>2</v>
      </c>
      <c r="AG20" s="1">
        <f>MROUND(G20*Q20,AF20)/AF20</f>
        <v>60</v>
      </c>
      <c r="AH20" s="1">
        <f t="shared" si="7"/>
        <v>120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50</v>
      </c>
      <c r="B21" s="1" t="s">
        <v>33</v>
      </c>
      <c r="C21" s="1">
        <v>1033</v>
      </c>
      <c r="D21" s="1"/>
      <c r="E21" s="1">
        <v>101</v>
      </c>
      <c r="F21" s="1">
        <v>918</v>
      </c>
      <c r="G21" s="7">
        <v>0.33</v>
      </c>
      <c r="H21" s="1">
        <v>55</v>
      </c>
      <c r="I21" s="1">
        <v>1010029655</v>
      </c>
      <c r="J21" s="1"/>
      <c r="K21" s="1">
        <f t="shared" si="3"/>
        <v>101</v>
      </c>
      <c r="L21" s="1"/>
      <c r="M21" s="1"/>
      <c r="N21" s="1"/>
      <c r="O21" s="1">
        <f t="shared" si="4"/>
        <v>20.2</v>
      </c>
      <c r="P21" s="22"/>
      <c r="Q21" s="5">
        <f>VLOOKUP(A21,[1]TDSheet!$A:$V,22,0)/G21</f>
        <v>300</v>
      </c>
      <c r="R21" s="5"/>
      <c r="S21" s="1"/>
      <c r="T21" s="1">
        <f t="shared" si="5"/>
        <v>60.297029702970299</v>
      </c>
      <c r="U21" s="1">
        <f t="shared" si="10"/>
        <v>45.445544554455445</v>
      </c>
      <c r="V21" s="1">
        <v>19.2</v>
      </c>
      <c r="W21" s="1">
        <v>14.4</v>
      </c>
      <c r="X21" s="1">
        <v>27.8</v>
      </c>
      <c r="Y21" s="1">
        <v>29</v>
      </c>
      <c r="Z21" s="1">
        <v>29.4</v>
      </c>
      <c r="AA21" s="1">
        <v>31.8</v>
      </c>
      <c r="AB21" s="1">
        <v>33.4</v>
      </c>
      <c r="AC21" s="1">
        <v>44.2</v>
      </c>
      <c r="AD21" s="16" t="s">
        <v>35</v>
      </c>
      <c r="AE21" s="1">
        <f>G21*Q21</f>
        <v>99</v>
      </c>
      <c r="AF21" s="19">
        <f>VLOOKUP(I21,[2]Sheet!$I:$AD,22,0)</f>
        <v>1.98</v>
      </c>
      <c r="AG21" s="1">
        <f>MROUND(G21*Q21,AF21)/AF21</f>
        <v>50</v>
      </c>
      <c r="AH21" s="1">
        <f t="shared" si="7"/>
        <v>99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51</v>
      </c>
      <c r="B22" s="1" t="s">
        <v>33</v>
      </c>
      <c r="C22" s="1">
        <v>834</v>
      </c>
      <c r="D22" s="1"/>
      <c r="E22" s="1">
        <v>88</v>
      </c>
      <c r="F22" s="1">
        <v>727</v>
      </c>
      <c r="G22" s="7">
        <v>0.375</v>
      </c>
      <c r="H22" s="1">
        <v>55</v>
      </c>
      <c r="I22" s="1">
        <v>1010022952</v>
      </c>
      <c r="J22" s="1"/>
      <c r="K22" s="1">
        <f t="shared" si="3"/>
        <v>88</v>
      </c>
      <c r="L22" s="1"/>
      <c r="M22" s="1"/>
      <c r="N22" s="1">
        <v>100</v>
      </c>
      <c r="O22" s="1">
        <f t="shared" si="4"/>
        <v>17.600000000000001</v>
      </c>
      <c r="P22" s="22"/>
      <c r="Q22" s="5">
        <f>VLOOKUP(A22,[1]TDSheet!$A:$V,22,0)/G22</f>
        <v>178</v>
      </c>
      <c r="R22" s="5"/>
      <c r="S22" s="1"/>
      <c r="T22" s="1">
        <f t="shared" si="5"/>
        <v>57.10227272727272</v>
      </c>
      <c r="U22" s="1">
        <f t="shared" si="10"/>
        <v>41.30681818181818</v>
      </c>
      <c r="V22" s="1">
        <v>10.6</v>
      </c>
      <c r="W22" s="1">
        <v>3</v>
      </c>
      <c r="X22" s="1">
        <v>19.399999999999999</v>
      </c>
      <c r="Y22" s="1">
        <v>17</v>
      </c>
      <c r="Z22" s="1">
        <v>26.4</v>
      </c>
      <c r="AA22" s="1">
        <v>17</v>
      </c>
      <c r="AB22" s="1">
        <v>26.2</v>
      </c>
      <c r="AC22" s="1">
        <v>35</v>
      </c>
      <c r="AD22" s="15" t="s">
        <v>59</v>
      </c>
      <c r="AE22" s="1">
        <f>G22*Q22</f>
        <v>66.75</v>
      </c>
      <c r="AF22" s="19">
        <f>VLOOKUP(I22,[2]Sheet!$I:$AD,22,0)</f>
        <v>2.25</v>
      </c>
      <c r="AG22" s="1">
        <f>MROUND(G22*Q22,AF22)/AF22</f>
        <v>30</v>
      </c>
      <c r="AH22" s="1">
        <f t="shared" si="7"/>
        <v>67.5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52</v>
      </c>
      <c r="B23" s="1" t="s">
        <v>33</v>
      </c>
      <c r="C23" s="1">
        <v>998</v>
      </c>
      <c r="D23" s="1"/>
      <c r="E23" s="1">
        <v>408</v>
      </c>
      <c r="F23" s="1">
        <v>589</v>
      </c>
      <c r="G23" s="7">
        <v>0.3</v>
      </c>
      <c r="H23" s="1">
        <v>150</v>
      </c>
      <c r="I23" s="1">
        <v>1010023830</v>
      </c>
      <c r="J23" s="1"/>
      <c r="K23" s="1">
        <f t="shared" si="3"/>
        <v>408</v>
      </c>
      <c r="L23" s="1"/>
      <c r="M23" s="1"/>
      <c r="N23" s="1"/>
      <c r="O23" s="1">
        <f t="shared" si="4"/>
        <v>81.599999999999994</v>
      </c>
      <c r="P23" s="22">
        <v>1400</v>
      </c>
      <c r="Q23" s="5">
        <f>VLOOKUP(A23,[1]TDSheet!$A:$V,22,0)/G23</f>
        <v>1100</v>
      </c>
      <c r="R23" s="5"/>
      <c r="S23" s="1"/>
      <c r="T23" s="1">
        <f t="shared" si="5"/>
        <v>37.855392156862749</v>
      </c>
      <c r="U23" s="1">
        <f t="shared" si="10"/>
        <v>7.2181372549019613</v>
      </c>
      <c r="V23" s="1">
        <v>48.4</v>
      </c>
      <c r="W23" s="1">
        <v>54.2</v>
      </c>
      <c r="X23" s="1">
        <v>53.6</v>
      </c>
      <c r="Y23" s="1">
        <v>63.6</v>
      </c>
      <c r="Z23" s="1">
        <v>34.200000000000003</v>
      </c>
      <c r="AA23" s="1">
        <v>23</v>
      </c>
      <c r="AB23" s="1">
        <v>25</v>
      </c>
      <c r="AC23" s="1">
        <v>37.200000000000003</v>
      </c>
      <c r="AD23" s="1"/>
      <c r="AE23" s="1">
        <f>G23*Q23</f>
        <v>330</v>
      </c>
      <c r="AF23" s="19">
        <f>VLOOKUP(I23,[2]Sheet!$I:$AD,22,0)</f>
        <v>2.4</v>
      </c>
      <c r="AG23" s="1">
        <f>MROUND(G23*Q23,AF23)/AF23</f>
        <v>138</v>
      </c>
      <c r="AH23" s="1">
        <f t="shared" si="7"/>
        <v>331.2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9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9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9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9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9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9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9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9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9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9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9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9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9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9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9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9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9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9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9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9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9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9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9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9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9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9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9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9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9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9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9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9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9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9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9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9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9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9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9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9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9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9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9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9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9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9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9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9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9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9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9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9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9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9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9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9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9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9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9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9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9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9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9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9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9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9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9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9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9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9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9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9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9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9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9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9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9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9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9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9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9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9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9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9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9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9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9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9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9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9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9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9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9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9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9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9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9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9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9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9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9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9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9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9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9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9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9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9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9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9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9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9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9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9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9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9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9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9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9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9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9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9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9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9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9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9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9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9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9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9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9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9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9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9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9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9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9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9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9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9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9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9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9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9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9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9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9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9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9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9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9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9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9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9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9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9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9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9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9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9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9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9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9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9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9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9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9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9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9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9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9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9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9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9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9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9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9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9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9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9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9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9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9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9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9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9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9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9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9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9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9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9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9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9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9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9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9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9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9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9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9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9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9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9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9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9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9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9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9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9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9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9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9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9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9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9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9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9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9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9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9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9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9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9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9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9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9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9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9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9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9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9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9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9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9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9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9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9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9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9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9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9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9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9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9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9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9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9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9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9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9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9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9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9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9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9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9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9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9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9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9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9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9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9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9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9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9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9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9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9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9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9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9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9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9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9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9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9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9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9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9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9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9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9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9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9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9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9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9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9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9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9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9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9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9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9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9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9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9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9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9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9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9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9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9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9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9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9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9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9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9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9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9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9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9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9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9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9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9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9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9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9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9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9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9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9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9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9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9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9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9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9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9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9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9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9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9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9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9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9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9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9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9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9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9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9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9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9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9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9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9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9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9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9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9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9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9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9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9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9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9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9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9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9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9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9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9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9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9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9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9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9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9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9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9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9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9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9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9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9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9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9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9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9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9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9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9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9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9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9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9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9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9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9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9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9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9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9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9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9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9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9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9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9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9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9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9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9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9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9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9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9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9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9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9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9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9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9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9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9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9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9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9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9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9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9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9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9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9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9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9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9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9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9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9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9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9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9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9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9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9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9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9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9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9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9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9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9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9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9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9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9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9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9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9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9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9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9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9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9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9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9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9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9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9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9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9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9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9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9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9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9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9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9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9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9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9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H23" xr:uid="{63A99048-6C84-4A59-92BE-405C72C9DD9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2025-04-14T14:58:00Z</dcterms:created>
  <dcterms:modified xsi:type="dcterms:W3CDTF">2025-04-17T10:17:48Z</dcterms:modified>
</cp:coreProperties>
</file>