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4,25 Махеев\"/>
    </mc:Choice>
  </mc:AlternateContent>
  <xr:revisionPtr revIDLastSave="0" documentId="13_ncr:1_{FA2C8BE3-D80D-4E54-B56A-90CFE47217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6" i="1" l="1"/>
  <c r="AA77" i="1"/>
  <c r="AA78" i="1"/>
  <c r="O12" i="1" l="1"/>
  <c r="R12" i="1" s="1"/>
  <c r="O13" i="1"/>
  <c r="S13" i="1" s="1"/>
  <c r="O14" i="1"/>
  <c r="R14" i="1" s="1"/>
  <c r="O15" i="1"/>
  <c r="S15" i="1" s="1"/>
  <c r="O16" i="1"/>
  <c r="R16" i="1" s="1"/>
  <c r="O17" i="1"/>
  <c r="S17" i="1" s="1"/>
  <c r="O18" i="1"/>
  <c r="R18" i="1" s="1"/>
  <c r="O19" i="1"/>
  <c r="S19" i="1" s="1"/>
  <c r="O20" i="1"/>
  <c r="R20" i="1" s="1"/>
  <c r="O21" i="1"/>
  <c r="S21" i="1" s="1"/>
  <c r="O22" i="1"/>
  <c r="R22" i="1" s="1"/>
  <c r="O23" i="1"/>
  <c r="S23" i="1" s="1"/>
  <c r="O24" i="1"/>
  <c r="R24" i="1" s="1"/>
  <c r="O25" i="1"/>
  <c r="S25" i="1" s="1"/>
  <c r="O26" i="1"/>
  <c r="R26" i="1" s="1"/>
  <c r="O27" i="1"/>
  <c r="S27" i="1" s="1"/>
  <c r="O28" i="1"/>
  <c r="R28" i="1" s="1"/>
  <c r="O29" i="1"/>
  <c r="S29" i="1" s="1"/>
  <c r="O30" i="1"/>
  <c r="R30" i="1" s="1"/>
  <c r="O31" i="1"/>
  <c r="S31" i="1" s="1"/>
  <c r="O32" i="1"/>
  <c r="R32" i="1" s="1"/>
  <c r="O33" i="1"/>
  <c r="S33" i="1" s="1"/>
  <c r="O34" i="1"/>
  <c r="R34" i="1" s="1"/>
  <c r="O35" i="1"/>
  <c r="S35" i="1" s="1"/>
  <c r="O36" i="1"/>
  <c r="R36" i="1" s="1"/>
  <c r="O37" i="1"/>
  <c r="S37" i="1" s="1"/>
  <c r="O38" i="1"/>
  <c r="R38" i="1" s="1"/>
  <c r="O39" i="1"/>
  <c r="S39" i="1" s="1"/>
  <c r="O40" i="1"/>
  <c r="R40" i="1" s="1"/>
  <c r="O41" i="1"/>
  <c r="S41" i="1" s="1"/>
  <c r="O42" i="1"/>
  <c r="R42" i="1" s="1"/>
  <c r="O43" i="1"/>
  <c r="S43" i="1" s="1"/>
  <c r="O44" i="1"/>
  <c r="R44" i="1" s="1"/>
  <c r="O45" i="1"/>
  <c r="S45" i="1" s="1"/>
  <c r="O46" i="1"/>
  <c r="R46" i="1" s="1"/>
  <c r="O47" i="1"/>
  <c r="S47" i="1" s="1"/>
  <c r="O48" i="1"/>
  <c r="R48" i="1" s="1"/>
  <c r="O49" i="1"/>
  <c r="S49" i="1" s="1"/>
  <c r="O50" i="1"/>
  <c r="R50" i="1" s="1"/>
  <c r="O51" i="1"/>
  <c r="S51" i="1" s="1"/>
  <c r="O52" i="1"/>
  <c r="R52" i="1" s="1"/>
  <c r="O53" i="1"/>
  <c r="S53" i="1" s="1"/>
  <c r="O54" i="1"/>
  <c r="R54" i="1" s="1"/>
  <c r="O55" i="1"/>
  <c r="S55" i="1" s="1"/>
  <c r="O56" i="1"/>
  <c r="R56" i="1" s="1"/>
  <c r="O57" i="1"/>
  <c r="S57" i="1" s="1"/>
  <c r="O58" i="1"/>
  <c r="R58" i="1" s="1"/>
  <c r="O59" i="1"/>
  <c r="S59" i="1" s="1"/>
  <c r="O60" i="1"/>
  <c r="R60" i="1" s="1"/>
  <c r="O61" i="1"/>
  <c r="S61" i="1" s="1"/>
  <c r="O62" i="1"/>
  <c r="R62" i="1" s="1"/>
  <c r="O63" i="1"/>
  <c r="S63" i="1" s="1"/>
  <c r="O64" i="1"/>
  <c r="R64" i="1" s="1"/>
  <c r="O65" i="1"/>
  <c r="S65" i="1" s="1"/>
  <c r="O66" i="1"/>
  <c r="R66" i="1" s="1"/>
  <c r="O67" i="1"/>
  <c r="S67" i="1" s="1"/>
  <c r="O68" i="1"/>
  <c r="R68" i="1" s="1"/>
  <c r="O69" i="1"/>
  <c r="S69" i="1" s="1"/>
  <c r="O70" i="1"/>
  <c r="R70" i="1" s="1"/>
  <c r="O71" i="1"/>
  <c r="S71" i="1" s="1"/>
  <c r="O72" i="1"/>
  <c r="R72" i="1" s="1"/>
  <c r="O73" i="1"/>
  <c r="S73" i="1" s="1"/>
  <c r="O74" i="1"/>
  <c r="R74" i="1" s="1"/>
  <c r="O75" i="1"/>
  <c r="S75" i="1" s="1"/>
  <c r="O11" i="1"/>
  <c r="R11" i="1" s="1"/>
  <c r="K24" i="1"/>
  <c r="K67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11" i="1"/>
  <c r="K11" i="1" s="1"/>
  <c r="F10" i="1"/>
  <c r="E10" i="1"/>
  <c r="S11" i="1" l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AA18" i="1"/>
  <c r="AA56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11" i="1"/>
  <c r="H12" i="1"/>
  <c r="AA12" i="1" s="1"/>
  <c r="H13" i="1"/>
  <c r="AA13" i="1" s="1"/>
  <c r="H14" i="1"/>
  <c r="AA14" i="1" s="1"/>
  <c r="H15" i="1"/>
  <c r="AA15" i="1" s="1"/>
  <c r="H16" i="1"/>
  <c r="AA16" i="1" s="1"/>
  <c r="H17" i="1"/>
  <c r="AA17" i="1" s="1"/>
  <c r="H19" i="1"/>
  <c r="AA19" i="1" s="1"/>
  <c r="H20" i="1"/>
  <c r="AA20" i="1" s="1"/>
  <c r="H21" i="1"/>
  <c r="AA21" i="1" s="1"/>
  <c r="H22" i="1"/>
  <c r="AA22" i="1" s="1"/>
  <c r="H23" i="1"/>
  <c r="AA23" i="1" s="1"/>
  <c r="H24" i="1"/>
  <c r="AA24" i="1" s="1"/>
  <c r="H25" i="1"/>
  <c r="AA25" i="1" s="1"/>
  <c r="H26" i="1"/>
  <c r="AA26" i="1" s="1"/>
  <c r="H27" i="1"/>
  <c r="AA27" i="1" s="1"/>
  <c r="H28" i="1"/>
  <c r="AA28" i="1" s="1"/>
  <c r="H29" i="1"/>
  <c r="AA29" i="1" s="1"/>
  <c r="H30" i="1"/>
  <c r="AA30" i="1" s="1"/>
  <c r="H31" i="1"/>
  <c r="AA31" i="1" s="1"/>
  <c r="H32" i="1"/>
  <c r="AA32" i="1" s="1"/>
  <c r="H33" i="1"/>
  <c r="AA33" i="1" s="1"/>
  <c r="H34" i="1"/>
  <c r="AA34" i="1" s="1"/>
  <c r="H35" i="1"/>
  <c r="AA35" i="1" s="1"/>
  <c r="H36" i="1"/>
  <c r="AA36" i="1" s="1"/>
  <c r="H37" i="1"/>
  <c r="AA37" i="1" s="1"/>
  <c r="H38" i="1"/>
  <c r="AA38" i="1" s="1"/>
  <c r="H39" i="1"/>
  <c r="AA39" i="1" s="1"/>
  <c r="H40" i="1"/>
  <c r="AA40" i="1" s="1"/>
  <c r="H41" i="1"/>
  <c r="AA41" i="1" s="1"/>
  <c r="H42" i="1"/>
  <c r="AA42" i="1" s="1"/>
  <c r="H43" i="1"/>
  <c r="AA43" i="1" s="1"/>
  <c r="H44" i="1"/>
  <c r="AA44" i="1" s="1"/>
  <c r="H45" i="1"/>
  <c r="AA45" i="1" s="1"/>
  <c r="H46" i="1"/>
  <c r="AA46" i="1" s="1"/>
  <c r="H47" i="1"/>
  <c r="AA47" i="1" s="1"/>
  <c r="H48" i="1"/>
  <c r="AA48" i="1" s="1"/>
  <c r="H49" i="1"/>
  <c r="AA49" i="1" s="1"/>
  <c r="H50" i="1"/>
  <c r="AA50" i="1" s="1"/>
  <c r="H51" i="1"/>
  <c r="AA51" i="1" s="1"/>
  <c r="H52" i="1"/>
  <c r="AA52" i="1" s="1"/>
  <c r="H53" i="1"/>
  <c r="AA53" i="1" s="1"/>
  <c r="H54" i="1"/>
  <c r="AA54" i="1" s="1"/>
  <c r="H55" i="1"/>
  <c r="AA55" i="1" s="1"/>
  <c r="H57" i="1"/>
  <c r="AA57" i="1" s="1"/>
  <c r="H58" i="1"/>
  <c r="AA58" i="1" s="1"/>
  <c r="H59" i="1"/>
  <c r="AA59" i="1" s="1"/>
  <c r="H60" i="1"/>
  <c r="AA60" i="1" s="1"/>
  <c r="H61" i="1"/>
  <c r="AA61" i="1" s="1"/>
  <c r="H62" i="1"/>
  <c r="AA62" i="1" s="1"/>
  <c r="H63" i="1"/>
  <c r="AA63" i="1" s="1"/>
  <c r="H64" i="1"/>
  <c r="AA64" i="1" s="1"/>
  <c r="H65" i="1"/>
  <c r="AA65" i="1" s="1"/>
  <c r="H66" i="1"/>
  <c r="AA66" i="1" s="1"/>
  <c r="H67" i="1"/>
  <c r="AA67" i="1" s="1"/>
  <c r="H68" i="1"/>
  <c r="AA68" i="1" s="1"/>
  <c r="H69" i="1"/>
  <c r="AA69" i="1" s="1"/>
  <c r="H70" i="1"/>
  <c r="AA70" i="1" s="1"/>
  <c r="H71" i="1"/>
  <c r="AA71" i="1" s="1"/>
  <c r="H72" i="1"/>
  <c r="AA72" i="1" s="1"/>
  <c r="H73" i="1"/>
  <c r="AA73" i="1" s="1"/>
  <c r="H74" i="1"/>
  <c r="AA74" i="1" s="1"/>
  <c r="H75" i="1"/>
  <c r="AA75" i="1" s="1"/>
  <c r="H11" i="1"/>
  <c r="AA11" i="1" s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1" i="1"/>
  <c r="P10" i="1"/>
  <c r="O10" i="1"/>
  <c r="N10" i="1"/>
  <c r="M10" i="1"/>
  <c r="L10" i="1"/>
  <c r="K10" i="1"/>
  <c r="J10" i="1"/>
  <c r="X10" i="1" l="1"/>
  <c r="V10" i="1"/>
  <c r="W10" i="1"/>
  <c r="AA10" i="1"/>
</calcChain>
</file>

<file path=xl/sharedStrings.xml><?xml version="1.0" encoding="utf-8"?>
<sst xmlns="http://schemas.openxmlformats.org/spreadsheetml/2006/main" count="243" uniqueCount="107">
  <si>
    <t>Ведомость по товарам на складах</t>
  </si>
  <si>
    <t>Период: 01.02.2025 - 14.04.2025</t>
  </si>
  <si>
    <t>Склад В списке "3 БАКАЛЕЯ Мелитополь; 1 КОЛБАСНЫЕ ИЗДЕЛИЯ Мелит...; 2 ЗПФ Мелитополь; 4 БЫТОВАЯ ХИМИЯ Мелитопол..." И
Номенклатура В группе из списка "Эссен Продакшн АГ АО"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</si>
  <si>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</si>
  <si>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</si>
  <si>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</si>
  <si>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</si>
  <si>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</si>
  <si>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</si>
  <si>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</si>
  <si>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Вафли декорированные "Вертушки-Веснушки" со вкусом вареной сгущенки 400 г  ЭсПрод</t>
  </si>
  <si>
    <t>шт</t>
  </si>
  <si>
    <t>Вафли декорированные "Вертушки-Веснушки" со вкусом шоколада 400 г  ЭсПрод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</si>
  <si>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</si>
  <si>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</si>
  <si>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</si>
  <si>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</si>
  <si>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</si>
  <si>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Горчица Махеевъ "Русская" пакет 10 г  ЭсПрод</t>
  </si>
  <si>
    <t>ДаЁжъ Конфеты с карамелью, арахисом и криспи ВЕС вал 1,5 кг  ЭсПрод</t>
  </si>
  <si>
    <t>кг</t>
  </si>
  <si>
    <t>ДаЁжъ® Конфеты Вкус пломбира вал 1,5 кг  ЭсПрод</t>
  </si>
  <si>
    <t>Джем "Клубничный" Махеевъ ДОЙ-ПАК с дозатором 300 г (16 шт)  ЭсПрод</t>
  </si>
  <si>
    <t>Джем "Лимонный" Махеевъ ДОЙ-ПАК с дозатором 300 г (16шт) ЭсПрод</t>
  </si>
  <si>
    <t>Джем "Персик и Манго" Махеевъ ДОЙ-ПАК с дозатором 300 г (16 шт)  ЭсПрод</t>
  </si>
  <si>
    <t>Кетчуп  Махеевъ "Болгарский" пакет ДОЙ-ПАК с дозатором 300 г  ЭсПрод</t>
  </si>
  <si>
    <t>Кетчуп  Махеевъ "Для Гриля и Шашлыка" ДОЙ-ПАК с дозатором 260 г  ЭсПрод</t>
  </si>
  <si>
    <t>Кетчуп "Томатный" пакет Дой-пак с дозатором 300 г  ЭсПрод</t>
  </si>
  <si>
    <t>Кетчуп "Чили" пакет Дой-пак с дозатором 300 г  ЭсПрод</t>
  </si>
  <si>
    <t>Кетчуп "Шашлычный" пакет Дой-пак с дозатором 300 г  ЭсПрод</t>
  </si>
  <si>
    <t>Кетчуп "Шашлычный" пакет Дой-пак с дозатором 500 г   ЭсПрод</t>
  </si>
  <si>
    <t>Кетчуп Махеевъ "Лечо" пакет ДОЙ-ПАК с дозатором 300 г  ЭсПрод</t>
  </si>
  <si>
    <t>Кетчуп Махеевъ "Татарский" пакет ДОЙ-ПАК с дозатором 300г  ЭсПрод</t>
  </si>
  <si>
    <t>Кетчуп первой категории "Острый Томатный" пакет ДОЙ-ПАК с дозатором 300 г     ЭсПрод</t>
  </si>
  <si>
    <t>Кетчуп первой категории Махеевъ "Томатный" пакет 10 г  ЭсПрод</t>
  </si>
  <si>
    <t>Конфеты "35" со вкусом шоколада ВЕС 1,5 кг  ЭсПрод</t>
  </si>
  <si>
    <t>Конфеты "35" со сливочной начинкой ВЕС 1,5 кг  ЭсПрод</t>
  </si>
  <si>
    <t>Конфеты "Лаймовое Тру-ля-ля" Пакет 1 кг УП4  ЭсПрод</t>
  </si>
  <si>
    <t>Конфеты Arami с кокосовой стружкой вал 2 кг  ЭсПрод</t>
  </si>
  <si>
    <t>Конфеты TRUFFLE CLASSIC/ТРЮФЕЛЬ КЛАССИЧЕСКИЙ Пакет 500 г  ЭсПрод</t>
  </si>
  <si>
    <t>Конфеты TRUFFLE MILK/ТРЮФЕЛЬ МОЛОЧНЫЙ Пакет 500 г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</si>
  <si>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</si>
  <si>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</si>
  <si>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</si>
  <si>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(белый) пакет Дой-пак с дозатором 50,5% жирн. 380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</si>
  <si>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</si>
  <si>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</si>
  <si>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</si>
  <si>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</si>
  <si>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</si>
  <si>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50,5% жирн.380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</si>
  <si>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</si>
  <si>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</si>
  <si>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 "Провансаль" ДОЙ-ПАК с дозатором 800 мл  ЭсПрод</t>
  </si>
  <si>
    <t>Майонез Махеевъ " Оливковый" 50,5% жирн.ДОЙ-ПАК с дозатором 380 г  Эссен</t>
  </si>
  <si>
    <t>Майонезный соус Махеевъ "Бургер-Соус" 50,5 % жирн.ДОЙ-ПАК с дозатором 200 г  ЭсПрод</t>
  </si>
  <si>
    <t>Майонезный соус Махеевъ "Горчичный" 50,5 % жирн. ДОЙ-ПАК с дозатором 200 г   ЭсПрод</t>
  </si>
  <si>
    <t>Майонезный соус Махеевъ "Провансаль" 40% пакет 10 г  ЭсПрод</t>
  </si>
  <si>
    <t>Майонезный соус Махеевъ "Сливочно-Чесночный" 50,5 % жирн.ДОЙ-ПАК с дозатором 1000г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</si>
  <si>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</si>
  <si>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</si>
  <si>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"Сырный" 50,5 % жирн.ДОЙ-ПАК с дозатором 1000г  ЭсПрод</t>
  </si>
  <si>
    <t>Майонезный соус Махеевъ "Сырный" 50,5 % жирн.ДОЙ-ПАК с дозатором 200г  ЭсПрод</t>
  </si>
  <si>
    <t>Майонезный соус Махеевъ "Тар-Тар" 25% ДП 200 г  ЭсПрод</t>
  </si>
  <si>
    <t>Майонезный соус Махеевъ "Цезарь" 50,5 % жирн.ДОЙ-ПАК с дозатором 1000г  ЭсПрод</t>
  </si>
  <si>
    <t>Набор конфет TRUFFLE/ТРЮФЕЛЬ вал 4 кг  ЭсПрод</t>
  </si>
  <si>
    <t>Приправа пищевкусовая "Маринад для курицы горчичный" Махеевъ ДОЙ-ПАК с дозатором 300 г(16шт)  ЭсПрод</t>
  </si>
  <si>
    <t>Приправа пищевкусовая "Маринад традиционный для вкусного шашлыка" Махеевъ ДОЙ-ПАК 300 г  ЭсПрод</t>
  </si>
  <si>
    <t>Приправа пищевкусовая "Маринад Универсальный" Махеевъ ДОЙ-ПАК 300 г(16шт) ЭсПрод</t>
  </si>
  <si>
    <t>Снэки "Трубочки хрустящие со вкусом сгущенного молока" 400 г (3)  ЭсПрод</t>
  </si>
  <si>
    <t>Соус деликатесный Добрая Хозяйка "Барбекю" ДОЙ-ПАК с дозатором 700 г(6 шт)  ЭсПрод</t>
  </si>
  <si>
    <t>Соус деликатесный Махеевъ "Барбекю" ДОЙ-ПАК с дозатором 230 г (16 шт)  ЭсПрод</t>
  </si>
  <si>
    <t>Соус деликатесный Махеевъ "Кисло-сладкий" ДОЙ-ПАК с дозатором 230г (16шт)  ЭсПрод</t>
  </si>
  <si>
    <t>Соус деликатесный Махеевъ "Терияки" ДОЙ-ПАК с дозатором 230 г (16 шт)  ЭсПрод</t>
  </si>
  <si>
    <t>Томатная паста Махеевъ " Домашняя" пакет 140 г   ЭсПрод</t>
  </si>
  <si>
    <t>Томатная паста Махеевъ "Домашняя" с/б ТВИСТ 500 г  ЭсПрод</t>
  </si>
  <si>
    <t>Хрен закуска "Столовый" Махеевъ с/банка ТВИСТ 190 г  ЭсПрод</t>
  </si>
  <si>
    <t>метка</t>
  </si>
  <si>
    <t>кратное</t>
  </si>
  <si>
    <t>сроки</t>
  </si>
  <si>
    <t>заяв</t>
  </si>
  <si>
    <t>разн</t>
  </si>
  <si>
    <t>заказ</t>
  </si>
  <si>
    <t xml:space="preserve">  заказ</t>
  </si>
  <si>
    <t>сред. в день</t>
  </si>
  <si>
    <t>кон ост</t>
  </si>
  <si>
    <t>факт</t>
  </si>
  <si>
    <t>оппр</t>
  </si>
  <si>
    <t>тк пр</t>
  </si>
  <si>
    <t>ср</t>
  </si>
  <si>
    <t>комен</t>
  </si>
  <si>
    <t>скид</t>
  </si>
  <si>
    <t>вес</t>
  </si>
  <si>
    <t>14,02,</t>
  </si>
  <si>
    <t>21,02,</t>
  </si>
  <si>
    <t>25,04,</t>
  </si>
  <si>
    <t>28,02,</t>
  </si>
  <si>
    <t>Влад</t>
  </si>
  <si>
    <t>Джем Махеевъ "Апельсиновый" ДП 300 г  УП16</t>
  </si>
  <si>
    <t>Джем Махеевъ "Малиновый" ДП 300 г  УП16</t>
  </si>
  <si>
    <t>Кетчуп Махеевъ "Томатный" ДП 500 г  УП10</t>
  </si>
  <si>
    <t>E-1DZ-231-D30-X00-Y16</t>
  </si>
  <si>
    <t>E-1DZ-252-D30-X00-Y16</t>
  </si>
  <si>
    <t>E-1KH-284-D50-X00-Y10</t>
  </si>
  <si>
    <t>E-1XZ-206-B19-X00-Y12</t>
  </si>
  <si>
    <t>Бердянск</t>
  </si>
  <si>
    <t>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</si>
</sst>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b/>
      <sz val="18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/>
    </xf>
    <xf numFmtId="0" fontId="0" fillId="0" borderId="0" xfId="0" applyAlignment="1"/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0" xfId="0" applyNumberFormat="1" applyAlignment="1"/>
    <xf numFmtId="164" fontId="0" fillId="0" borderId="5" xfId="0" applyNumberFormat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5" fillId="2" borderId="4" xfId="0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/>
    <xf numFmtId="164" fontId="7" fillId="0" borderId="7" xfId="0" applyNumberFormat="1" applyFont="1" applyBorder="1" applyAlignment="1"/>
    <xf numFmtId="0" fontId="3" fillId="5" borderId="8" xfId="0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right" vertical="top"/>
    </xf>
    <xf numFmtId="164" fontId="7" fillId="0" borderId="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4;&#1074;&#1080;&#1078;&#1077;&#1085;&#1080;&#1077;%20&#1069;&#1089;&#1089;&#1077;&#1085;%2015.02.24/&#1076;&#1074;.%2028.02.2025%20&#1069;&#1089;&#1089;&#1077;&#1085;%20&#1052;&#1077;&#1083;&#1080;&#1090;&#1086;&#1087;&#1086;&#1083;&#1100;%20(1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54;&#1090;&#1075;&#1088;&#1091;&#1078;&#1077;&#1085;&#1086;&#1086;%20&#1069;&#1089;&#1089;&#1077;&#1085;%20&#8212;%20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B4" t="str">
            <v>Период: 21.02.2025 - 28.02.2025</v>
          </cell>
        </row>
        <row r="5">
          <cell r="B5" t="str">
            <v>Количество товаров: В единицах хранения</v>
          </cell>
        </row>
        <row r="6">
          <cell r="A6" t="str">
            <v>Отбор:</v>
          </cell>
          <cell r="B6" t="str">
            <v>Склад В списке "3 БАКАЛЕЯ Мелитополь; 1 КОЛБАСНЫЕ ИЗДЕЛИЯ Мелит...; 2 ЗПФ Мелитополь" И
Номенклатура В группе из списка "Эссен Продакшн АГ АО"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 xml:space="preserve">  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S8" t="str">
            <v>кон ост</v>
          </cell>
          <cell r="T8" t="str">
            <v>факт</v>
          </cell>
          <cell r="U8" t="str">
            <v>оппр</v>
          </cell>
          <cell r="V8" t="str">
            <v>тк пр</v>
          </cell>
          <cell r="W8" t="str">
            <v>ср</v>
          </cell>
          <cell r="X8" t="str">
            <v>ср</v>
          </cell>
          <cell r="Y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P9" t="str">
            <v>Мелитополь</v>
          </cell>
          <cell r="Q9" t="str">
            <v>Бердянск</v>
          </cell>
          <cell r="W9" t="str">
            <v>06,02,</v>
          </cell>
          <cell r="X9" t="str">
            <v>14,02,</v>
          </cell>
          <cell r="Y9" t="str">
            <v>21,02,</v>
          </cell>
        </row>
        <row r="10">
          <cell r="E10">
            <v>6391.5</v>
          </cell>
          <cell r="F10">
            <v>29703</v>
          </cell>
          <cell r="J10">
            <v>6468.5</v>
          </cell>
          <cell r="K10">
            <v>-77</v>
          </cell>
          <cell r="L10">
            <v>0</v>
          </cell>
          <cell r="M10">
            <v>0</v>
          </cell>
          <cell r="N10">
            <v>0</v>
          </cell>
          <cell r="O10">
            <v>1278.2999999999997</v>
          </cell>
          <cell r="P10">
            <v>12940</v>
          </cell>
          <cell r="Q10">
            <v>30010</v>
          </cell>
          <cell r="R10">
            <v>42950</v>
          </cell>
          <cell r="W10">
            <v>523.29999999999995</v>
          </cell>
          <cell r="X10">
            <v>933.93999999999983</v>
          </cell>
          <cell r="Y10">
            <v>928.10000000000014</v>
          </cell>
        </row>
        <row r="11">
          <cell r="A11" t="str">
            <v>Вафли декорированные "Вертушки-Веснушки" со вкусом вареной сгущенки 400 г  ЭсПрод</v>
          </cell>
          <cell r="B11" t="str">
            <v>шт</v>
          </cell>
          <cell r="C11">
            <v>217</v>
          </cell>
          <cell r="E11">
            <v>36</v>
          </cell>
          <cell r="F11">
            <v>181</v>
          </cell>
          <cell r="G11" t="str">
            <v>E-1BA-150-G40-X00-Y9</v>
          </cell>
          <cell r="H11">
            <v>0.4</v>
          </cell>
          <cell r="J11">
            <v>45</v>
          </cell>
          <cell r="K11">
            <v>-9</v>
          </cell>
          <cell r="O11">
            <v>7.2</v>
          </cell>
          <cell r="Q11">
            <v>50</v>
          </cell>
          <cell r="R11">
            <v>50</v>
          </cell>
          <cell r="S11">
            <v>25.138888888888889</v>
          </cell>
          <cell r="T11">
            <v>25.138888888888889</v>
          </cell>
          <cell r="W11">
            <v>4.4000000000000004</v>
          </cell>
          <cell r="X11">
            <v>3.4</v>
          </cell>
          <cell r="Y11">
            <v>8.8000000000000007</v>
          </cell>
        </row>
        <row r="12">
          <cell r="A12" t="str">
            <v>Вафли декорированные "Вертушки-Веснушки" со вкусом шоколада 400 г  ЭсПрод</v>
          </cell>
          <cell r="B12" t="str">
            <v>шт</v>
          </cell>
          <cell r="C12">
            <v>209</v>
          </cell>
          <cell r="E12">
            <v>43</v>
          </cell>
          <cell r="F12">
            <v>166</v>
          </cell>
          <cell r="G12" t="str">
            <v>E-1BA-152-G40-X00-Y9</v>
          </cell>
          <cell r="H12">
            <v>0.4</v>
          </cell>
          <cell r="J12">
            <v>43</v>
          </cell>
          <cell r="K12">
            <v>0</v>
          </cell>
          <cell r="O12">
            <v>8.6</v>
          </cell>
          <cell r="Q12">
            <v>0</v>
          </cell>
          <cell r="R12">
            <v>0</v>
          </cell>
          <cell r="S12">
            <v>19.302325581395351</v>
          </cell>
          <cell r="T12">
            <v>19.302325581395351</v>
          </cell>
          <cell r="W12">
            <v>6</v>
          </cell>
          <cell r="X12">
            <v>5.6</v>
          </cell>
          <cell r="Y12">
            <v>8.4</v>
          </cell>
        </row>
        <row r="13">
          <cell r="A13" t="str">
            <v>Горчица "Махеевъ" пакет дой-пак, Зернистая 140 г  ЭсПрод</v>
          </cell>
          <cell r="B13" t="str">
            <v>шт</v>
          </cell>
          <cell r="C13">
            <v>648</v>
          </cell>
          <cell r="E13">
            <v>111</v>
          </cell>
          <cell r="F13">
            <v>537</v>
          </cell>
          <cell r="G13" t="str">
            <v>E-1GO-163-D14-X00-Y18</v>
          </cell>
          <cell r="H13">
            <v>0.14000000000000001</v>
          </cell>
          <cell r="J13">
            <v>113</v>
          </cell>
          <cell r="K13">
            <v>-2</v>
          </cell>
          <cell r="O13">
            <v>22.2</v>
          </cell>
          <cell r="Q13">
            <v>1000</v>
          </cell>
          <cell r="R13">
            <v>1000</v>
          </cell>
          <cell r="S13">
            <v>24.189189189189189</v>
          </cell>
          <cell r="T13">
            <v>24.189189189189189</v>
          </cell>
          <cell r="W13">
            <v>14.2</v>
          </cell>
          <cell r="X13">
            <v>3.4</v>
          </cell>
          <cell r="Y13">
            <v>2</v>
          </cell>
        </row>
        <row r="14">
          <cell r="A14" t="str">
            <v>Горчица готовая "Зернистая" Махеевъ с/банка ТВИСТ 190 г  ЭсПрод</v>
          </cell>
          <cell r="B14" t="str">
            <v>шт</v>
          </cell>
          <cell r="C14">
            <v>972</v>
          </cell>
          <cell r="E14">
            <v>163</v>
          </cell>
          <cell r="F14">
            <v>809</v>
          </cell>
          <cell r="G14" t="str">
            <v>E-1GO-163-B19-X00-Y12</v>
          </cell>
          <cell r="H14">
            <v>0.19</v>
          </cell>
          <cell r="J14">
            <v>156</v>
          </cell>
          <cell r="K14">
            <v>7</v>
          </cell>
          <cell r="O14">
            <v>32.6</v>
          </cell>
          <cell r="P14">
            <v>500</v>
          </cell>
          <cell r="Q14">
            <v>700</v>
          </cell>
          <cell r="R14">
            <v>1200</v>
          </cell>
          <cell r="S14">
            <v>40.153374233128829</v>
          </cell>
          <cell r="T14">
            <v>24.815950920245399</v>
          </cell>
          <cell r="W14">
            <v>0</v>
          </cell>
          <cell r="X14">
            <v>0</v>
          </cell>
          <cell r="Y14">
            <v>7.8</v>
          </cell>
        </row>
        <row r="15">
          <cell r="A15" t="str">
            <v>Горчица готовая "Русская" Махеевъ ДОЙ-ПАК с дозатором 140 г  ЭсПрод</v>
          </cell>
          <cell r="B15" t="str">
            <v>шт</v>
          </cell>
          <cell r="C15">
            <v>1890</v>
          </cell>
          <cell r="E15">
            <v>543</v>
          </cell>
          <cell r="F15">
            <v>1347</v>
          </cell>
          <cell r="G15" t="str">
            <v>E-1GO-205-D14-X00-Y18</v>
          </cell>
          <cell r="H15">
            <v>0.14000000000000001</v>
          </cell>
          <cell r="J15">
            <v>539</v>
          </cell>
          <cell r="K15">
            <v>4</v>
          </cell>
          <cell r="O15">
            <v>108.6</v>
          </cell>
          <cell r="P15">
            <v>1000</v>
          </cell>
          <cell r="Q15">
            <v>1100</v>
          </cell>
          <cell r="R15">
            <v>2100</v>
          </cell>
          <cell r="S15">
            <v>21.611418047882136</v>
          </cell>
          <cell r="T15">
            <v>12.403314917127073</v>
          </cell>
          <cell r="W15">
            <v>0</v>
          </cell>
          <cell r="X15">
            <v>0</v>
          </cell>
          <cell r="Y15">
            <v>18</v>
          </cell>
        </row>
        <row r="16">
          <cell r="A16" t="str">
            <v>Горчица готовая "Русская" Махеевъ с/банка ТВИСТ 190 г  ЭсПрод</v>
          </cell>
          <cell r="B16" t="str">
            <v>шт</v>
          </cell>
          <cell r="C16">
            <v>1104</v>
          </cell>
          <cell r="E16">
            <v>547</v>
          </cell>
          <cell r="F16">
            <v>557</v>
          </cell>
          <cell r="G16" t="str">
            <v>E-1GO-205-B19-X00-Y12</v>
          </cell>
          <cell r="H16">
            <v>0.19</v>
          </cell>
          <cell r="J16">
            <v>547</v>
          </cell>
          <cell r="K16">
            <v>0</v>
          </cell>
          <cell r="O16">
            <v>109.4</v>
          </cell>
          <cell r="P16">
            <v>2000</v>
          </cell>
          <cell r="Q16">
            <v>1100</v>
          </cell>
          <cell r="R16">
            <v>3100</v>
          </cell>
          <cell r="S16">
            <v>23.372943327239486</v>
          </cell>
          <cell r="T16">
            <v>5.0914076782449724</v>
          </cell>
          <cell r="W16">
            <v>0</v>
          </cell>
          <cell r="X16">
            <v>0</v>
          </cell>
          <cell r="Y16">
            <v>17.600000000000001</v>
          </cell>
        </row>
        <row r="17">
          <cell r="A17" t="str">
            <v>Горчица готовая "Русская" Махеевъ туба 100 г  ЭсПрод</v>
          </cell>
          <cell r="B17" t="str">
            <v>шт</v>
          </cell>
          <cell r="C17">
            <v>1890</v>
          </cell>
          <cell r="E17">
            <v>136</v>
          </cell>
          <cell r="F17">
            <v>1753</v>
          </cell>
          <cell r="G17" t="str">
            <v>E-1GO-205-T10-X00-Y15</v>
          </cell>
          <cell r="H17">
            <v>0.1</v>
          </cell>
          <cell r="J17">
            <v>131</v>
          </cell>
          <cell r="K17">
            <v>5</v>
          </cell>
          <cell r="O17">
            <v>27.2</v>
          </cell>
          <cell r="Q17">
            <v>0</v>
          </cell>
          <cell r="R17">
            <v>0</v>
          </cell>
          <cell r="S17">
            <v>64.44852941176471</v>
          </cell>
          <cell r="T17">
            <v>64.44852941176471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ДаЁжъ Конфеты с карамелью, арахисом и криспи ВЕС вал 1,5 кг  ЭсПрод</v>
          </cell>
          <cell r="B18" t="str">
            <v>кг</v>
          </cell>
          <cell r="C18">
            <v>193.5</v>
          </cell>
          <cell r="E18">
            <v>19.5</v>
          </cell>
          <cell r="F18">
            <v>174</v>
          </cell>
          <cell r="G18" t="str">
            <v>E-4KF-345-W15-X00-Y1</v>
          </cell>
          <cell r="H18">
            <v>1</v>
          </cell>
          <cell r="J18">
            <v>19.5</v>
          </cell>
          <cell r="K18">
            <v>0</v>
          </cell>
          <cell r="O18">
            <v>3.9</v>
          </cell>
          <cell r="Q18">
            <v>200</v>
          </cell>
          <cell r="R18">
            <v>200</v>
          </cell>
          <cell r="S18">
            <v>44.615384615384613</v>
          </cell>
          <cell r="T18">
            <v>44.615384615384613</v>
          </cell>
          <cell r="W18">
            <v>3.9</v>
          </cell>
          <cell r="X18">
            <v>6</v>
          </cell>
          <cell r="Y18">
            <v>8.1</v>
          </cell>
        </row>
        <row r="19">
          <cell r="A19" t="str">
            <v>ДаЁжъ® Конфеты Вкус пломбира вал 1,5 кг  ЭсПрод</v>
          </cell>
          <cell r="B19" t="str">
            <v>кг</v>
          </cell>
          <cell r="C19">
            <v>196.5</v>
          </cell>
          <cell r="E19">
            <v>12</v>
          </cell>
          <cell r="F19">
            <v>184.5</v>
          </cell>
          <cell r="G19" t="str">
            <v>E-4KF-603-W15-X00-Y1</v>
          </cell>
          <cell r="H19">
            <v>1</v>
          </cell>
          <cell r="J19">
            <v>12</v>
          </cell>
          <cell r="K19">
            <v>0</v>
          </cell>
          <cell r="O19">
            <v>2.4</v>
          </cell>
          <cell r="Q19">
            <v>200</v>
          </cell>
          <cell r="R19">
            <v>200</v>
          </cell>
          <cell r="S19">
            <v>76.875</v>
          </cell>
          <cell r="T19">
            <v>76.875</v>
          </cell>
          <cell r="W19">
            <v>2.1</v>
          </cell>
          <cell r="X19">
            <v>5.4</v>
          </cell>
          <cell r="Y19">
            <v>4.2</v>
          </cell>
        </row>
        <row r="20">
          <cell r="A20" t="str">
            <v>Джем "Клубничный" Махеевъ ДОЙ-ПАК с дозатором 300 г (16 шт)  ЭсПрод</v>
          </cell>
          <cell r="B20" t="str">
            <v>шт</v>
          </cell>
          <cell r="C20">
            <v>217</v>
          </cell>
          <cell r="D20">
            <v>16</v>
          </cell>
          <cell r="E20">
            <v>27</v>
          </cell>
          <cell r="F20">
            <v>204</v>
          </cell>
          <cell r="G20" t="str">
            <v>E-1DZ-244-D30-X00-Y16</v>
          </cell>
          <cell r="H20">
            <v>0.3</v>
          </cell>
          <cell r="J20">
            <v>29</v>
          </cell>
          <cell r="K20">
            <v>-2</v>
          </cell>
          <cell r="O20">
            <v>5.4</v>
          </cell>
          <cell r="Q20">
            <v>100</v>
          </cell>
          <cell r="R20">
            <v>100</v>
          </cell>
          <cell r="S20">
            <v>37.777777777777779</v>
          </cell>
          <cell r="T20">
            <v>37.777777777777779</v>
          </cell>
          <cell r="W20">
            <v>0.2</v>
          </cell>
          <cell r="X20">
            <v>-0.6</v>
          </cell>
          <cell r="Y20">
            <v>3</v>
          </cell>
        </row>
        <row r="21">
          <cell r="A21" t="str">
            <v>Джем "Лимонный" Махеевъ ДОЙ-ПАК с дозатором 300 г (16шт) ЭсПрод</v>
          </cell>
          <cell r="B21" t="str">
            <v>шт</v>
          </cell>
          <cell r="C21">
            <v>256</v>
          </cell>
          <cell r="E21">
            <v>6</v>
          </cell>
          <cell r="F21">
            <v>250</v>
          </cell>
          <cell r="G21" t="str">
            <v>E-1DZ-251-D30-X00-Y16</v>
          </cell>
          <cell r="H21">
            <v>0.3</v>
          </cell>
          <cell r="J21">
            <v>5</v>
          </cell>
          <cell r="K21">
            <v>1</v>
          </cell>
          <cell r="O21">
            <v>1.2</v>
          </cell>
          <cell r="Q21">
            <v>0</v>
          </cell>
          <cell r="R21">
            <v>0</v>
          </cell>
          <cell r="S21">
            <v>208.33333333333334</v>
          </cell>
          <cell r="T21">
            <v>208.33333333333334</v>
          </cell>
          <cell r="W21">
            <v>0</v>
          </cell>
          <cell r="X21">
            <v>0</v>
          </cell>
          <cell r="Y21">
            <v>0.8</v>
          </cell>
        </row>
        <row r="22">
          <cell r="A22" t="str">
            <v>Джем "Персик и Манго" Махеевъ ДОЙ-ПАК с дозатором 300 г (16 шт)  ЭсПрод</v>
          </cell>
          <cell r="B22" t="str">
            <v>шт</v>
          </cell>
          <cell r="C22">
            <v>6</v>
          </cell>
          <cell r="E22">
            <v>6</v>
          </cell>
          <cell r="G22" t="str">
            <v>E-1DZ-260-D30-X00-Y16</v>
          </cell>
          <cell r="H22">
            <v>0.3</v>
          </cell>
          <cell r="J22">
            <v>6</v>
          </cell>
          <cell r="K22">
            <v>0</v>
          </cell>
          <cell r="O22">
            <v>1.2</v>
          </cell>
          <cell r="P22">
            <v>100</v>
          </cell>
          <cell r="Q22">
            <v>100</v>
          </cell>
          <cell r="R22">
            <v>200</v>
          </cell>
          <cell r="S22">
            <v>83.333333333333343</v>
          </cell>
          <cell r="T22">
            <v>0</v>
          </cell>
          <cell r="W22">
            <v>2.6</v>
          </cell>
          <cell r="X22">
            <v>1.2</v>
          </cell>
          <cell r="Y22">
            <v>1.6</v>
          </cell>
        </row>
        <row r="23">
          <cell r="A23" t="str">
            <v>Кетчуп "Томатный" пакет Дой-пак с дозатором 300 г  ЭсПрод</v>
          </cell>
          <cell r="B23" t="str">
            <v>шт</v>
          </cell>
          <cell r="C23">
            <v>602</v>
          </cell>
          <cell r="D23">
            <v>4</v>
          </cell>
          <cell r="E23">
            <v>216</v>
          </cell>
          <cell r="F23">
            <v>390</v>
          </cell>
          <cell r="G23" t="str">
            <v>E-1KH-284-D30-X00-Y16</v>
          </cell>
          <cell r="H23">
            <v>0.3</v>
          </cell>
          <cell r="J23">
            <v>224</v>
          </cell>
          <cell r="K23">
            <v>-8</v>
          </cell>
          <cell r="O23">
            <v>43.2</v>
          </cell>
          <cell r="P23">
            <v>1000</v>
          </cell>
          <cell r="Q23">
            <v>600</v>
          </cell>
          <cell r="R23">
            <v>1600</v>
          </cell>
          <cell r="S23">
            <v>32.175925925925924</v>
          </cell>
          <cell r="T23">
            <v>9.0277777777777768</v>
          </cell>
          <cell r="W23">
            <v>28.4</v>
          </cell>
          <cell r="X23">
            <v>51.6</v>
          </cell>
          <cell r="Y23">
            <v>67.400000000000006</v>
          </cell>
        </row>
        <row r="24">
          <cell r="A24" t="str">
            <v>Кетчуп "Чили" пакет Дой-пак с дозатором 300 г  ЭсПрод</v>
          </cell>
          <cell r="B24" t="str">
            <v>шт</v>
          </cell>
          <cell r="C24">
            <v>536</v>
          </cell>
          <cell r="E24">
            <v>240</v>
          </cell>
          <cell r="F24">
            <v>291</v>
          </cell>
          <cell r="G24" t="str">
            <v>E-1KH-291-D30-X00-Y16</v>
          </cell>
          <cell r="H24">
            <v>0.3</v>
          </cell>
          <cell r="J24">
            <v>257</v>
          </cell>
          <cell r="K24">
            <v>-17</v>
          </cell>
          <cell r="O24">
            <v>48</v>
          </cell>
          <cell r="P24">
            <v>1000</v>
          </cell>
          <cell r="Q24">
            <v>800</v>
          </cell>
          <cell r="R24">
            <v>1800</v>
          </cell>
          <cell r="S24">
            <v>26.895833333333332</v>
          </cell>
          <cell r="T24">
            <v>6.0625</v>
          </cell>
          <cell r="W24">
            <v>19.399999999999999</v>
          </cell>
          <cell r="X24">
            <v>56</v>
          </cell>
          <cell r="Y24">
            <v>54.8</v>
          </cell>
        </row>
        <row r="25">
          <cell r="A25" t="str">
            <v>Кетчуп "Шашлычный" пакет Дой-пак с дозатором 300 г  ЭсПрод</v>
          </cell>
          <cell r="B25" t="str">
            <v>шт</v>
          </cell>
          <cell r="C25">
            <v>1280</v>
          </cell>
          <cell r="D25">
            <v>20</v>
          </cell>
          <cell r="E25">
            <v>450</v>
          </cell>
          <cell r="F25">
            <v>850</v>
          </cell>
          <cell r="G25" t="str">
            <v>E-1KH-295-D30-X00-Y16</v>
          </cell>
          <cell r="H25">
            <v>0.3</v>
          </cell>
          <cell r="J25">
            <v>485</v>
          </cell>
          <cell r="K25">
            <v>-35</v>
          </cell>
          <cell r="O25">
            <v>90</v>
          </cell>
          <cell r="P25">
            <v>1000</v>
          </cell>
          <cell r="Q25">
            <v>1400</v>
          </cell>
          <cell r="R25">
            <v>2400</v>
          </cell>
          <cell r="S25">
            <v>20.555555555555557</v>
          </cell>
          <cell r="T25">
            <v>9.4444444444444446</v>
          </cell>
          <cell r="W25">
            <v>47.6</v>
          </cell>
          <cell r="X25">
            <v>90.8</v>
          </cell>
          <cell r="Y25">
            <v>64.599999999999994</v>
          </cell>
        </row>
        <row r="26">
          <cell r="A26" t="str">
            <v>Кетчуп "Шашлычный" пакет Дой-пак с дозатором 500 г   ЭсПрод</v>
          </cell>
          <cell r="B26" t="str">
            <v>шт</v>
          </cell>
          <cell r="C26">
            <v>604</v>
          </cell>
          <cell r="E26">
            <v>114</v>
          </cell>
          <cell r="F26">
            <v>490</v>
          </cell>
          <cell r="G26" t="str">
            <v>E-1KH-295-D50-X00-Y10</v>
          </cell>
          <cell r="H26">
            <v>0.5</v>
          </cell>
          <cell r="J26">
            <v>112</v>
          </cell>
          <cell r="K26">
            <v>2</v>
          </cell>
          <cell r="O26">
            <v>22.8</v>
          </cell>
          <cell r="P26">
            <v>500</v>
          </cell>
          <cell r="Q26">
            <v>0</v>
          </cell>
          <cell r="R26">
            <v>500</v>
          </cell>
          <cell r="S26">
            <v>43.421052631578945</v>
          </cell>
          <cell r="T26">
            <v>21.491228070175438</v>
          </cell>
          <cell r="W26">
            <v>12</v>
          </cell>
          <cell r="X26">
            <v>42</v>
          </cell>
          <cell r="Y26">
            <v>51.6</v>
          </cell>
        </row>
        <row r="27">
          <cell r="A27" t="str">
            <v>Кетчуп Махеевъ "Лечо" пакет ДОЙ-ПАК с дозатором 300 г  ЭсПрод</v>
          </cell>
          <cell r="B27" t="str">
            <v>шт</v>
          </cell>
          <cell r="C27">
            <v>1024</v>
          </cell>
          <cell r="E27">
            <v>129</v>
          </cell>
          <cell r="F27">
            <v>879</v>
          </cell>
          <cell r="G27" t="str">
            <v>E-1KH-249-D30-X00-Y16</v>
          </cell>
          <cell r="H27">
            <v>0.3</v>
          </cell>
          <cell r="J27">
            <v>139</v>
          </cell>
          <cell r="K27">
            <v>-10</v>
          </cell>
          <cell r="O27">
            <v>25.8</v>
          </cell>
          <cell r="P27">
            <v>200</v>
          </cell>
          <cell r="Q27">
            <v>600</v>
          </cell>
          <cell r="R27">
            <v>800</v>
          </cell>
          <cell r="S27">
            <v>41.821705426356587</v>
          </cell>
          <cell r="T27">
            <v>34.069767441860463</v>
          </cell>
          <cell r="W27">
            <v>0</v>
          </cell>
          <cell r="X27">
            <v>0</v>
          </cell>
          <cell r="Y27">
            <v>6.6</v>
          </cell>
        </row>
        <row r="28">
          <cell r="A28" t="str">
            <v>Кетчуп Махеевъ "Татарский" пакет ДОЙ-ПАК с дозатором 300г  ЭсПрод</v>
          </cell>
          <cell r="B28" t="str">
            <v>шт</v>
          </cell>
          <cell r="C28">
            <v>1024</v>
          </cell>
          <cell r="E28">
            <v>103</v>
          </cell>
          <cell r="F28">
            <v>921</v>
          </cell>
          <cell r="G28" t="str">
            <v>E-1KH-281-D30-X00-Y16</v>
          </cell>
          <cell r="H28">
            <v>0.3</v>
          </cell>
          <cell r="J28">
            <v>102</v>
          </cell>
          <cell r="K28">
            <v>1</v>
          </cell>
          <cell r="O28">
            <v>20.6</v>
          </cell>
          <cell r="Q28">
            <v>0</v>
          </cell>
          <cell r="R28">
            <v>0</v>
          </cell>
          <cell r="S28">
            <v>44.708737864077669</v>
          </cell>
          <cell r="T28">
            <v>44.708737864077669</v>
          </cell>
          <cell r="W28">
            <v>0</v>
          </cell>
          <cell r="X28">
            <v>0</v>
          </cell>
          <cell r="Y28">
            <v>6.6</v>
          </cell>
        </row>
        <row r="29">
          <cell r="A29" t="str">
            <v>Кетчуп первой категории Махеевъ "Томатный" пакет 10 г  ЭсПрод</v>
          </cell>
          <cell r="B29" t="str">
            <v>шт</v>
          </cell>
          <cell r="C29">
            <v>2340</v>
          </cell>
          <cell r="E29">
            <v>0</v>
          </cell>
          <cell r="F29">
            <v>2340</v>
          </cell>
          <cell r="G29" t="str">
            <v>E-1KH-284-P01-X00-Y52</v>
          </cell>
          <cell r="H29">
            <v>0.01</v>
          </cell>
          <cell r="J29">
            <v>0</v>
          </cell>
          <cell r="K29">
            <v>0</v>
          </cell>
          <cell r="O29">
            <v>0</v>
          </cell>
          <cell r="Q29">
            <v>0</v>
          </cell>
          <cell r="R29">
            <v>0</v>
          </cell>
          <cell r="S29" t="e">
            <v>#DIV/0!</v>
          </cell>
          <cell r="T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Конфеты "35" со вкусом шоколада ВЕС 1,5 кг  ЭсПрод</v>
          </cell>
          <cell r="B30" t="str">
            <v>кг</v>
          </cell>
          <cell r="C30">
            <v>210</v>
          </cell>
          <cell r="E30">
            <v>19.5</v>
          </cell>
          <cell r="F30">
            <v>190.5</v>
          </cell>
          <cell r="G30" t="str">
            <v>E-4KF-110-W15-X00-Y1</v>
          </cell>
          <cell r="H30">
            <v>1</v>
          </cell>
          <cell r="J30">
            <v>19.5</v>
          </cell>
          <cell r="K30">
            <v>0</v>
          </cell>
          <cell r="O30">
            <v>3.9</v>
          </cell>
          <cell r="Q30">
            <v>150</v>
          </cell>
          <cell r="R30">
            <v>150</v>
          </cell>
          <cell r="S30">
            <v>48.846153846153847</v>
          </cell>
          <cell r="T30">
            <v>48.846153846153847</v>
          </cell>
          <cell r="W30">
            <v>4.5</v>
          </cell>
          <cell r="X30">
            <v>3</v>
          </cell>
          <cell r="Y30">
            <v>6</v>
          </cell>
        </row>
        <row r="31">
          <cell r="A31" t="str">
            <v>Конфеты "35" со сливочной начинкой ВЕС 1,5 кг  ЭсПрод</v>
          </cell>
          <cell r="B31" t="str">
            <v>кг</v>
          </cell>
          <cell r="C31">
            <v>217.8</v>
          </cell>
          <cell r="E31">
            <v>16.5</v>
          </cell>
          <cell r="F31">
            <v>201</v>
          </cell>
          <cell r="G31" t="str">
            <v>E-4KF-111-W15-X00-Y1</v>
          </cell>
          <cell r="H31">
            <v>1</v>
          </cell>
          <cell r="J31">
            <v>16.5</v>
          </cell>
          <cell r="K31">
            <v>0</v>
          </cell>
          <cell r="O31">
            <v>3.3</v>
          </cell>
          <cell r="Q31">
            <v>200</v>
          </cell>
          <cell r="R31">
            <v>200</v>
          </cell>
          <cell r="S31">
            <v>60.909090909090914</v>
          </cell>
          <cell r="T31">
            <v>60.909090909090914</v>
          </cell>
          <cell r="W31">
            <v>3.6</v>
          </cell>
          <cell r="X31">
            <v>2.94</v>
          </cell>
          <cell r="Y31">
            <v>6</v>
          </cell>
        </row>
        <row r="32">
          <cell r="A32" t="str">
            <v>Конфеты "Лаймовое Тру-ля-ля" Пакет 1 кг УП4  ЭсПрод</v>
          </cell>
          <cell r="B32" t="str">
            <v>шт</v>
          </cell>
          <cell r="C32">
            <v>5</v>
          </cell>
          <cell r="E32">
            <v>3</v>
          </cell>
          <cell r="F32">
            <v>2</v>
          </cell>
          <cell r="G32" t="str">
            <v>E-4KF-187-F01-X00-Y4</v>
          </cell>
          <cell r="H32">
            <v>1</v>
          </cell>
          <cell r="J32">
            <v>3</v>
          </cell>
          <cell r="K32">
            <v>0</v>
          </cell>
          <cell r="O32">
            <v>0.6</v>
          </cell>
          <cell r="Q32">
            <v>0</v>
          </cell>
          <cell r="R32">
            <v>0</v>
          </cell>
          <cell r="S32">
            <v>3.3333333333333335</v>
          </cell>
          <cell r="T32">
            <v>3.3333333333333335</v>
          </cell>
          <cell r="W32">
            <v>0</v>
          </cell>
          <cell r="X32">
            <v>1.6</v>
          </cell>
          <cell r="Y32">
            <v>1.6</v>
          </cell>
        </row>
        <row r="33">
          <cell r="A33" t="str">
            <v>Конфеты Arami с кокосовой стружкой вал 2 кг  ЭсПрод</v>
          </cell>
          <cell r="B33" t="str">
            <v>кг</v>
          </cell>
          <cell r="C33">
            <v>88</v>
          </cell>
          <cell r="D33">
            <v>2</v>
          </cell>
          <cell r="E33">
            <v>30</v>
          </cell>
          <cell r="F33">
            <v>60</v>
          </cell>
          <cell r="G33" t="str">
            <v>E-4KF-604-W20-X00-Y1</v>
          </cell>
          <cell r="H33">
            <v>1</v>
          </cell>
          <cell r="J33">
            <v>30</v>
          </cell>
          <cell r="K33">
            <v>0</v>
          </cell>
          <cell r="O33">
            <v>6</v>
          </cell>
          <cell r="P33">
            <v>50</v>
          </cell>
          <cell r="Q33">
            <v>100</v>
          </cell>
          <cell r="R33">
            <v>150</v>
          </cell>
          <cell r="S33">
            <v>18.333333333333332</v>
          </cell>
          <cell r="T33">
            <v>10</v>
          </cell>
          <cell r="W33">
            <v>3.2</v>
          </cell>
          <cell r="X33">
            <v>4.4000000000000004</v>
          </cell>
          <cell r="Y33">
            <v>5.6</v>
          </cell>
        </row>
        <row r="34">
          <cell r="A34" t="str">
            <v>Конфеты TRUFFLE CLASSIC/ТРЮФЕЛЬ КЛАССИЧЕСКИЙ Пакет 500 г  ЭсПрод</v>
          </cell>
          <cell r="B34" t="str">
            <v>шт</v>
          </cell>
          <cell r="C34">
            <v>320</v>
          </cell>
          <cell r="E34">
            <v>74</v>
          </cell>
          <cell r="F34">
            <v>240</v>
          </cell>
          <cell r="G34" t="str">
            <v>E-4KF-440-F50-X00-Y10</v>
          </cell>
          <cell r="H34">
            <v>0.5</v>
          </cell>
          <cell r="J34">
            <v>74</v>
          </cell>
          <cell r="K34">
            <v>0</v>
          </cell>
          <cell r="O34">
            <v>14.8</v>
          </cell>
          <cell r="P34">
            <v>100</v>
          </cell>
          <cell r="Q34">
            <v>200</v>
          </cell>
          <cell r="R34">
            <v>300</v>
          </cell>
          <cell r="S34">
            <v>22.972972972972972</v>
          </cell>
          <cell r="T34">
            <v>16.216216216216214</v>
          </cell>
          <cell r="W34">
            <v>18.600000000000001</v>
          </cell>
          <cell r="X34">
            <v>16</v>
          </cell>
          <cell r="Y34">
            <v>11.4</v>
          </cell>
        </row>
        <row r="35">
          <cell r="A35" t="str">
            <v>Конфеты TRUFFLE MILK/ТРЮФЕЛЬ МОЛОЧНЫЙ Пакет 500 г ЭсПрод</v>
          </cell>
          <cell r="B35" t="str">
            <v>шт</v>
          </cell>
          <cell r="C35">
            <v>320</v>
          </cell>
          <cell r="D35">
            <v>6</v>
          </cell>
          <cell r="E35">
            <v>72</v>
          </cell>
          <cell r="F35">
            <v>254</v>
          </cell>
          <cell r="G35" t="str">
            <v>E-4KF-441-F50-X00-Y10</v>
          </cell>
          <cell r="H35">
            <v>0.5</v>
          </cell>
          <cell r="J35">
            <v>72</v>
          </cell>
          <cell r="K35">
            <v>0</v>
          </cell>
          <cell r="O35">
            <v>14.4</v>
          </cell>
          <cell r="P35">
            <v>100</v>
          </cell>
          <cell r="Q35">
            <v>200</v>
          </cell>
          <cell r="R35">
            <v>300</v>
          </cell>
          <cell r="S35">
            <v>24.583333333333332</v>
          </cell>
          <cell r="T35">
            <v>17.638888888888889</v>
          </cell>
          <cell r="W35">
            <v>0</v>
          </cell>
          <cell r="X35">
            <v>0</v>
          </cell>
          <cell r="Y35">
            <v>1.6</v>
          </cell>
        </row>
        <row r="36">
          <cell r="A36" t="str">
            <v>Майонез "Махеевъ" "Оливковый" пакет Дой-пак с дозатором 50,5% жирн. 770 г  ЭсПрод</v>
          </cell>
          <cell r="B36" t="str">
            <v>шт</v>
          </cell>
          <cell r="C36">
            <v>486</v>
          </cell>
          <cell r="E36">
            <v>73</v>
          </cell>
          <cell r="F36">
            <v>413</v>
          </cell>
          <cell r="G36" t="str">
            <v>E-1MZ-258-D77-X00-Y10</v>
          </cell>
          <cell r="H36">
            <v>0.77</v>
          </cell>
          <cell r="J36">
            <v>73</v>
          </cell>
          <cell r="K36">
            <v>0</v>
          </cell>
          <cell r="O36">
            <v>14.6</v>
          </cell>
          <cell r="Q36">
            <v>1100</v>
          </cell>
          <cell r="R36">
            <v>1100</v>
          </cell>
          <cell r="S36">
            <v>28.287671232876711</v>
          </cell>
          <cell r="T36">
            <v>28.287671232876711</v>
          </cell>
          <cell r="W36">
            <v>3.2</v>
          </cell>
          <cell r="X36">
            <v>30</v>
          </cell>
          <cell r="Y36">
            <v>13.8</v>
          </cell>
        </row>
        <row r="37">
          <cell r="A37" t="str">
            <v>Майонез "Махеевъ" "Оливковый" пакет Дой-пак с дозатором 67% жирн. 380 г   ЭсПрод</v>
          </cell>
          <cell r="B37" t="str">
            <v>шт</v>
          </cell>
          <cell r="C37">
            <v>382</v>
          </cell>
          <cell r="E37">
            <v>94</v>
          </cell>
          <cell r="F37">
            <v>288</v>
          </cell>
          <cell r="G37" t="str">
            <v>E-1MZ-259-D38-X00-Y20</v>
          </cell>
          <cell r="H37">
            <v>0.38</v>
          </cell>
          <cell r="J37">
            <v>94</v>
          </cell>
          <cell r="K37">
            <v>0</v>
          </cell>
          <cell r="O37">
            <v>18.8</v>
          </cell>
          <cell r="P37">
            <v>100</v>
          </cell>
          <cell r="Q37">
            <v>1100</v>
          </cell>
          <cell r="R37">
            <v>1200</v>
          </cell>
          <cell r="S37">
            <v>20.638297872340424</v>
          </cell>
          <cell r="T37">
            <v>15.319148936170212</v>
          </cell>
          <cell r="W37">
            <v>13</v>
          </cell>
          <cell r="X37">
            <v>23.2</v>
          </cell>
          <cell r="Y37">
            <v>18</v>
          </cell>
        </row>
        <row r="38">
          <cell r="A38" t="str">
            <v>Майонез "Махеевъ" "Провансаль" (белый) пакет Дой-пак с дозатором 50,5% жирн. 190 г  ЭсПрод</v>
          </cell>
          <cell r="B38" t="str">
            <v>шт</v>
          </cell>
          <cell r="C38">
            <v>480</v>
          </cell>
          <cell r="E38">
            <v>147</v>
          </cell>
          <cell r="F38">
            <v>333</v>
          </cell>
          <cell r="G38" t="str">
            <v>E-1MZ-268-D19-X00-Y20</v>
          </cell>
          <cell r="H38">
            <v>0.19</v>
          </cell>
          <cell r="J38">
            <v>147</v>
          </cell>
          <cell r="K38">
            <v>0</v>
          </cell>
          <cell r="O38">
            <v>29.4</v>
          </cell>
          <cell r="P38">
            <v>250</v>
          </cell>
          <cell r="Q38">
            <v>600</v>
          </cell>
          <cell r="R38">
            <v>850</v>
          </cell>
          <cell r="S38">
            <v>19.829931972789115</v>
          </cell>
          <cell r="T38">
            <v>11.326530612244898</v>
          </cell>
          <cell r="W38">
            <v>13</v>
          </cell>
          <cell r="X38">
            <v>12.8</v>
          </cell>
          <cell r="Y38">
            <v>14.4</v>
          </cell>
        </row>
        <row r="39">
          <cell r="A39" t="str">
            <v>Майонез "Махеевъ" "Провансаль" (белый) пакет Дой-пак с дозатором 50,5% жирн. 380 г  ЭсПрод</v>
          </cell>
          <cell r="B39" t="str">
            <v>шт</v>
          </cell>
          <cell r="C39">
            <v>806</v>
          </cell>
          <cell r="E39">
            <v>138</v>
          </cell>
          <cell r="F39">
            <v>668</v>
          </cell>
          <cell r="G39" t="str">
            <v>E-1MZ-268-D38-X00-Y20</v>
          </cell>
          <cell r="H39">
            <v>0.38</v>
          </cell>
          <cell r="J39">
            <v>138</v>
          </cell>
          <cell r="K39">
            <v>0</v>
          </cell>
          <cell r="O39">
            <v>27.6</v>
          </cell>
          <cell r="Q39">
            <v>1100</v>
          </cell>
          <cell r="R39">
            <v>1100</v>
          </cell>
          <cell r="S39">
            <v>24.202898550724637</v>
          </cell>
          <cell r="T39">
            <v>24.202898550724637</v>
          </cell>
          <cell r="W39">
            <v>22.2</v>
          </cell>
          <cell r="X39">
            <v>31</v>
          </cell>
          <cell r="Y39">
            <v>31.2</v>
          </cell>
        </row>
        <row r="40">
          <cell r="A40" t="str">
            <v>Майонез "Махеевъ" "Провансаль" (классика) пакет Дой-пак с дозатором 50,5% жирн. 190 г  ЭсПрод</v>
          </cell>
          <cell r="B40" t="str">
            <v>шт</v>
          </cell>
          <cell r="C40">
            <v>580</v>
          </cell>
          <cell r="E40">
            <v>169</v>
          </cell>
          <cell r="F40">
            <v>411</v>
          </cell>
          <cell r="G40" t="str">
            <v>E-1MZ-267-D19-X00-Y20</v>
          </cell>
          <cell r="H40">
            <v>0.19</v>
          </cell>
          <cell r="J40">
            <v>169</v>
          </cell>
          <cell r="K40">
            <v>0</v>
          </cell>
          <cell r="O40">
            <v>33.799999999999997</v>
          </cell>
          <cell r="P40">
            <v>350</v>
          </cell>
          <cell r="Q40">
            <v>400</v>
          </cell>
          <cell r="R40">
            <v>750</v>
          </cell>
          <cell r="S40">
            <v>22.514792899408285</v>
          </cell>
          <cell r="T40">
            <v>12.159763313609469</v>
          </cell>
          <cell r="W40">
            <v>22.8</v>
          </cell>
          <cell r="X40">
            <v>31.8</v>
          </cell>
          <cell r="Y40">
            <v>12</v>
          </cell>
        </row>
        <row r="41">
          <cell r="A41" t="str">
            <v>Майонез "Махеевъ" "Провансаль" (классика) пакет Дой-пак с дозатором 50,5% жирн. 380 г   ЭсПрод</v>
          </cell>
          <cell r="B41" t="str">
            <v>шт</v>
          </cell>
          <cell r="C41">
            <v>1644</v>
          </cell>
          <cell r="E41">
            <v>287</v>
          </cell>
          <cell r="F41">
            <v>1356</v>
          </cell>
          <cell r="G41" t="str">
            <v>E-1MZ-267-D38-X00-Y20</v>
          </cell>
          <cell r="H41">
            <v>0.38</v>
          </cell>
          <cell r="J41">
            <v>284</v>
          </cell>
          <cell r="K41">
            <v>3</v>
          </cell>
          <cell r="O41">
            <v>57.4</v>
          </cell>
          <cell r="P41">
            <v>500</v>
          </cell>
          <cell r="Q41">
            <v>1500</v>
          </cell>
          <cell r="R41">
            <v>2000</v>
          </cell>
          <cell r="S41">
            <v>32.334494773519161</v>
          </cell>
          <cell r="T41">
            <v>23.623693379790943</v>
          </cell>
          <cell r="W41">
            <v>55.2</v>
          </cell>
          <cell r="X41">
            <v>87.6</v>
          </cell>
          <cell r="Y41">
            <v>57.6</v>
          </cell>
        </row>
        <row r="42">
          <cell r="A42" t="str">
            <v>Майонез "Махеевъ" "Провансаль" (классика) пакет Дой-пак с дозатором 50,5% жирн. 770 г  ЭсПрод</v>
          </cell>
          <cell r="B42" t="str">
            <v>шт</v>
          </cell>
          <cell r="C42">
            <v>2613</v>
          </cell>
          <cell r="E42">
            <v>558</v>
          </cell>
          <cell r="F42">
            <v>2040</v>
          </cell>
          <cell r="G42" t="str">
            <v>E-1MZ-267-D77-X00-Y10</v>
          </cell>
          <cell r="H42">
            <v>0.77</v>
          </cell>
          <cell r="J42">
            <v>568</v>
          </cell>
          <cell r="K42">
            <v>-10</v>
          </cell>
          <cell r="O42">
            <v>111.6</v>
          </cell>
          <cell r="P42">
            <v>1000</v>
          </cell>
          <cell r="Q42">
            <v>2700</v>
          </cell>
          <cell r="R42">
            <v>3700</v>
          </cell>
          <cell r="S42">
            <v>27.24014336917563</v>
          </cell>
          <cell r="T42">
            <v>18.27956989247312</v>
          </cell>
          <cell r="W42">
            <v>60.8</v>
          </cell>
          <cell r="X42">
            <v>131.19999999999999</v>
          </cell>
          <cell r="Y42">
            <v>118.6</v>
          </cell>
        </row>
        <row r="43">
          <cell r="A43" t="str">
            <v>Майонез "Махеевъ" "Провансаль" (классика) пакет Дой-пак с дозатором 67% жирн. 190 г  ЭсПрод</v>
          </cell>
          <cell r="B43" t="str">
            <v>шт</v>
          </cell>
          <cell r="C43">
            <v>554</v>
          </cell>
          <cell r="E43">
            <v>119</v>
          </cell>
          <cell r="F43">
            <v>435</v>
          </cell>
          <cell r="G43" t="str">
            <v>E-1MZ-269-D19-X00-Y20</v>
          </cell>
          <cell r="H43">
            <v>0.19</v>
          </cell>
          <cell r="J43">
            <v>119</v>
          </cell>
          <cell r="K43">
            <v>0</v>
          </cell>
          <cell r="O43">
            <v>23.8</v>
          </cell>
          <cell r="Q43">
            <v>700</v>
          </cell>
          <cell r="R43">
            <v>700</v>
          </cell>
          <cell r="S43">
            <v>18.277310924369747</v>
          </cell>
          <cell r="T43">
            <v>18.277310924369747</v>
          </cell>
          <cell r="W43">
            <v>10.8</v>
          </cell>
          <cell r="X43">
            <v>19.600000000000001</v>
          </cell>
          <cell r="Y43">
            <v>22.2</v>
          </cell>
        </row>
        <row r="44">
          <cell r="A44" t="str">
            <v>Майонез "Махеевъ" "С перепелиным яйцом" пакет Дой-пак с дозатором 50,5% жирн. 770 г   ЭсПрод</v>
          </cell>
          <cell r="B44" t="str">
            <v>шт</v>
          </cell>
          <cell r="C44">
            <v>2753</v>
          </cell>
          <cell r="E44">
            <v>452</v>
          </cell>
          <cell r="F44">
            <v>2301</v>
          </cell>
          <cell r="G44" t="str">
            <v>E-1MZ-273-D77-X00-Y10</v>
          </cell>
          <cell r="H44">
            <v>0.77</v>
          </cell>
          <cell r="J44">
            <v>452</v>
          </cell>
          <cell r="K44">
            <v>0</v>
          </cell>
          <cell r="O44">
            <v>90.4</v>
          </cell>
          <cell r="Q44">
            <v>3000</v>
          </cell>
          <cell r="R44">
            <v>3000</v>
          </cell>
          <cell r="S44">
            <v>25.45353982300885</v>
          </cell>
          <cell r="T44">
            <v>25.45353982300885</v>
          </cell>
          <cell r="W44">
            <v>51.2</v>
          </cell>
          <cell r="X44">
            <v>117.8</v>
          </cell>
          <cell r="Y44">
            <v>98</v>
          </cell>
        </row>
        <row r="45">
          <cell r="A45" t="str">
            <v>Майонез "Махеевъ" "С перепелиным яйцом" пакет Дой-пак с дозатором 50,5% жирн.380 г  ЭсПрод</v>
          </cell>
          <cell r="B45" t="str">
            <v>шт</v>
          </cell>
          <cell r="C45">
            <v>1499</v>
          </cell>
          <cell r="D45">
            <v>1</v>
          </cell>
          <cell r="E45">
            <v>159</v>
          </cell>
          <cell r="F45">
            <v>1341</v>
          </cell>
          <cell r="G45" t="str">
            <v>E-1MZ-273-D38-X00-Y20</v>
          </cell>
          <cell r="H45">
            <v>0.38</v>
          </cell>
          <cell r="J45">
            <v>159</v>
          </cell>
          <cell r="K45">
            <v>0</v>
          </cell>
          <cell r="O45">
            <v>31.8</v>
          </cell>
          <cell r="P45">
            <v>700</v>
          </cell>
          <cell r="Q45">
            <v>2100</v>
          </cell>
          <cell r="R45">
            <v>2800</v>
          </cell>
          <cell r="S45">
            <v>64.182389937106919</v>
          </cell>
          <cell r="T45">
            <v>42.169811320754718</v>
          </cell>
          <cell r="W45">
            <v>26.4</v>
          </cell>
          <cell r="X45">
            <v>6.6</v>
          </cell>
          <cell r="Y45">
            <v>8.4</v>
          </cell>
        </row>
        <row r="46">
          <cell r="A46" t="str">
            <v>Майонез "Махеевъ" "С перепелиным яйцом" пакет Дой-пак с дозатором 67% жирн.190 г  ЭсПрод</v>
          </cell>
          <cell r="B46" t="str">
            <v>шт</v>
          </cell>
          <cell r="C46">
            <v>585</v>
          </cell>
          <cell r="E46">
            <v>183</v>
          </cell>
          <cell r="F46">
            <v>402</v>
          </cell>
          <cell r="G46" t="str">
            <v>E-1MZ-274-D19-X00-Y20</v>
          </cell>
          <cell r="H46">
            <v>0.19</v>
          </cell>
          <cell r="J46">
            <v>183</v>
          </cell>
          <cell r="K46">
            <v>0</v>
          </cell>
          <cell r="O46">
            <v>36.6</v>
          </cell>
          <cell r="P46">
            <v>700</v>
          </cell>
          <cell r="Q46">
            <v>1300</v>
          </cell>
          <cell r="R46">
            <v>2000</v>
          </cell>
          <cell r="S46">
            <v>30.109289617486336</v>
          </cell>
          <cell r="T46">
            <v>10.983606557377049</v>
          </cell>
          <cell r="W46">
            <v>31.8</v>
          </cell>
          <cell r="X46">
            <v>36.6</v>
          </cell>
          <cell r="Y46">
            <v>44</v>
          </cell>
        </row>
        <row r="47">
          <cell r="A47" t="str">
            <v>Майонез "Махеевъ" "С перепелиным яйцом" пакет Дой-пак с дозатором 67% жирн.380 г  ЭсПрод</v>
          </cell>
          <cell r="B47" t="str">
            <v>шт</v>
          </cell>
          <cell r="C47">
            <v>520</v>
          </cell>
          <cell r="E47">
            <v>105</v>
          </cell>
          <cell r="F47">
            <v>415</v>
          </cell>
          <cell r="G47" t="str">
            <v>E-1MZ-274-D38-X00-Y20</v>
          </cell>
          <cell r="H47">
            <v>0.38</v>
          </cell>
          <cell r="J47">
            <v>105</v>
          </cell>
          <cell r="K47">
            <v>0</v>
          </cell>
          <cell r="O47">
            <v>21</v>
          </cell>
          <cell r="P47">
            <v>600</v>
          </cell>
          <cell r="Q47">
            <v>2100</v>
          </cell>
          <cell r="R47">
            <v>2700</v>
          </cell>
          <cell r="S47">
            <v>48.333333333333336</v>
          </cell>
          <cell r="T47">
            <v>19.761904761904763</v>
          </cell>
          <cell r="W47">
            <v>16.600000000000001</v>
          </cell>
          <cell r="X47">
            <v>53.4</v>
          </cell>
          <cell r="Y47">
            <v>39.4</v>
          </cell>
        </row>
        <row r="48">
          <cell r="A48" t="str">
            <v>Майонез "Провансаль" ДОЙ-ПАК с дозатором 800 мл  ЭсПрод</v>
          </cell>
          <cell r="B48" t="str">
            <v>шт</v>
          </cell>
          <cell r="C48">
            <v>1262</v>
          </cell>
          <cell r="D48">
            <v>10</v>
          </cell>
          <cell r="E48">
            <v>220</v>
          </cell>
          <cell r="F48">
            <v>1052</v>
          </cell>
          <cell r="G48" t="str">
            <v>E-1MZ-268-D77-X00-Y10</v>
          </cell>
          <cell r="H48">
            <v>0.8</v>
          </cell>
          <cell r="J48">
            <v>218</v>
          </cell>
          <cell r="K48">
            <v>2</v>
          </cell>
          <cell r="O48">
            <v>44</v>
          </cell>
          <cell r="Q48">
            <v>300</v>
          </cell>
          <cell r="R48">
            <v>300</v>
          </cell>
          <cell r="S48">
            <v>23.90909090909091</v>
          </cell>
          <cell r="T48">
            <v>23.90909090909091</v>
          </cell>
          <cell r="W48">
            <v>15.2</v>
          </cell>
          <cell r="X48">
            <v>43.6</v>
          </cell>
          <cell r="Y48">
            <v>53</v>
          </cell>
        </row>
        <row r="49">
          <cell r="A49" t="str">
            <v>Майонез Махеевъ " Оливковый" 50,5% жирн.ДОЙ-ПАК с дозатором 380 г  Эссен</v>
          </cell>
          <cell r="B49" t="str">
            <v>шт</v>
          </cell>
          <cell r="C49">
            <v>1050</v>
          </cell>
          <cell r="E49">
            <v>67</v>
          </cell>
          <cell r="F49">
            <v>983</v>
          </cell>
          <cell r="G49" t="str">
            <v>E-1MZ-258-D38-X00-Y20</v>
          </cell>
          <cell r="H49">
            <v>0.38</v>
          </cell>
          <cell r="J49">
            <v>67</v>
          </cell>
          <cell r="K49">
            <v>0</v>
          </cell>
          <cell r="O49">
            <v>13.4</v>
          </cell>
          <cell r="Q49">
            <v>350</v>
          </cell>
          <cell r="R49">
            <v>350</v>
          </cell>
          <cell r="S49">
            <v>73.358208955223873</v>
          </cell>
          <cell r="T49">
            <v>73.358208955223873</v>
          </cell>
          <cell r="W49">
            <v>3</v>
          </cell>
          <cell r="X49">
            <v>2.8</v>
          </cell>
          <cell r="Y49">
            <v>13.4</v>
          </cell>
        </row>
        <row r="50">
          <cell r="A50" t="str">
            <v>Майонезный соус Махеевъ "Бургер-Соус" 50,5 % жирн.ДОЙ-ПАК с дозатором 200 г  ЭсПрод</v>
          </cell>
          <cell r="B50" t="str">
            <v>шт</v>
          </cell>
          <cell r="C50">
            <v>320</v>
          </cell>
          <cell r="E50">
            <v>41</v>
          </cell>
          <cell r="F50">
            <v>279</v>
          </cell>
          <cell r="G50" t="str">
            <v>E-2MC-500-D20-X00-Y20</v>
          </cell>
          <cell r="H50">
            <v>0.2</v>
          </cell>
          <cell r="J50">
            <v>40</v>
          </cell>
          <cell r="K50">
            <v>1</v>
          </cell>
          <cell r="O50">
            <v>8.1999999999999993</v>
          </cell>
          <cell r="Q50">
            <v>0</v>
          </cell>
          <cell r="R50">
            <v>0</v>
          </cell>
          <cell r="S50">
            <v>34.024390243902445</v>
          </cell>
          <cell r="T50">
            <v>34.024390243902445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Майонезный соус Махеевъ "Горчичный" 50,5 % жирн. ДОЙ-ПАК с дозатором 200 г   ЭсПрод</v>
          </cell>
          <cell r="B51" t="str">
            <v>шт</v>
          </cell>
          <cell r="C51">
            <v>220</v>
          </cell>
          <cell r="E51">
            <v>23</v>
          </cell>
          <cell r="F51">
            <v>197</v>
          </cell>
          <cell r="G51" t="str">
            <v>E-2MC-772-D20-X00-Y20</v>
          </cell>
          <cell r="H51">
            <v>0.2</v>
          </cell>
          <cell r="J51">
            <v>22</v>
          </cell>
          <cell r="K51">
            <v>1</v>
          </cell>
          <cell r="O51">
            <v>4.5999999999999996</v>
          </cell>
          <cell r="Q51">
            <v>100</v>
          </cell>
          <cell r="R51">
            <v>100</v>
          </cell>
          <cell r="S51">
            <v>42.826086956521742</v>
          </cell>
          <cell r="T51">
            <v>42.826086956521742</v>
          </cell>
          <cell r="W51">
            <v>0</v>
          </cell>
          <cell r="X51">
            <v>0</v>
          </cell>
          <cell r="Y51">
            <v>0</v>
          </cell>
        </row>
        <row r="52">
          <cell r="A52" t="str">
            <v>Майонезный соус Махеевъ "Сливочно-Чесночный" 50,5 % жирн.ДОЙ-ПАК с дозатором 1000г  ЭсПрод</v>
          </cell>
          <cell r="B52" t="str">
            <v>шт</v>
          </cell>
          <cell r="C52">
            <v>43</v>
          </cell>
          <cell r="E52">
            <v>21</v>
          </cell>
          <cell r="F52">
            <v>22</v>
          </cell>
          <cell r="G52" t="str">
            <v>E-2MC-320-D01-X00-Y8</v>
          </cell>
          <cell r="H52">
            <v>1</v>
          </cell>
          <cell r="J52">
            <v>25</v>
          </cell>
          <cell r="K52">
            <v>-4</v>
          </cell>
          <cell r="O52">
            <v>4.2</v>
          </cell>
          <cell r="Q52">
            <v>0</v>
          </cell>
          <cell r="R52">
            <v>0</v>
          </cell>
          <cell r="S52">
            <v>5.2380952380952381</v>
          </cell>
          <cell r="T52">
            <v>5.2380952380952381</v>
          </cell>
          <cell r="W52">
            <v>0</v>
          </cell>
          <cell r="X52">
            <v>0</v>
          </cell>
          <cell r="Y52">
            <v>0.2</v>
          </cell>
        </row>
        <row r="53">
          <cell r="A53" t="str">
            <v>Майонезный соус Махеевъ "Сливочно-чесночный" Дой-пак с дозатором 50,5% жирн. 200 г  ЭсПрод</v>
          </cell>
          <cell r="B53" t="str">
            <v>шт</v>
          </cell>
          <cell r="C53">
            <v>320</v>
          </cell>
          <cell r="E53">
            <v>26</v>
          </cell>
          <cell r="F53">
            <v>293</v>
          </cell>
          <cell r="G53" t="str">
            <v>E-2MC-320-D20-X00-Y20</v>
          </cell>
          <cell r="H53">
            <v>0.2</v>
          </cell>
          <cell r="J53">
            <v>26</v>
          </cell>
          <cell r="K53">
            <v>0</v>
          </cell>
          <cell r="O53">
            <v>5.2</v>
          </cell>
          <cell r="Q53">
            <v>0</v>
          </cell>
          <cell r="R53">
            <v>0</v>
          </cell>
          <cell r="S53">
            <v>56.346153846153847</v>
          </cell>
          <cell r="T53">
            <v>56.346153846153847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Майонезный соус Махеевъ "Сметанный с грибами" Дой-пак с дозатором 50,5% жирн. 200 г  ЭсПрод</v>
          </cell>
          <cell r="B54" t="str">
            <v>шт</v>
          </cell>
          <cell r="C54">
            <v>6</v>
          </cell>
          <cell r="E54">
            <v>5</v>
          </cell>
          <cell r="G54" t="str">
            <v>E-2MC-321-D20-X00-Y20</v>
          </cell>
          <cell r="H54">
            <v>0.2</v>
          </cell>
          <cell r="J54">
            <v>5</v>
          </cell>
          <cell r="K54">
            <v>0</v>
          </cell>
          <cell r="O54">
            <v>1</v>
          </cell>
          <cell r="P54">
            <v>200</v>
          </cell>
          <cell r="Q54">
            <v>0</v>
          </cell>
          <cell r="R54">
            <v>200</v>
          </cell>
          <cell r="S54">
            <v>200</v>
          </cell>
          <cell r="T54">
            <v>0</v>
          </cell>
          <cell r="W54">
            <v>3.4</v>
          </cell>
          <cell r="X54">
            <v>7.8</v>
          </cell>
          <cell r="Y54">
            <v>3.4</v>
          </cell>
        </row>
        <row r="55">
          <cell r="A55" t="str">
            <v>Майонезный соус Махеевъ "Сырный" 50,5 % жирн.ДОЙ-ПАК с дозатором 1000г  ЭсПрод</v>
          </cell>
          <cell r="B55" t="str">
            <v>шт</v>
          </cell>
          <cell r="C55">
            <v>29</v>
          </cell>
          <cell r="E55">
            <v>0</v>
          </cell>
          <cell r="F55">
            <v>29</v>
          </cell>
          <cell r="G55" t="str">
            <v>E-2MC-322-D01-X00-Y8</v>
          </cell>
          <cell r="H55">
            <v>1</v>
          </cell>
          <cell r="J55">
            <v>2</v>
          </cell>
          <cell r="K55">
            <v>-2</v>
          </cell>
          <cell r="O55">
            <v>0</v>
          </cell>
          <cell r="Q55">
            <v>0</v>
          </cell>
          <cell r="R55">
            <v>0</v>
          </cell>
          <cell r="S55" t="e">
            <v>#DIV/0!</v>
          </cell>
          <cell r="T55" t="e">
            <v>#DIV/0!</v>
          </cell>
          <cell r="W55">
            <v>0</v>
          </cell>
          <cell r="X55">
            <v>0.4</v>
          </cell>
          <cell r="Y55">
            <v>0</v>
          </cell>
        </row>
        <row r="56">
          <cell r="A56" t="str">
            <v>Майонезный соус Махеевъ "Сырный" 50,5 % жирн.ДОЙ-ПАК с дозатором 200г  ЭсПрод</v>
          </cell>
          <cell r="B56" t="str">
            <v>шт</v>
          </cell>
          <cell r="C56">
            <v>320</v>
          </cell>
          <cell r="E56">
            <v>30</v>
          </cell>
          <cell r="F56">
            <v>290</v>
          </cell>
          <cell r="G56" t="str">
            <v>E-2MC-322-D20-X00-Y20</v>
          </cell>
          <cell r="H56">
            <v>0.2</v>
          </cell>
          <cell r="J56">
            <v>29</v>
          </cell>
          <cell r="K56">
            <v>1</v>
          </cell>
          <cell r="O56">
            <v>6</v>
          </cell>
          <cell r="Q56">
            <v>0</v>
          </cell>
          <cell r="R56">
            <v>0</v>
          </cell>
          <cell r="S56">
            <v>48.333333333333336</v>
          </cell>
          <cell r="T56">
            <v>48.333333333333336</v>
          </cell>
          <cell r="W56">
            <v>0</v>
          </cell>
          <cell r="X56">
            <v>0</v>
          </cell>
          <cell r="Y56">
            <v>0</v>
          </cell>
        </row>
        <row r="57">
          <cell r="A57" t="str">
            <v>Майонезный соус Махеевъ "Тар-Тар" 25% ДП 200 г  ЭсПрод</v>
          </cell>
          <cell r="B57" t="str">
            <v>шт</v>
          </cell>
          <cell r="C57">
            <v>220</v>
          </cell>
          <cell r="E57">
            <v>40</v>
          </cell>
          <cell r="F57">
            <v>180</v>
          </cell>
          <cell r="G57" t="str">
            <v>E-2MC-533-D20-X00-Y20</v>
          </cell>
          <cell r="H57">
            <v>0.2</v>
          </cell>
          <cell r="J57">
            <v>40</v>
          </cell>
          <cell r="K57">
            <v>0</v>
          </cell>
          <cell r="O57">
            <v>8</v>
          </cell>
          <cell r="P57">
            <v>50</v>
          </cell>
          <cell r="Q57">
            <v>200</v>
          </cell>
          <cell r="R57">
            <v>250</v>
          </cell>
          <cell r="S57">
            <v>28.75</v>
          </cell>
          <cell r="T57">
            <v>22.5</v>
          </cell>
          <cell r="W57">
            <v>0</v>
          </cell>
          <cell r="X57">
            <v>0</v>
          </cell>
          <cell r="Y57">
            <v>1</v>
          </cell>
        </row>
        <row r="58">
          <cell r="A58" t="str">
            <v>Майонезный соус Махеевъ "Цезарь" 50,5 % жирн.ДОЙ-ПАК с дозатором 1000г  ЭсПрод</v>
          </cell>
          <cell r="B58" t="str">
            <v>шт</v>
          </cell>
          <cell r="C58">
            <v>37</v>
          </cell>
          <cell r="E58">
            <v>5</v>
          </cell>
          <cell r="F58">
            <v>32</v>
          </cell>
          <cell r="G58" t="str">
            <v>E-2MC-323-D01-X00-Y8</v>
          </cell>
          <cell r="H58">
            <v>1</v>
          </cell>
          <cell r="J58">
            <v>5</v>
          </cell>
          <cell r="K58">
            <v>0</v>
          </cell>
          <cell r="O58">
            <v>1</v>
          </cell>
          <cell r="Q58">
            <v>0</v>
          </cell>
          <cell r="R58">
            <v>0</v>
          </cell>
          <cell r="S58">
            <v>32</v>
          </cell>
          <cell r="T58">
            <v>32</v>
          </cell>
          <cell r="W58">
            <v>0.4</v>
          </cell>
          <cell r="X58">
            <v>0</v>
          </cell>
          <cell r="Y58">
            <v>0.2</v>
          </cell>
        </row>
        <row r="59">
          <cell r="A59" t="str">
            <v>Набор конфет TRUFFLE/ТРЮФЕЛЬ вал 4 кг  ЭсПрод</v>
          </cell>
          <cell r="B59" t="str">
            <v>кг</v>
          </cell>
          <cell r="C59">
            <v>12</v>
          </cell>
          <cell r="E59">
            <v>12</v>
          </cell>
          <cell r="G59" t="str">
            <v>E-4KF-602-W40-X00-Y1</v>
          </cell>
          <cell r="H59">
            <v>1</v>
          </cell>
          <cell r="J59">
            <v>12</v>
          </cell>
          <cell r="K59">
            <v>0</v>
          </cell>
          <cell r="O59">
            <v>2.4</v>
          </cell>
          <cell r="P59">
            <v>40</v>
          </cell>
          <cell r="Q59">
            <v>150</v>
          </cell>
          <cell r="R59">
            <v>190</v>
          </cell>
          <cell r="S59">
            <v>16.666666666666668</v>
          </cell>
          <cell r="T59">
            <v>0</v>
          </cell>
          <cell r="W59">
            <v>0</v>
          </cell>
          <cell r="X59">
            <v>0</v>
          </cell>
          <cell r="Y59">
            <v>1.6</v>
          </cell>
        </row>
        <row r="60">
          <cell r="A60" t="str">
            <v>Приправа пищевкусовая "Маринад для курицы горчичный" Махеевъ ДОЙ-ПАК с дозатором 300 г(16шт)  ЭсПрод</v>
          </cell>
          <cell r="B60" t="str">
            <v>шт</v>
          </cell>
          <cell r="C60">
            <v>256</v>
          </cell>
          <cell r="E60">
            <v>48</v>
          </cell>
          <cell r="F60">
            <v>208</v>
          </cell>
          <cell r="G60" t="str">
            <v>E-3PP-254-D30-X00-Y16</v>
          </cell>
          <cell r="H60">
            <v>0.3</v>
          </cell>
          <cell r="J60">
            <v>47</v>
          </cell>
          <cell r="K60">
            <v>1</v>
          </cell>
          <cell r="O60">
            <v>9.6</v>
          </cell>
          <cell r="P60">
            <v>300</v>
          </cell>
          <cell r="Q60">
            <v>0</v>
          </cell>
          <cell r="R60">
            <v>300</v>
          </cell>
          <cell r="S60">
            <v>52.916666666666671</v>
          </cell>
          <cell r="T60">
            <v>21.666666666666668</v>
          </cell>
          <cell r="W60">
            <v>0</v>
          </cell>
          <cell r="X60">
            <v>0</v>
          </cell>
          <cell r="Y60">
            <v>0.8</v>
          </cell>
        </row>
        <row r="61">
          <cell r="A61" t="str">
            <v>Приправа пищевкусовая "Маринад традиционный для вкусного шашлыка" Махеевъ ДОЙ-ПАК 300 г  ЭсПрод</v>
          </cell>
          <cell r="B61" t="str">
            <v>шт</v>
          </cell>
          <cell r="C61">
            <v>256</v>
          </cell>
          <cell r="E61">
            <v>71</v>
          </cell>
          <cell r="F61">
            <v>185</v>
          </cell>
          <cell r="G61" t="str">
            <v>E-3PP-256-D30-X00-Y16</v>
          </cell>
          <cell r="H61">
            <v>0.3</v>
          </cell>
          <cell r="J61">
            <v>70</v>
          </cell>
          <cell r="K61">
            <v>1</v>
          </cell>
          <cell r="O61">
            <v>14.2</v>
          </cell>
          <cell r="P61">
            <v>400</v>
          </cell>
          <cell r="Q61">
            <v>0</v>
          </cell>
          <cell r="R61">
            <v>400</v>
          </cell>
          <cell r="S61">
            <v>41.197183098591552</v>
          </cell>
          <cell r="T61">
            <v>13.028169014084508</v>
          </cell>
          <cell r="W61">
            <v>0</v>
          </cell>
          <cell r="X61">
            <v>0</v>
          </cell>
          <cell r="Y61">
            <v>0.8</v>
          </cell>
        </row>
        <row r="62">
          <cell r="A62" t="str">
            <v>Снэки "Трубочки хрустящие со вкусом сгущенного молока" 400 г (3)  ЭсПрод</v>
          </cell>
          <cell r="B62" t="str">
            <v>шт</v>
          </cell>
          <cell r="C62">
            <v>129</v>
          </cell>
          <cell r="E62">
            <v>25</v>
          </cell>
          <cell r="F62">
            <v>104</v>
          </cell>
          <cell r="G62" t="str">
            <v>E-2SN-208-G40-X00-Y9</v>
          </cell>
          <cell r="H62">
            <v>0.4</v>
          </cell>
          <cell r="J62">
            <v>25</v>
          </cell>
          <cell r="K62">
            <v>0</v>
          </cell>
          <cell r="O62">
            <v>5</v>
          </cell>
          <cell r="Q62">
            <v>0</v>
          </cell>
          <cell r="R62">
            <v>0</v>
          </cell>
          <cell r="S62">
            <v>20.8</v>
          </cell>
          <cell r="T62">
            <v>20.8</v>
          </cell>
          <cell r="W62">
            <v>3.6</v>
          </cell>
          <cell r="X62">
            <v>5</v>
          </cell>
          <cell r="Y62">
            <v>8</v>
          </cell>
        </row>
        <row r="63">
          <cell r="A63" t="str">
            <v>Соус деликатесный Добрая Хозяйка "Барбекю" ДОЙ-ПАК с дозатором 700 г(6 шт)  ЭсПрод</v>
          </cell>
          <cell r="B63" t="str">
            <v>шт</v>
          </cell>
          <cell r="C63">
            <v>420</v>
          </cell>
          <cell r="E63">
            <v>9</v>
          </cell>
          <cell r="F63">
            <v>411</v>
          </cell>
          <cell r="G63" t="str">
            <v>E-3SD-506-D70-X00-Y6</v>
          </cell>
          <cell r="H63">
            <v>0.7</v>
          </cell>
          <cell r="J63">
            <v>8</v>
          </cell>
          <cell r="K63">
            <v>1</v>
          </cell>
          <cell r="O63">
            <v>1.8</v>
          </cell>
          <cell r="Q63">
            <v>0</v>
          </cell>
          <cell r="R63">
            <v>0</v>
          </cell>
          <cell r="S63">
            <v>228.33333333333331</v>
          </cell>
          <cell r="T63">
            <v>228.33333333333331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Соус деликатесный Махеевъ "Барбекю" ДОЙ-ПАК с дозатором 230 г (16 шт)  ЭсПрод</v>
          </cell>
          <cell r="B64" t="str">
            <v>шт</v>
          </cell>
          <cell r="C64">
            <v>416</v>
          </cell>
          <cell r="E64">
            <v>20</v>
          </cell>
          <cell r="F64">
            <v>396</v>
          </cell>
          <cell r="G64" t="str">
            <v>E-3SD-232-D23-X00-Y16</v>
          </cell>
          <cell r="H64">
            <v>0.23</v>
          </cell>
          <cell r="J64">
            <v>19</v>
          </cell>
          <cell r="K64">
            <v>1</v>
          </cell>
          <cell r="O64">
            <v>4</v>
          </cell>
          <cell r="Q64">
            <v>200</v>
          </cell>
          <cell r="R64">
            <v>200</v>
          </cell>
          <cell r="S64">
            <v>99</v>
          </cell>
          <cell r="T64">
            <v>99</v>
          </cell>
          <cell r="W64">
            <v>0</v>
          </cell>
          <cell r="X64">
            <v>0</v>
          </cell>
          <cell r="Y64">
            <v>0.4</v>
          </cell>
        </row>
        <row r="65">
          <cell r="A65" t="str">
            <v>Соус деликатесный Махеевъ "Кисло-сладкий" ДОЙ-ПАК с дозатором 230г (16шт)  ЭсПрод</v>
          </cell>
          <cell r="B65" t="str">
            <v>шт</v>
          </cell>
          <cell r="C65">
            <v>256</v>
          </cell>
          <cell r="E65">
            <v>22</v>
          </cell>
          <cell r="F65">
            <v>234</v>
          </cell>
          <cell r="G65" t="str">
            <v>E-3SD-243-D23-X00-Y16</v>
          </cell>
          <cell r="H65">
            <v>0.23</v>
          </cell>
          <cell r="J65">
            <v>21</v>
          </cell>
          <cell r="K65">
            <v>1</v>
          </cell>
          <cell r="O65">
            <v>4.4000000000000004</v>
          </cell>
          <cell r="Q65">
            <v>0</v>
          </cell>
          <cell r="R65">
            <v>0</v>
          </cell>
          <cell r="S65">
            <v>53.18181818181818</v>
          </cell>
          <cell r="T65">
            <v>53.18181818181818</v>
          </cell>
          <cell r="W65">
            <v>0</v>
          </cell>
          <cell r="X65">
            <v>0</v>
          </cell>
          <cell r="Y65">
            <v>0.4</v>
          </cell>
        </row>
        <row r="66">
          <cell r="A66" t="str">
            <v>Соус деликатесный Махеевъ "Терияки" ДОЙ-ПАК с дозатором 230 г (16 шт)  ЭсПрод</v>
          </cell>
          <cell r="B66" t="str">
            <v>шт</v>
          </cell>
          <cell r="C66">
            <v>256</v>
          </cell>
          <cell r="E66">
            <v>31</v>
          </cell>
          <cell r="F66">
            <v>225</v>
          </cell>
          <cell r="G66" t="str">
            <v>E-3SD-282-D23-X00-Y16</v>
          </cell>
          <cell r="H66">
            <v>0.23</v>
          </cell>
          <cell r="J66">
            <v>30</v>
          </cell>
          <cell r="K66">
            <v>1</v>
          </cell>
          <cell r="O66">
            <v>6.2</v>
          </cell>
          <cell r="Q66">
            <v>0</v>
          </cell>
          <cell r="R66">
            <v>0</v>
          </cell>
          <cell r="S66">
            <v>36.29032258064516</v>
          </cell>
          <cell r="T66">
            <v>36.29032258064516</v>
          </cell>
          <cell r="W66">
            <v>0</v>
          </cell>
          <cell r="X66">
            <v>0</v>
          </cell>
          <cell r="Y66">
            <v>0.4</v>
          </cell>
        </row>
        <row r="67">
          <cell r="A67" t="str">
            <v>Томатная паста Махеевъ " Домашняя" пакет 140 г   ЭсПрод</v>
          </cell>
          <cell r="B67" t="str">
            <v>шт</v>
          </cell>
          <cell r="C67">
            <v>72</v>
          </cell>
          <cell r="E67">
            <v>46</v>
          </cell>
          <cell r="F67">
            <v>26</v>
          </cell>
          <cell r="G67" t="str">
            <v>E-1TP-225-D14-X00-Y18</v>
          </cell>
          <cell r="H67">
            <v>0.14000000000000001</v>
          </cell>
          <cell r="J67">
            <v>46</v>
          </cell>
          <cell r="K67">
            <v>0</v>
          </cell>
          <cell r="O67">
            <v>9.1999999999999993</v>
          </cell>
          <cell r="P67">
            <v>200</v>
          </cell>
          <cell r="Q67">
            <v>400</v>
          </cell>
          <cell r="R67">
            <v>600</v>
          </cell>
          <cell r="S67">
            <v>24.565217391304351</v>
          </cell>
          <cell r="T67">
            <v>2.8260869565217392</v>
          </cell>
          <cell r="W67">
            <v>0</v>
          </cell>
          <cell r="X67">
            <v>0</v>
          </cell>
          <cell r="Y67">
            <v>1.6</v>
          </cell>
        </row>
        <row r="68">
          <cell r="A68" t="str">
            <v>Томатная паста Махеевъ "Домашняя" с/б ТВИСТ 500 г  ЭсПрод</v>
          </cell>
          <cell r="B68" t="str">
            <v>шт</v>
          </cell>
          <cell r="C68">
            <v>660</v>
          </cell>
          <cell r="E68">
            <v>15</v>
          </cell>
          <cell r="F68">
            <v>645</v>
          </cell>
          <cell r="G68" t="str">
            <v>E-1TP-225-B50-X00-Y12</v>
          </cell>
          <cell r="H68">
            <v>0.5</v>
          </cell>
          <cell r="J68">
            <v>15</v>
          </cell>
          <cell r="K68">
            <v>0</v>
          </cell>
          <cell r="O68">
            <v>3</v>
          </cell>
          <cell r="Q68">
            <v>0</v>
          </cell>
          <cell r="R68">
            <v>0</v>
          </cell>
          <cell r="S68">
            <v>215</v>
          </cell>
          <cell r="T68">
            <v>215</v>
          </cell>
          <cell r="W68">
            <v>0</v>
          </cell>
          <cell r="X68">
            <v>0</v>
          </cell>
          <cell r="Y68">
            <v>0.6</v>
          </cell>
        </row>
        <row r="69">
          <cell r="A69" t="str">
            <v>Хрен закуска "Столовый" Махеевъ с/банка ТВИСТ 190 г  ЭсПрод</v>
          </cell>
          <cell r="B69" t="str">
            <v>шт</v>
          </cell>
          <cell r="C69">
            <v>252</v>
          </cell>
          <cell r="E69">
            <v>14</v>
          </cell>
          <cell r="F69">
            <v>238</v>
          </cell>
          <cell r="G69" t="str">
            <v>E-1XZ-206-B19-X00-Y12</v>
          </cell>
          <cell r="H69">
            <v>0.19</v>
          </cell>
          <cell r="J69">
            <v>26</v>
          </cell>
          <cell r="K69">
            <v>-12</v>
          </cell>
          <cell r="O69">
            <v>2.8</v>
          </cell>
          <cell r="Q69">
            <v>200</v>
          </cell>
          <cell r="R69">
            <v>200</v>
          </cell>
          <cell r="S69">
            <v>85</v>
          </cell>
          <cell r="T69">
            <v>85</v>
          </cell>
          <cell r="W69">
            <v>0</v>
          </cell>
          <cell r="X69">
            <v>0</v>
          </cell>
          <cell r="Y69">
            <v>0.6</v>
          </cell>
        </row>
        <row r="70">
          <cell r="A70" t="str">
            <v>Кетчуп  Махеевъ "Болгарский" пакет ДОЙ-ПАК с дозатором 300 г  ЭсПрод</v>
          </cell>
          <cell r="G70" t="str">
            <v>E-1KH-233-D30-X00-Y16</v>
          </cell>
          <cell r="H70">
            <v>0.3</v>
          </cell>
          <cell r="Q70">
            <v>800</v>
          </cell>
          <cell r="R70">
            <v>800</v>
          </cell>
        </row>
        <row r="71">
          <cell r="A71" t="str">
            <v>Кетчуп  Махеевъ "Для Гриля и Шашлыка" ДОЙ-ПАК с дозатором 260 г  ЭсПрод</v>
          </cell>
          <cell r="G71" t="str">
            <v>E-1KH-623-D26-X00-Y16</v>
          </cell>
          <cell r="H71">
            <v>0.26</v>
          </cell>
          <cell r="Q71">
            <v>400</v>
          </cell>
          <cell r="R71">
            <v>400</v>
          </cell>
        </row>
        <row r="72">
          <cell r="A72" t="str">
            <v>Кетчуп первой категории "Острый Томатный" пакет ДОЙ-ПАК с дозатором 300 г     ЭсПрод</v>
          </cell>
          <cell r="G72" t="str">
            <v>E-1KH-593-D30-X00-Y16</v>
          </cell>
          <cell r="H72">
            <v>0.3</v>
          </cell>
          <cell r="Q72">
            <v>150</v>
          </cell>
          <cell r="R72">
            <v>150</v>
          </cell>
        </row>
        <row r="73">
          <cell r="A73" t="str">
            <v>Приправа пищевкусовая "Маринад Универсальный" Махеевъ ДОЙ-ПАК 300 г(16шт) ЭсПрод</v>
          </cell>
          <cell r="G73" t="str">
            <v>E-3PP-464-D30-X00-Y16</v>
          </cell>
          <cell r="H73">
            <v>0.3</v>
          </cell>
          <cell r="Q73">
            <v>60</v>
          </cell>
          <cell r="R73">
            <v>60</v>
          </cell>
        </row>
        <row r="74">
          <cell r="A74" t="str">
            <v>Фрукты протертые с сахаром Махеевъ "Лимон протертый с сахаром и Апельсин" ДОЙ-ПАК с доз 300г ЭсПрод</v>
          </cell>
          <cell r="G74" t="str">
            <v>-</v>
          </cell>
          <cell r="H74">
            <v>0.3</v>
          </cell>
          <cell r="Q74">
            <v>0</v>
          </cell>
          <cell r="R74">
            <v>0</v>
          </cell>
        </row>
        <row r="75">
          <cell r="A75" t="str">
            <v>Ягоды протертые с сахаром Махеевъ "Фейхоа протертая с сахаром" ДП 300 г  ЭсПрод</v>
          </cell>
          <cell r="G75" t="str">
            <v>-</v>
          </cell>
          <cell r="H75">
            <v>0.3</v>
          </cell>
          <cell r="Q75">
            <v>0</v>
          </cell>
          <cell r="R75">
            <v>0</v>
          </cell>
        </row>
        <row r="76">
          <cell r="A76" t="str">
            <v>Пакет дой-пак, Молочный с Какао 31495</v>
          </cell>
          <cell r="G76">
            <v>31495</v>
          </cell>
          <cell r="H76">
            <v>0.3</v>
          </cell>
          <cell r="Q76">
            <v>100</v>
          </cell>
          <cell r="R76">
            <v>100</v>
          </cell>
        </row>
        <row r="77">
          <cell r="A77" t="str">
            <v>Пакет дой-пак, Мягкая Карамель E-2TP-413-D30-X00-Y16</v>
          </cell>
          <cell r="G77" t="str">
            <v>E-2TP-413-D30-X00-Y16</v>
          </cell>
          <cell r="H77">
            <v>0.3</v>
          </cell>
          <cell r="Q77">
            <v>100</v>
          </cell>
          <cell r="R77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Документ.Склад</v>
          </cell>
          <cell r="B5" t="str">
            <v>по заказам</v>
          </cell>
        </row>
        <row r="6">
          <cell r="A6" t="str">
            <v>Номенклатура</v>
          </cell>
          <cell r="B6" t="str">
            <v>Заказано</v>
          </cell>
        </row>
        <row r="7">
          <cell r="A7" t="str">
            <v>3 БАКАЛЕЯ Мелитополь</v>
          </cell>
          <cell r="B7">
            <v>44439.3</v>
          </cell>
        </row>
        <row r="8">
          <cell r="A8" t="str">
            <v>ДаЁжъ Конфеты с карамелью, арахисом и криспи ВЕС вал 1,5 кг  ЭсПрод</v>
          </cell>
          <cell r="B8">
            <v>186</v>
          </cell>
        </row>
        <row r="9">
          <cell r="A9" t="str">
            <v>ДаЁжъ® Конфеты Вкус пломбира вал 1,5 кг  ЭсПрод</v>
          </cell>
          <cell r="B9">
            <v>184.8</v>
          </cell>
        </row>
        <row r="10">
          <cell r="A10" t="str">
            <v>Конфеты "35" со вкусом шоколада ВЕС 1,5 кг  ЭсПрод</v>
          </cell>
          <cell r="B10">
            <v>268.8</v>
          </cell>
        </row>
        <row r="11">
          <cell r="A11" t="str">
            <v>Конфеты "35" со сливочной начинкой ВЕС 1,5 кг  ЭсПрод</v>
          </cell>
          <cell r="B11">
            <v>254.2</v>
          </cell>
        </row>
        <row r="12">
          <cell r="A12" t="str">
            <v>Конфеты Arami с кокосовой стружкой вал 2 кг  ЭсПрод</v>
          </cell>
          <cell r="B12">
            <v>174</v>
          </cell>
        </row>
        <row r="13">
          <cell r="A13" t="str">
            <v>Набор конфет TRUFFLE/ТРЮФЕЛЬ вал 4 кг  ЭсПрод</v>
          </cell>
          <cell r="B13">
            <v>60</v>
          </cell>
        </row>
        <row r="14">
          <cell r="A14" t="str">
            <v>Вафли декорированные "Вертушки-Веснушки" со вкусом вареной сгущенки 400 г  ЭсПрод</v>
          </cell>
          <cell r="B14">
            <v>237</v>
          </cell>
        </row>
        <row r="15">
          <cell r="A15" t="str">
            <v>Вафли декорированные "Вертушки-Веснушки" со вкусом шоколада 400 г  ЭсПрод</v>
          </cell>
          <cell r="B15">
            <v>247</v>
          </cell>
        </row>
        <row r="16">
          <cell r="A16" t="str">
            <v>Горчица "Махеевъ" пакет дой-пак, Зернистая 140 г  ЭсПрод</v>
          </cell>
          <cell r="B16">
            <v>573</v>
          </cell>
        </row>
        <row r="17">
          <cell r="A17" t="str">
            <v>Горчица готовая "Зернистая" Махеевъ с/банка ТВИСТ 190 г  ЭсПрод</v>
          </cell>
          <cell r="B17">
            <v>692</v>
          </cell>
        </row>
        <row r="18">
          <cell r="A18" t="str">
            <v>Горчица готовая "Русская" Махеевъ ДОЙ-ПАК с дозатором 140 г  ЭсПрод</v>
          </cell>
          <cell r="B18">
            <v>1965</v>
          </cell>
        </row>
        <row r="19">
          <cell r="A19" t="str">
            <v>Горчица готовая "Русская" Махеевъ с/банка ТВИСТ 190 г  ЭсПрод</v>
          </cell>
          <cell r="B19">
            <v>1803</v>
          </cell>
        </row>
        <row r="20">
          <cell r="A20" t="str">
            <v>Горчица готовая "Русская" Махеевъ туба 100 г  ЭсПрод</v>
          </cell>
          <cell r="B20">
            <v>332</v>
          </cell>
        </row>
        <row r="21">
          <cell r="A21" t="str">
            <v>Горчица Махеевъ "Русская" пакет 10 г  ЭсПрод</v>
          </cell>
          <cell r="B21">
            <v>61</v>
          </cell>
        </row>
        <row r="22">
          <cell r="A22" t="str">
            <v>Джем "Клубничный" Махеевъ ДОЙ-ПАК с дозатором 300 г (16 шт)  ЭсПрод</v>
          </cell>
          <cell r="B22">
            <v>84</v>
          </cell>
        </row>
        <row r="23">
          <cell r="A23" t="str">
            <v>Джем "Лимонный" Махеевъ ДОЙ-ПАК с дозатором 300 г (16шт) ЭсПрод</v>
          </cell>
          <cell r="B23">
            <v>52</v>
          </cell>
        </row>
        <row r="24">
          <cell r="A24" t="str">
            <v>Джем "Персик и Манго" Махеевъ ДОЙ-ПАК с дозатором 300 г (16 шт)  ЭсПрод</v>
          </cell>
          <cell r="B24">
            <v>51</v>
          </cell>
        </row>
        <row r="25">
          <cell r="A25" t="str">
            <v>Кетчуп  Махеевъ "Для Гриля и Шашлыка" ДОЙ-ПАК с дозатором 260 г  ЭсПрод</v>
          </cell>
          <cell r="B25">
            <v>176</v>
          </cell>
        </row>
        <row r="26">
          <cell r="A26" t="str">
            <v>Кетчуп "Томатный" пакет Дой-пак с дозатором 300 г  ЭсПрод</v>
          </cell>
          <cell r="B26">
            <v>1819</v>
          </cell>
        </row>
        <row r="27">
          <cell r="A27" t="str">
            <v>Кетчуп "Чили" пакет Дой-пак с дозатором 300 г  ЭсПрод</v>
          </cell>
          <cell r="B27">
            <v>1891</v>
          </cell>
        </row>
        <row r="28">
          <cell r="A28" t="str">
            <v>Кетчуп "Шашлычный" пакет Дой-пак с дозатором 300 г  ЭсПрод</v>
          </cell>
          <cell r="B28">
            <v>3102</v>
          </cell>
        </row>
        <row r="29">
          <cell r="A29" t="str">
            <v>Кетчуп "Шашлычный" пакет Дой-пак с дозатором 500 г   ЭсПрод</v>
          </cell>
          <cell r="B29">
            <v>1376</v>
          </cell>
        </row>
        <row r="30">
          <cell r="A30" t="str">
            <v>Кетчуп Махеевъ "Лечо" пакет ДОЙ-ПАК с дозатором 300 г  ЭсПрод</v>
          </cell>
          <cell r="B30">
            <v>614</v>
          </cell>
        </row>
        <row r="31">
          <cell r="A31" t="str">
            <v>Кетчуп Махеевъ "Татарский" пакет ДОЙ-ПАК с дозатором 300г  ЭсПрод</v>
          </cell>
          <cell r="B31">
            <v>528</v>
          </cell>
        </row>
        <row r="32">
          <cell r="A32" t="str">
            <v>Кетчуп первой категории "Острый Томатный" пакет ДОЙ-ПАК с дозатором 300 г     ЭсПрод</v>
          </cell>
          <cell r="B32">
            <v>112</v>
          </cell>
        </row>
        <row r="33">
          <cell r="A33" t="str">
            <v>Кетчуп первой категории Махеевъ "Томатный" пакет 10 г  ЭсПрод</v>
          </cell>
          <cell r="B33">
            <v>120</v>
          </cell>
        </row>
        <row r="34">
          <cell r="A34" t="str">
            <v>Конфеты "Лаймовое Тру-ля-ля" Пакет 1 кг УП4  ЭсПрод</v>
          </cell>
          <cell r="B34">
            <v>12</v>
          </cell>
        </row>
        <row r="35">
          <cell r="A35" t="str">
            <v>Конфеты TRUFFLE CLASSIC/ТРЮФЕЛЬ КЛАССИЧЕСКИЙ Пакет 500 г  ЭсПрод</v>
          </cell>
          <cell r="B35">
            <v>533.5</v>
          </cell>
        </row>
        <row r="36">
          <cell r="A36" t="str">
            <v>Конфеты TRUFFLE MILK/ТРЮФЕЛЬ МОЛОЧНЫЙ Пакет 500 г ЭсПрод</v>
          </cell>
          <cell r="B36">
            <v>369</v>
          </cell>
        </row>
        <row r="37">
          <cell r="A37" t="str">
            <v>Майонез "Махеевъ" "Оливковый" пакет Дой-пак с дозатором 50,5% жирн. 770 г  ЭсПрод</v>
          </cell>
          <cell r="B37">
            <v>679</v>
          </cell>
        </row>
        <row r="38">
          <cell r="A38" t="str">
            <v>Майонез "Махеевъ" "Оливковый" пакет Дой-пак с дозатором 67% жирн. 380 г   ЭсПрод</v>
          </cell>
          <cell r="B38">
            <v>612</v>
          </cell>
        </row>
        <row r="39">
          <cell r="A39" t="str">
            <v>Майонез "Махеевъ" "Провансаль" (белый) пакет Дой-пак с дозатором 50,5% жирн. 190 г  ЭсПрод</v>
          </cell>
          <cell r="B39">
            <v>1033</v>
          </cell>
        </row>
        <row r="40">
          <cell r="A40" t="str">
            <v>Майонез "Махеевъ" "Провансаль" (белый) пакет Дой-пак с дозатором 50,5% жирн. 380 г  ЭсПрод</v>
          </cell>
          <cell r="B40">
            <v>1176</v>
          </cell>
        </row>
        <row r="41">
          <cell r="A41" t="str">
            <v>Майонез "Махеевъ" "Провансаль" (классика) пакет Дой-пак с дозатором 50,5% жирн. 190 г  ЭсПрод</v>
          </cell>
          <cell r="B41">
            <v>1116</v>
          </cell>
        </row>
        <row r="42">
          <cell r="A42" t="str">
            <v>Майонез "Махеевъ" "Провансаль" (классика) пакет Дой-пак с дозатором 50,5% жирн. 380 г   ЭсПрод</v>
          </cell>
          <cell r="B42">
            <v>3384</v>
          </cell>
        </row>
        <row r="43">
          <cell r="A43" t="str">
            <v>Майонез "Махеевъ" "Провансаль" (классика) пакет Дой-пак с дозатором 50,5% жирн. 770 г  ЭсПрод</v>
          </cell>
          <cell r="B43">
            <v>4557</v>
          </cell>
        </row>
        <row r="44">
          <cell r="A44" t="str">
            <v>Майонез "Махеевъ" "Провансаль" (классика) пакет Дой-пак с дозатором 67% жирн. 190 г  ЭсПрод</v>
          </cell>
          <cell r="B44">
            <v>862</v>
          </cell>
        </row>
        <row r="45">
          <cell r="A45" t="str">
            <v>Майонез "Махеевъ" "С перепелиным яйцом" пакет Дой-пак с дозатором 50,5% жирн. 770 г   ЭсПрод</v>
          </cell>
          <cell r="B45">
            <v>3957</v>
          </cell>
        </row>
        <row r="46">
          <cell r="A46" t="str">
            <v>Майонез "Махеевъ" "С перепелиным яйцом" пакет Дой-пак с дозатором 50,5% жирн.380 г  ЭсПрод</v>
          </cell>
          <cell r="B46">
            <v>1679</v>
          </cell>
        </row>
        <row r="47">
          <cell r="A47" t="str">
            <v>Майонез "Махеевъ" "С перепелиным яйцом" пакет Дой-пак с дозатором 67% жирн.190 г  ЭсПрод</v>
          </cell>
          <cell r="B47">
            <v>1777</v>
          </cell>
        </row>
        <row r="48">
          <cell r="A48" t="str">
            <v>Майонез "Махеевъ" "С перепелиным яйцом" пакет Дой-пак с дозатором 67% жирн.380 г  ЭсПрод</v>
          </cell>
          <cell r="B48">
            <v>1370</v>
          </cell>
        </row>
        <row r="49">
          <cell r="A49" t="str">
            <v>Майонез "Провансаль" ДОЙ-ПАК с дозатором 800 мл  ЭсПрод</v>
          </cell>
          <cell r="B49">
            <v>1381</v>
          </cell>
        </row>
        <row r="50">
          <cell r="A50" t="str">
            <v>Майонез Махеевъ " Оливковый" 50,5% жирн.ДОЙ-ПАК с дозатором 380 г  Эссен</v>
          </cell>
          <cell r="B50">
            <v>524</v>
          </cell>
        </row>
        <row r="51">
          <cell r="A51" t="str">
            <v>Майонезный соус Махеевъ "Бургер-Соус" 50,5 % жирн.ДОЙ-ПАК с дозатором 200 г  ЭсПрод</v>
          </cell>
          <cell r="B51">
            <v>187</v>
          </cell>
        </row>
        <row r="52">
          <cell r="A52" t="str">
            <v>Майонезный соус Махеевъ "Горчичный" 50,5 % жирн. ДОЙ-ПАК с дозатором 200 г   ЭсПрод</v>
          </cell>
          <cell r="B52">
            <v>123</v>
          </cell>
        </row>
        <row r="53">
          <cell r="A53" t="str">
            <v>Майонезный соус Махеевъ "Провансаль" 40% пакет 10 г  ЭсПрод</v>
          </cell>
          <cell r="B53">
            <v>10</v>
          </cell>
        </row>
        <row r="54">
          <cell r="A54" t="str">
            <v>Майонезный соус Махеевъ "Сливочно-Чесночный" 50,5 % жирн.ДОЙ-ПАК с дозатором 1000г  ЭсПрод</v>
          </cell>
          <cell r="B54">
            <v>31</v>
          </cell>
        </row>
        <row r="55">
          <cell r="A55" t="str">
            <v>Майонезный соус Махеевъ "Сливочно-чесночный" Дой-пак с дозатором 50,5% жирн. 200 г  ЭсПрод</v>
          </cell>
          <cell r="B55">
            <v>242</v>
          </cell>
        </row>
        <row r="56">
          <cell r="A56" t="str">
            <v>Майонезный соус Махеевъ "Сметанный с грибами" Дой-пак с дозатором 50,5% жирн. 200 г  ЭсПрод</v>
          </cell>
          <cell r="B56">
            <v>168</v>
          </cell>
        </row>
        <row r="57">
          <cell r="A57" t="str">
            <v>Майонезный соус Махеевъ "Сырный" 50,5 % жирн.ДОЙ-ПАК с дозатором 1000г  ЭсПрод</v>
          </cell>
          <cell r="B57">
            <v>8</v>
          </cell>
        </row>
        <row r="58">
          <cell r="A58" t="str">
            <v>Майонезный соус Махеевъ "Сырный" 50,5 % жирн.ДОЙ-ПАК с дозатором 200г  ЭсПрод</v>
          </cell>
          <cell r="B58">
            <v>207</v>
          </cell>
        </row>
        <row r="59">
          <cell r="A59" t="str">
            <v>Майонезный соус Махеевъ "Тар-Тар" 25% ДП 200 г  ЭсПрод</v>
          </cell>
          <cell r="B59">
            <v>178</v>
          </cell>
        </row>
        <row r="60">
          <cell r="A60" t="str">
            <v>Майонезный соус Махеевъ "Цезарь" 50,5 % жирн.ДОЙ-ПАК с дозатором 1000г  ЭсПрод</v>
          </cell>
          <cell r="B60">
            <v>28</v>
          </cell>
        </row>
        <row r="61">
          <cell r="A61" t="str">
            <v>Приправа пищевкусовая "Маринад для курицы горчичный" Махеевъ ДОЙ-ПАК с дозатором 300 г(16шт)  ЭсПрод</v>
          </cell>
          <cell r="B61">
            <v>108</v>
          </cell>
        </row>
        <row r="62">
          <cell r="A62" t="str">
            <v>Приправа пищевкусовая "Маринад традиционный для вкусного шашлыка" Махеевъ ДОЙ-ПАК 300 г  ЭсПрод</v>
          </cell>
          <cell r="B62">
            <v>189</v>
          </cell>
        </row>
        <row r="63">
          <cell r="A63" t="str">
            <v>Снэки "Трубочки хрустящие со вкусом сгущенного молока" 400 г (3)  ЭсПрод</v>
          </cell>
          <cell r="B63">
            <v>194</v>
          </cell>
        </row>
        <row r="64">
          <cell r="A64" t="str">
            <v>Соус деликатесный Добрая Хозяйка "Барбекю" ДОЙ-ПАК с дозатором 700 г(6 шт)  ЭсПрод</v>
          </cell>
          <cell r="B64">
            <v>33</v>
          </cell>
        </row>
        <row r="65">
          <cell r="A65" t="str">
            <v>Соус деликатесный Махеевъ "Барбекю" ДОЙ-ПАК с дозатором 230 г (16 шт)  ЭсПрод</v>
          </cell>
          <cell r="B65">
            <v>113</v>
          </cell>
        </row>
        <row r="66">
          <cell r="A66" t="str">
            <v>Соус деликатесный Махеевъ "Кисло-сладкий" ДОЙ-ПАК с дозатором 230г (16шт)  ЭсПрод</v>
          </cell>
          <cell r="B66">
            <v>133</v>
          </cell>
        </row>
        <row r="67">
          <cell r="A67" t="str">
            <v>Соус деликатесный Махеевъ "Терияки" ДОЙ-ПАК с дозатором 230 г (16 шт)  ЭсПрод</v>
          </cell>
          <cell r="B67">
            <v>133</v>
          </cell>
        </row>
        <row r="68">
          <cell r="A68" t="str">
            <v>Томатная паста Махеевъ " Домашняя" пакет 140 г   ЭсПрод</v>
          </cell>
          <cell r="B68">
            <v>195</v>
          </cell>
        </row>
        <row r="69">
          <cell r="A69" t="str">
            <v>Томатная паста Махеевъ "Домашняя" с/б ТВИСТ 500 г  ЭсПрод</v>
          </cell>
          <cell r="B69">
            <v>64</v>
          </cell>
        </row>
        <row r="70">
          <cell r="A70" t="str">
            <v>Хрен закуска "Столовый" Махеевъ с/банка ТВИСТ 190 г  ЭсПрод</v>
          </cell>
          <cell r="B70">
            <v>111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9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E5" sqref="AE5"/>
    </sheetView>
  </sheetViews>
  <sheetFormatPr defaultColWidth="10.5" defaultRowHeight="11.45" customHeight="1" outlineLevelRow="1" x14ac:dyDescent="0.2"/>
  <cols>
    <col min="1" max="1" width="84.6640625" style="1" customWidth="1"/>
    <col min="2" max="2" width="5.1640625" style="1" customWidth="1"/>
    <col min="3" max="3" width="9" style="1" customWidth="1"/>
    <col min="4" max="5" width="9.1640625" style="1" bestFit="1" customWidth="1"/>
    <col min="6" max="6" width="10.5" style="1" customWidth="1"/>
    <col min="7" max="7" width="19.5" style="26" customWidth="1"/>
    <col min="8" max="8" width="7.83203125" style="7" customWidth="1"/>
    <col min="9" max="9" width="4.83203125" style="7" customWidth="1"/>
    <col min="10" max="11" width="7.83203125" style="7" customWidth="1"/>
    <col min="12" max="14" width="1.5" style="7" customWidth="1"/>
    <col min="15" max="15" width="7.83203125" style="7" customWidth="1"/>
    <col min="16" max="17" width="9.5" style="7" customWidth="1"/>
    <col min="18" max="19" width="7.83203125" style="7" customWidth="1"/>
    <col min="20" max="21" width="1.5" style="7" customWidth="1"/>
    <col min="22" max="24" width="7.83203125" style="7" customWidth="1"/>
    <col min="25" max="25" width="6.1640625" style="7" customWidth="1"/>
    <col min="26" max="26" width="5.5" style="7" customWidth="1"/>
    <col min="27" max="27" width="7.83203125" style="7" customWidth="1"/>
    <col min="28" max="29" width="1.33203125" style="7" customWidth="1"/>
    <col min="30" max="16384" width="10.5" style="7"/>
  </cols>
  <sheetData>
    <row r="1" spans="1:28" s="1" customFormat="1" ht="9.9499999999999993" customHeight="1" x14ac:dyDescent="0.2">
      <c r="G1" s="25"/>
      <c r="P1" s="1" t="s">
        <v>106</v>
      </c>
      <c r="Q1" s="1" t="s">
        <v>105</v>
      </c>
    </row>
    <row r="2" spans="1:28" ht="24.95" customHeight="1" x14ac:dyDescent="0.2">
      <c r="A2" s="2" t="s">
        <v>0</v>
      </c>
    </row>
    <row r="3" spans="1:28" s="1" customFormat="1" ht="9.9499999999999993" customHeight="1" x14ac:dyDescent="0.2">
      <c r="G3" s="25"/>
    </row>
    <row r="4" spans="1:28" ht="12.95" customHeight="1" outlineLevel="1" x14ac:dyDescent="0.2">
      <c r="A4" s="3" t="s">
        <v>1</v>
      </c>
      <c r="B4" s="3"/>
      <c r="C4" s="3"/>
    </row>
    <row r="5" spans="1:28" ht="12.95" customHeight="1" outlineLevel="1" x14ac:dyDescent="0.2">
      <c r="B5" s="3"/>
      <c r="C5" s="3"/>
    </row>
    <row r="6" spans="1:28" ht="26.1" customHeight="1" outlineLevel="1" x14ac:dyDescent="0.2">
      <c r="A6" s="4" t="s">
        <v>2</v>
      </c>
      <c r="B6" s="3"/>
      <c r="C6" s="3"/>
      <c r="D6" s="3"/>
    </row>
    <row r="7" spans="1:28" s="1" customFormat="1" ht="9.9499999999999993" customHeight="1" x14ac:dyDescent="0.2">
      <c r="G7" s="25"/>
    </row>
    <row r="8" spans="1:28" ht="12.95" customHeight="1" x14ac:dyDescent="0.2">
      <c r="A8" s="8" t="s">
        <v>3</v>
      </c>
      <c r="B8" s="8" t="s">
        <v>4</v>
      </c>
      <c r="C8" s="6" t="s">
        <v>5</v>
      </c>
      <c r="D8" s="6"/>
      <c r="E8" s="6"/>
      <c r="F8" s="6"/>
      <c r="G8" s="22" t="s">
        <v>77</v>
      </c>
      <c r="H8" s="16" t="s">
        <v>78</v>
      </c>
      <c r="I8" s="16" t="s">
        <v>79</v>
      </c>
      <c r="J8" s="16" t="s">
        <v>80</v>
      </c>
      <c r="K8" s="16" t="s">
        <v>81</v>
      </c>
      <c r="L8" s="16" t="s">
        <v>82</v>
      </c>
      <c r="M8" s="16" t="s">
        <v>83</v>
      </c>
      <c r="N8" s="16" t="s">
        <v>82</v>
      </c>
      <c r="O8" s="16" t="s">
        <v>84</v>
      </c>
      <c r="P8" s="17" t="s">
        <v>82</v>
      </c>
      <c r="Q8" s="17"/>
      <c r="R8" s="16" t="s">
        <v>85</v>
      </c>
      <c r="S8" s="18" t="s">
        <v>86</v>
      </c>
      <c r="T8" s="16" t="s">
        <v>87</v>
      </c>
      <c r="U8" s="16" t="s">
        <v>88</v>
      </c>
      <c r="V8" s="16" t="s">
        <v>89</v>
      </c>
      <c r="W8" s="16" t="s">
        <v>89</v>
      </c>
      <c r="X8" s="16" t="s">
        <v>89</v>
      </c>
      <c r="Y8" s="16" t="s">
        <v>90</v>
      </c>
      <c r="Z8" s="16" t="s">
        <v>91</v>
      </c>
      <c r="AA8" s="18" t="s">
        <v>92</v>
      </c>
    </row>
    <row r="9" spans="1:28" ht="26.1" customHeight="1" x14ac:dyDescent="0.2">
      <c r="A9" s="9"/>
      <c r="B9" s="10"/>
      <c r="C9" s="6" t="s">
        <v>6</v>
      </c>
      <c r="D9" s="6" t="s">
        <v>7</v>
      </c>
      <c r="E9" s="6" t="s">
        <v>8</v>
      </c>
      <c r="F9" s="5" t="s">
        <v>9</v>
      </c>
      <c r="G9" s="22"/>
      <c r="H9" s="16"/>
      <c r="I9" s="16"/>
      <c r="J9" s="16"/>
      <c r="K9" s="16"/>
      <c r="L9" s="19"/>
      <c r="M9" s="16"/>
      <c r="N9" s="16"/>
      <c r="O9" s="16"/>
      <c r="P9" s="20" t="s">
        <v>95</v>
      </c>
      <c r="Q9" s="20" t="s">
        <v>105</v>
      </c>
      <c r="R9" s="16"/>
      <c r="S9" s="16"/>
      <c r="T9" s="16"/>
      <c r="U9" s="16"/>
      <c r="V9" s="21" t="s">
        <v>93</v>
      </c>
      <c r="W9" s="21" t="s">
        <v>94</v>
      </c>
      <c r="X9" s="16" t="s">
        <v>96</v>
      </c>
      <c r="Y9" s="16"/>
      <c r="Z9" s="16"/>
      <c r="AA9" s="22" t="s">
        <v>95</v>
      </c>
    </row>
    <row r="10" spans="1:28" ht="21.95" customHeight="1" x14ac:dyDescent="0.2">
      <c r="A10" s="9"/>
      <c r="B10" s="10"/>
      <c r="C10" s="6"/>
      <c r="D10" s="6"/>
      <c r="E10" s="23">
        <f t="shared" ref="E10:F10" si="0">SUM(E11:E80)</f>
        <v>43209.2</v>
      </c>
      <c r="F10" s="23">
        <f t="shared" si="0"/>
        <v>16037</v>
      </c>
      <c r="G10" s="22"/>
      <c r="H10" s="16"/>
      <c r="I10" s="16"/>
      <c r="J10" s="23">
        <f t="shared" ref="J10:P10" si="1">SUM(J11:J80)</f>
        <v>44439.3</v>
      </c>
      <c r="K10" s="23">
        <f t="shared" si="1"/>
        <v>-1230.0999999999999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 t="shared" si="1"/>
        <v>864.18399999999986</v>
      </c>
      <c r="P10" s="23">
        <f t="shared" si="1"/>
        <v>29020</v>
      </c>
      <c r="Q10" s="31"/>
      <c r="R10" s="16"/>
      <c r="S10" s="16"/>
      <c r="T10" s="16"/>
      <c r="U10" s="16"/>
      <c r="V10" s="23" t="e">
        <f>SUM(V11:V80)</f>
        <v>#REF!</v>
      </c>
      <c r="W10" s="23" t="e">
        <f>SUM(W11:W80)</f>
        <v>#REF!</v>
      </c>
      <c r="X10" s="23" t="e">
        <f>SUM(X11:X80)</f>
        <v>#REF!</v>
      </c>
      <c r="Y10" s="24"/>
      <c r="Z10" s="16"/>
      <c r="AA10" s="23">
        <f>SUM(AA11:AA80)</f>
        <v>12491.799999999997</v>
      </c>
    </row>
    <row r="11" spans="1:28" ht="11.1" customHeight="1" x14ac:dyDescent="0.2">
      <c r="A11" s="11" t="s">
        <v>10</v>
      </c>
      <c r="B11" s="11" t="s">
        <v>11</v>
      </c>
      <c r="C11" s="12">
        <v>124</v>
      </c>
      <c r="D11" s="12">
        <v>216</v>
      </c>
      <c r="E11" s="12">
        <v>221</v>
      </c>
      <c r="F11" s="12">
        <v>26</v>
      </c>
      <c r="G11" s="27" t="str">
        <f>VLOOKUP(A:A,[1]TDSheet!$A:$G,7,0)</f>
        <v>E-1BA-150-G40-X00-Y9</v>
      </c>
      <c r="H11" s="28">
        <f>VLOOKUP(A:A,[1]TDSheet!$A:$H,8,0)</f>
        <v>0.4</v>
      </c>
      <c r="I11" s="13"/>
      <c r="J11" s="13">
        <f>VLOOKUP(A:A,[2]TDSheet!$A:$B,2,0)</f>
        <v>237</v>
      </c>
      <c r="K11" s="13">
        <f>E11-J11</f>
        <v>-16</v>
      </c>
      <c r="L11" s="13"/>
      <c r="M11" s="13"/>
      <c r="N11" s="13"/>
      <c r="O11" s="13">
        <f>E11/50</f>
        <v>4.42</v>
      </c>
      <c r="P11" s="29">
        <v>80</v>
      </c>
      <c r="Q11" s="32">
        <v>0</v>
      </c>
      <c r="R11" s="13">
        <f>(F11+P11)/O11</f>
        <v>23.981900452488688</v>
      </c>
      <c r="S11" s="13">
        <f>F11/O11</f>
        <v>5.882352941176471</v>
      </c>
      <c r="T11" s="13"/>
      <c r="U11" s="13"/>
      <c r="V11" s="13">
        <f>VLOOKUP(A:A,[1]TDSheet!$A:$X,24,0)</f>
        <v>3.4</v>
      </c>
      <c r="W11" s="13">
        <f>VLOOKUP(A:A,[1]TDSheet!$A:$Y,25,0)</f>
        <v>8.8000000000000007</v>
      </c>
      <c r="X11" s="13">
        <f>VLOOKUP(A:A,[1]TDSheet!$A:$O,15,0)</f>
        <v>7.2</v>
      </c>
      <c r="Y11" s="13" t="s">
        <v>97</v>
      </c>
      <c r="Z11" s="13"/>
      <c r="AA11" s="13">
        <f>P11*H11</f>
        <v>32</v>
      </c>
      <c r="AB11" s="13"/>
    </row>
    <row r="12" spans="1:28" ht="11.1" customHeight="1" x14ac:dyDescent="0.2">
      <c r="A12" s="11" t="s">
        <v>12</v>
      </c>
      <c r="B12" s="11" t="s">
        <v>11</v>
      </c>
      <c r="C12" s="12">
        <v>126</v>
      </c>
      <c r="D12" s="12">
        <v>216</v>
      </c>
      <c r="E12" s="12">
        <v>246</v>
      </c>
      <c r="F12" s="12">
        <v>25</v>
      </c>
      <c r="G12" s="27" t="str">
        <f>VLOOKUP(A:A,[1]TDSheet!$A:$G,7,0)</f>
        <v>E-1BA-152-G40-X00-Y9</v>
      </c>
      <c r="H12" s="28">
        <f>VLOOKUP(A:A,[1]TDSheet!$A:$H,8,0)</f>
        <v>0.4</v>
      </c>
      <c r="I12" s="13"/>
      <c r="J12" s="13">
        <f>VLOOKUP(A:A,[2]TDSheet!$A:$B,2,0)</f>
        <v>247</v>
      </c>
      <c r="K12" s="13">
        <f t="shared" ref="K12:K75" si="2">E12-J12</f>
        <v>-1</v>
      </c>
      <c r="L12" s="13"/>
      <c r="M12" s="13"/>
      <c r="N12" s="13"/>
      <c r="O12" s="13">
        <f t="shared" ref="O12:O75" si="3">E12/50</f>
        <v>4.92</v>
      </c>
      <c r="P12" s="29">
        <v>100</v>
      </c>
      <c r="Q12" s="32">
        <v>0</v>
      </c>
      <c r="R12" s="13">
        <f>(F12+P12)/O12</f>
        <v>25.40650406504065</v>
      </c>
      <c r="S12" s="13">
        <f t="shared" ref="S12:S75" si="4">F12/O12</f>
        <v>5.0813008130081299</v>
      </c>
      <c r="T12" s="13"/>
      <c r="U12" s="13"/>
      <c r="V12" s="13">
        <f>VLOOKUP(A:A,[1]TDSheet!$A:$X,24,0)</f>
        <v>5.6</v>
      </c>
      <c r="W12" s="13">
        <f>VLOOKUP(A:A,[1]TDSheet!$A:$Y,25,0)</f>
        <v>8.4</v>
      </c>
      <c r="X12" s="13">
        <f>VLOOKUP(A:A,[1]TDSheet!$A:$O,15,0)</f>
        <v>8.6</v>
      </c>
      <c r="Y12" s="13" t="s">
        <v>97</v>
      </c>
      <c r="Z12" s="13"/>
      <c r="AA12" s="13">
        <f t="shared" ref="AA12:AA76" si="5">P12*H12</f>
        <v>40</v>
      </c>
      <c r="AB12" s="13"/>
    </row>
    <row r="13" spans="1:28" ht="11.1" customHeight="1" x14ac:dyDescent="0.2">
      <c r="A13" s="11" t="s">
        <v>13</v>
      </c>
      <c r="B13" s="11" t="s">
        <v>11</v>
      </c>
      <c r="C13" s="12">
        <v>77</v>
      </c>
      <c r="D13" s="12">
        <v>2268</v>
      </c>
      <c r="E13" s="12">
        <v>575</v>
      </c>
      <c r="F13" s="12">
        <v>266</v>
      </c>
      <c r="G13" s="27" t="str">
        <f>VLOOKUP(A:A,[1]TDSheet!$A:$G,7,0)</f>
        <v>E-1GO-163-D14-X00-Y18</v>
      </c>
      <c r="H13" s="28">
        <f>VLOOKUP(A:A,[1]TDSheet!$A:$H,8,0)</f>
        <v>0.14000000000000001</v>
      </c>
      <c r="I13" s="13"/>
      <c r="J13" s="13">
        <f>VLOOKUP(A:A,[2]TDSheet!$A:$B,2,0)</f>
        <v>573</v>
      </c>
      <c r="K13" s="13">
        <f t="shared" si="2"/>
        <v>2</v>
      </c>
      <c r="L13" s="13"/>
      <c r="M13" s="13"/>
      <c r="N13" s="13"/>
      <c r="O13" s="13">
        <f t="shared" si="3"/>
        <v>11.5</v>
      </c>
      <c r="P13" s="29">
        <v>300</v>
      </c>
      <c r="Q13" s="32">
        <v>0</v>
      </c>
      <c r="R13" s="13">
        <f t="shared" ref="R13:R75" si="6">(F13+P13)/O13</f>
        <v>49.217391304347828</v>
      </c>
      <c r="S13" s="13">
        <f t="shared" si="4"/>
        <v>23.130434782608695</v>
      </c>
      <c r="T13" s="13"/>
      <c r="U13" s="13"/>
      <c r="V13" s="13">
        <f>VLOOKUP(A:A,[1]TDSheet!$A:$X,24,0)</f>
        <v>3.4</v>
      </c>
      <c r="W13" s="13">
        <f>VLOOKUP(A:A,[1]TDSheet!$A:$Y,25,0)</f>
        <v>2</v>
      </c>
      <c r="X13" s="13">
        <f>VLOOKUP(A:A,[1]TDSheet!$A:$O,15,0)</f>
        <v>22.2</v>
      </c>
      <c r="Y13" s="13" t="s">
        <v>97</v>
      </c>
      <c r="Z13" s="13"/>
      <c r="AA13" s="13">
        <f t="shared" si="5"/>
        <v>42.000000000000007</v>
      </c>
      <c r="AB13" s="13"/>
    </row>
    <row r="14" spans="1:28" ht="11.1" customHeight="1" x14ac:dyDescent="0.2">
      <c r="A14" s="11" t="s">
        <v>14</v>
      </c>
      <c r="B14" s="11" t="s">
        <v>11</v>
      </c>
      <c r="C14" s="14"/>
      <c r="D14" s="12">
        <v>2508</v>
      </c>
      <c r="E14" s="12">
        <v>691</v>
      </c>
      <c r="F14" s="12">
        <v>725</v>
      </c>
      <c r="G14" s="27" t="str">
        <f>VLOOKUP(A:A,[1]TDSheet!$A:$G,7,0)</f>
        <v>E-1GO-163-B19-X00-Y12</v>
      </c>
      <c r="H14" s="28">
        <f>VLOOKUP(A:A,[1]TDSheet!$A:$H,8,0)</f>
        <v>0.19</v>
      </c>
      <c r="I14" s="13"/>
      <c r="J14" s="13">
        <f>VLOOKUP(A:A,[2]TDSheet!$A:$B,2,0)</f>
        <v>692</v>
      </c>
      <c r="K14" s="13">
        <f t="shared" si="2"/>
        <v>-1</v>
      </c>
      <c r="L14" s="13"/>
      <c r="M14" s="13"/>
      <c r="N14" s="13"/>
      <c r="O14" s="13">
        <f t="shared" si="3"/>
        <v>13.82</v>
      </c>
      <c r="P14" s="29"/>
      <c r="Q14" s="32">
        <v>0</v>
      </c>
      <c r="R14" s="13">
        <f t="shared" si="6"/>
        <v>52.460202604920404</v>
      </c>
      <c r="S14" s="13">
        <f t="shared" si="4"/>
        <v>52.460202604920404</v>
      </c>
      <c r="T14" s="13"/>
      <c r="U14" s="13"/>
      <c r="V14" s="13">
        <f>VLOOKUP(A:A,[1]TDSheet!$A:$X,24,0)</f>
        <v>0</v>
      </c>
      <c r="W14" s="13">
        <f>VLOOKUP(A:A,[1]TDSheet!$A:$Y,25,0)</f>
        <v>7.8</v>
      </c>
      <c r="X14" s="13">
        <f>VLOOKUP(A:A,[1]TDSheet!$A:$O,15,0)</f>
        <v>32.6</v>
      </c>
      <c r="Y14" s="13" t="s">
        <v>97</v>
      </c>
      <c r="Z14" s="13"/>
      <c r="AA14" s="13">
        <f t="shared" si="5"/>
        <v>0</v>
      </c>
      <c r="AB14" s="13"/>
    </row>
    <row r="15" spans="1:28" ht="11.1" customHeight="1" x14ac:dyDescent="0.2">
      <c r="A15" s="11" t="s">
        <v>15</v>
      </c>
      <c r="B15" s="11" t="s">
        <v>11</v>
      </c>
      <c r="C15" s="14"/>
      <c r="D15" s="12">
        <v>4158</v>
      </c>
      <c r="E15" s="12">
        <v>1965</v>
      </c>
      <c r="F15" s="12">
        <v>1077</v>
      </c>
      <c r="G15" s="27" t="str">
        <f>VLOOKUP(A:A,[1]TDSheet!$A:$G,7,0)</f>
        <v>E-1GO-205-D14-X00-Y18</v>
      </c>
      <c r="H15" s="28">
        <f>VLOOKUP(A:A,[1]TDSheet!$A:$H,8,0)</f>
        <v>0.14000000000000001</v>
      </c>
      <c r="I15" s="13"/>
      <c r="J15" s="13">
        <f>VLOOKUP(A:A,[2]TDSheet!$A:$B,2,0)</f>
        <v>1965</v>
      </c>
      <c r="K15" s="13">
        <f t="shared" si="2"/>
        <v>0</v>
      </c>
      <c r="L15" s="13"/>
      <c r="M15" s="13"/>
      <c r="N15" s="13"/>
      <c r="O15" s="13">
        <f t="shared" si="3"/>
        <v>39.299999999999997</v>
      </c>
      <c r="P15" s="29">
        <v>600</v>
      </c>
      <c r="Q15" s="32">
        <v>0</v>
      </c>
      <c r="R15" s="13">
        <f t="shared" si="6"/>
        <v>42.671755725190842</v>
      </c>
      <c r="S15" s="13">
        <f t="shared" si="4"/>
        <v>27.404580152671759</v>
      </c>
      <c r="T15" s="13"/>
      <c r="U15" s="13"/>
      <c r="V15" s="13">
        <f>VLOOKUP(A:A,[1]TDSheet!$A:$X,24,0)</f>
        <v>0</v>
      </c>
      <c r="W15" s="13">
        <f>VLOOKUP(A:A,[1]TDSheet!$A:$Y,25,0)</f>
        <v>18</v>
      </c>
      <c r="X15" s="13">
        <f>VLOOKUP(A:A,[1]TDSheet!$A:$O,15,0)</f>
        <v>108.6</v>
      </c>
      <c r="Y15" s="13" t="s">
        <v>97</v>
      </c>
      <c r="Z15" s="13"/>
      <c r="AA15" s="13">
        <f t="shared" si="5"/>
        <v>84.000000000000014</v>
      </c>
      <c r="AB15" s="13"/>
    </row>
    <row r="16" spans="1:28" ht="11.1" customHeight="1" x14ac:dyDescent="0.2">
      <c r="A16" s="11" t="s">
        <v>16</v>
      </c>
      <c r="B16" s="11" t="s">
        <v>11</v>
      </c>
      <c r="C16" s="14"/>
      <c r="D16" s="12">
        <v>4796</v>
      </c>
      <c r="E16" s="12">
        <v>1771</v>
      </c>
      <c r="F16" s="12">
        <v>1429</v>
      </c>
      <c r="G16" s="27" t="str">
        <f>VLOOKUP(A:A,[1]TDSheet!$A:$G,7,0)</f>
        <v>E-1GO-205-B19-X00-Y12</v>
      </c>
      <c r="H16" s="28">
        <f>VLOOKUP(A:A,[1]TDSheet!$A:$H,8,0)</f>
        <v>0.19</v>
      </c>
      <c r="I16" s="13"/>
      <c r="J16" s="13">
        <f>VLOOKUP(A:A,[2]TDSheet!$A:$B,2,0)</f>
        <v>1803</v>
      </c>
      <c r="K16" s="13">
        <f t="shared" si="2"/>
        <v>-32</v>
      </c>
      <c r="L16" s="13"/>
      <c r="M16" s="13"/>
      <c r="N16" s="13"/>
      <c r="O16" s="13">
        <f t="shared" si="3"/>
        <v>35.42</v>
      </c>
      <c r="P16" s="29"/>
      <c r="Q16" s="32">
        <v>0</v>
      </c>
      <c r="R16" s="13">
        <f t="shared" si="6"/>
        <v>40.344438170525123</v>
      </c>
      <c r="S16" s="13">
        <f t="shared" si="4"/>
        <v>40.344438170525123</v>
      </c>
      <c r="T16" s="13"/>
      <c r="U16" s="13"/>
      <c r="V16" s="13">
        <f>VLOOKUP(A:A,[1]TDSheet!$A:$X,24,0)</f>
        <v>0</v>
      </c>
      <c r="W16" s="13">
        <f>VLOOKUP(A:A,[1]TDSheet!$A:$Y,25,0)</f>
        <v>17.600000000000001</v>
      </c>
      <c r="X16" s="13">
        <f>VLOOKUP(A:A,[1]TDSheet!$A:$O,15,0)</f>
        <v>109.4</v>
      </c>
      <c r="Y16" s="13" t="s">
        <v>97</v>
      </c>
      <c r="Z16" s="13"/>
      <c r="AA16" s="13">
        <f t="shared" si="5"/>
        <v>0</v>
      </c>
      <c r="AB16" s="13"/>
    </row>
    <row r="17" spans="1:28" ht="11.1" customHeight="1" x14ac:dyDescent="0.2">
      <c r="A17" s="11" t="s">
        <v>17</v>
      </c>
      <c r="B17" s="11" t="s">
        <v>11</v>
      </c>
      <c r="C17" s="14"/>
      <c r="D17" s="12">
        <v>1890</v>
      </c>
      <c r="E17" s="12">
        <v>327</v>
      </c>
      <c r="F17" s="12">
        <v>1562</v>
      </c>
      <c r="G17" s="27" t="str">
        <f>VLOOKUP(A:A,[1]TDSheet!$A:$G,7,0)</f>
        <v>E-1GO-205-T10-X00-Y15</v>
      </c>
      <c r="H17" s="28">
        <f>VLOOKUP(A:A,[1]TDSheet!$A:$H,8,0)</f>
        <v>0.1</v>
      </c>
      <c r="I17" s="13"/>
      <c r="J17" s="13">
        <f>VLOOKUP(A:A,[2]TDSheet!$A:$B,2,0)</f>
        <v>332</v>
      </c>
      <c r="K17" s="13">
        <f t="shared" si="2"/>
        <v>-5</v>
      </c>
      <c r="L17" s="13"/>
      <c r="M17" s="13"/>
      <c r="N17" s="13"/>
      <c r="O17" s="13">
        <f t="shared" si="3"/>
        <v>6.54</v>
      </c>
      <c r="P17" s="29"/>
      <c r="Q17" s="32">
        <v>0</v>
      </c>
      <c r="R17" s="13">
        <f t="shared" si="6"/>
        <v>238.83792048929664</v>
      </c>
      <c r="S17" s="13">
        <f t="shared" si="4"/>
        <v>238.83792048929664</v>
      </c>
      <c r="T17" s="13"/>
      <c r="U17" s="13"/>
      <c r="V17" s="13">
        <f>VLOOKUP(A:A,[1]TDSheet!$A:$X,24,0)</f>
        <v>0</v>
      </c>
      <c r="W17" s="13">
        <f>VLOOKUP(A:A,[1]TDSheet!$A:$Y,25,0)</f>
        <v>0</v>
      </c>
      <c r="X17" s="13">
        <f>VLOOKUP(A:A,[1]TDSheet!$A:$O,15,0)</f>
        <v>27.2</v>
      </c>
      <c r="Y17" s="13" t="s">
        <v>97</v>
      </c>
      <c r="Z17" s="13"/>
      <c r="AA17" s="13">
        <f t="shared" si="5"/>
        <v>0</v>
      </c>
      <c r="AB17" s="13"/>
    </row>
    <row r="18" spans="1:28" ht="11.1" customHeight="1" x14ac:dyDescent="0.2">
      <c r="A18" s="11" t="s">
        <v>18</v>
      </c>
      <c r="B18" s="11" t="s">
        <v>11</v>
      </c>
      <c r="C18" s="12">
        <v>2130</v>
      </c>
      <c r="D18" s="12"/>
      <c r="E18" s="12">
        <v>35</v>
      </c>
      <c r="F18" s="12"/>
      <c r="G18" s="27">
        <v>0</v>
      </c>
      <c r="H18" s="28">
        <v>0.01</v>
      </c>
      <c r="I18" s="13"/>
      <c r="J18" s="13">
        <f>VLOOKUP(A:A,[2]TDSheet!$A:$B,2,0)</f>
        <v>61</v>
      </c>
      <c r="K18" s="13">
        <f t="shared" si="2"/>
        <v>-26</v>
      </c>
      <c r="L18" s="13"/>
      <c r="M18" s="13"/>
      <c r="N18" s="13"/>
      <c r="O18" s="13">
        <f t="shared" si="3"/>
        <v>0.7</v>
      </c>
      <c r="P18" s="29"/>
      <c r="Q18" s="32">
        <v>0</v>
      </c>
      <c r="R18" s="13">
        <f t="shared" si="6"/>
        <v>0</v>
      </c>
      <c r="S18" s="13">
        <f t="shared" si="4"/>
        <v>0</v>
      </c>
      <c r="T18" s="13"/>
      <c r="U18" s="13"/>
      <c r="V18" s="13">
        <v>0</v>
      </c>
      <c r="W18" s="13">
        <v>0</v>
      </c>
      <c r="X18" s="13">
        <v>0</v>
      </c>
      <c r="Y18" s="13" t="s">
        <v>97</v>
      </c>
      <c r="Z18" s="13"/>
      <c r="AA18" s="13">
        <f t="shared" si="5"/>
        <v>0</v>
      </c>
      <c r="AB18" s="13"/>
    </row>
    <row r="19" spans="1:28" ht="11.1" customHeight="1" x14ac:dyDescent="0.2">
      <c r="A19" s="11" t="s">
        <v>19</v>
      </c>
      <c r="B19" s="11" t="s">
        <v>20</v>
      </c>
      <c r="C19" s="12">
        <v>142.5</v>
      </c>
      <c r="D19" s="12">
        <v>336</v>
      </c>
      <c r="E19" s="12">
        <v>184.5</v>
      </c>
      <c r="F19" s="12">
        <v>73.5</v>
      </c>
      <c r="G19" s="27" t="str">
        <f>VLOOKUP(A:A,[1]TDSheet!$A:$G,7,0)</f>
        <v>E-4KF-345-W15-X00-Y1</v>
      </c>
      <c r="H19" s="28">
        <f>VLOOKUP(A:A,[1]TDSheet!$A:$H,8,0)</f>
        <v>1</v>
      </c>
      <c r="I19" s="13"/>
      <c r="J19" s="13">
        <f>VLOOKUP(A:A,[2]TDSheet!$A:$B,2,0)</f>
        <v>186</v>
      </c>
      <c r="K19" s="13">
        <f t="shared" si="2"/>
        <v>-1.5</v>
      </c>
      <c r="L19" s="13"/>
      <c r="M19" s="13"/>
      <c r="N19" s="13"/>
      <c r="O19" s="13">
        <f t="shared" si="3"/>
        <v>3.69</v>
      </c>
      <c r="P19" s="29">
        <v>60</v>
      </c>
      <c r="Q19" s="32">
        <v>0</v>
      </c>
      <c r="R19" s="13">
        <f t="shared" si="6"/>
        <v>36.178861788617887</v>
      </c>
      <c r="S19" s="13">
        <f t="shared" si="4"/>
        <v>19.918699186991869</v>
      </c>
      <c r="T19" s="13"/>
      <c r="U19" s="13"/>
      <c r="V19" s="13">
        <f>VLOOKUP(A:A,[1]TDSheet!$A:$X,24,0)</f>
        <v>6</v>
      </c>
      <c r="W19" s="13">
        <f>VLOOKUP(A:A,[1]TDSheet!$A:$Y,25,0)</f>
        <v>8.1</v>
      </c>
      <c r="X19" s="13">
        <f>VLOOKUP(A:A,[1]TDSheet!$A:$O,15,0)</f>
        <v>3.9</v>
      </c>
      <c r="Y19" s="13" t="s">
        <v>97</v>
      </c>
      <c r="Z19" s="13"/>
      <c r="AA19" s="13">
        <f t="shared" si="5"/>
        <v>60</v>
      </c>
      <c r="AB19" s="13"/>
    </row>
    <row r="20" spans="1:28" ht="11.1" customHeight="1" x14ac:dyDescent="0.2">
      <c r="A20" s="11" t="s">
        <v>21</v>
      </c>
      <c r="B20" s="11" t="s">
        <v>20</v>
      </c>
      <c r="C20" s="12">
        <v>121.5</v>
      </c>
      <c r="D20" s="12">
        <v>337.5</v>
      </c>
      <c r="E20" s="12">
        <v>184.5</v>
      </c>
      <c r="F20" s="12">
        <v>58.5</v>
      </c>
      <c r="G20" s="27" t="str">
        <f>VLOOKUP(A:A,[1]TDSheet!$A:$G,7,0)</f>
        <v>E-4KF-603-W15-X00-Y1</v>
      </c>
      <c r="H20" s="28">
        <f>VLOOKUP(A:A,[1]TDSheet!$A:$H,8,0)</f>
        <v>1</v>
      </c>
      <c r="I20" s="13"/>
      <c r="J20" s="13">
        <f>VLOOKUP(A:A,[2]TDSheet!$A:$B,2,0)</f>
        <v>184.8</v>
      </c>
      <c r="K20" s="13">
        <f t="shared" si="2"/>
        <v>-0.30000000000001137</v>
      </c>
      <c r="L20" s="13"/>
      <c r="M20" s="13"/>
      <c r="N20" s="13"/>
      <c r="O20" s="13">
        <f t="shared" si="3"/>
        <v>3.69</v>
      </c>
      <c r="P20" s="29">
        <v>120</v>
      </c>
      <c r="Q20" s="32">
        <v>0</v>
      </c>
      <c r="R20" s="13">
        <f t="shared" si="6"/>
        <v>48.373983739837399</v>
      </c>
      <c r="S20" s="13">
        <f t="shared" si="4"/>
        <v>15.853658536585366</v>
      </c>
      <c r="T20" s="13"/>
      <c r="U20" s="13"/>
      <c r="V20" s="13">
        <f>VLOOKUP(A:A,[1]TDSheet!$A:$X,24,0)</f>
        <v>5.4</v>
      </c>
      <c r="W20" s="13">
        <f>VLOOKUP(A:A,[1]TDSheet!$A:$Y,25,0)</f>
        <v>4.2</v>
      </c>
      <c r="X20" s="13">
        <f>VLOOKUP(A:A,[1]TDSheet!$A:$O,15,0)</f>
        <v>2.4</v>
      </c>
      <c r="Y20" s="13" t="s">
        <v>97</v>
      </c>
      <c r="Z20" s="13"/>
      <c r="AA20" s="13">
        <f t="shared" si="5"/>
        <v>120</v>
      </c>
      <c r="AB20" s="13"/>
    </row>
    <row r="21" spans="1:28" ht="11.1" customHeight="1" x14ac:dyDescent="0.2">
      <c r="A21" s="11" t="s">
        <v>22</v>
      </c>
      <c r="B21" s="11" t="s">
        <v>11</v>
      </c>
      <c r="C21" s="12">
        <v>225</v>
      </c>
      <c r="D21" s="12">
        <v>16</v>
      </c>
      <c r="E21" s="12">
        <v>73</v>
      </c>
      <c r="F21" s="12">
        <v>157</v>
      </c>
      <c r="G21" s="27" t="str">
        <f>VLOOKUP(A:A,[1]TDSheet!$A:$G,7,0)</f>
        <v>E-1DZ-244-D30-X00-Y16</v>
      </c>
      <c r="H21" s="28">
        <f>VLOOKUP(A:A,[1]TDSheet!$A:$H,8,0)</f>
        <v>0.3</v>
      </c>
      <c r="I21" s="13"/>
      <c r="J21" s="13">
        <f>VLOOKUP(A:A,[2]TDSheet!$A:$B,2,0)</f>
        <v>84</v>
      </c>
      <c r="K21" s="13">
        <f t="shared" si="2"/>
        <v>-11</v>
      </c>
      <c r="L21" s="13"/>
      <c r="M21" s="13"/>
      <c r="N21" s="13"/>
      <c r="O21" s="13">
        <f t="shared" si="3"/>
        <v>1.46</v>
      </c>
      <c r="P21" s="29"/>
      <c r="Q21" s="32">
        <v>0</v>
      </c>
      <c r="R21" s="13">
        <f t="shared" si="6"/>
        <v>107.53424657534246</v>
      </c>
      <c r="S21" s="13">
        <f t="shared" si="4"/>
        <v>107.53424657534246</v>
      </c>
      <c r="T21" s="13"/>
      <c r="U21" s="13"/>
      <c r="V21" s="13">
        <f>VLOOKUP(A:A,[1]TDSheet!$A:$X,24,0)</f>
        <v>-0.6</v>
      </c>
      <c r="W21" s="13">
        <f>VLOOKUP(A:A,[1]TDSheet!$A:$Y,25,0)</f>
        <v>3</v>
      </c>
      <c r="X21" s="13">
        <f>VLOOKUP(A:A,[1]TDSheet!$A:$O,15,0)</f>
        <v>5.4</v>
      </c>
      <c r="Y21" s="13" t="s">
        <v>97</v>
      </c>
      <c r="Z21" s="13"/>
      <c r="AA21" s="13">
        <f t="shared" si="5"/>
        <v>0</v>
      </c>
      <c r="AB21" s="13"/>
    </row>
    <row r="22" spans="1:28" ht="11.1" customHeight="1" x14ac:dyDescent="0.2">
      <c r="A22" s="11" t="s">
        <v>23</v>
      </c>
      <c r="B22" s="11" t="s">
        <v>11</v>
      </c>
      <c r="C22" s="14"/>
      <c r="D22" s="12">
        <v>256</v>
      </c>
      <c r="E22" s="12">
        <v>53</v>
      </c>
      <c r="F22" s="12">
        <v>203</v>
      </c>
      <c r="G22" s="27" t="str">
        <f>VLOOKUP(A:A,[1]TDSheet!$A:$G,7,0)</f>
        <v>E-1DZ-251-D30-X00-Y16</v>
      </c>
      <c r="H22" s="28">
        <f>VLOOKUP(A:A,[1]TDSheet!$A:$H,8,0)</f>
        <v>0.3</v>
      </c>
      <c r="I22" s="13"/>
      <c r="J22" s="13">
        <f>VLOOKUP(A:A,[2]TDSheet!$A:$B,2,0)</f>
        <v>52</v>
      </c>
      <c r="K22" s="13">
        <f t="shared" si="2"/>
        <v>1</v>
      </c>
      <c r="L22" s="13"/>
      <c r="M22" s="13"/>
      <c r="N22" s="13"/>
      <c r="O22" s="13">
        <f t="shared" si="3"/>
        <v>1.06</v>
      </c>
      <c r="P22" s="29"/>
      <c r="Q22" s="32">
        <v>0</v>
      </c>
      <c r="R22" s="13">
        <f t="shared" si="6"/>
        <v>191.50943396226415</v>
      </c>
      <c r="S22" s="13">
        <f t="shared" si="4"/>
        <v>191.50943396226415</v>
      </c>
      <c r="T22" s="13"/>
      <c r="U22" s="13"/>
      <c r="V22" s="13">
        <f>VLOOKUP(A:A,[1]TDSheet!$A:$X,24,0)</f>
        <v>0</v>
      </c>
      <c r="W22" s="13">
        <f>VLOOKUP(A:A,[1]TDSheet!$A:$Y,25,0)</f>
        <v>0.8</v>
      </c>
      <c r="X22" s="13">
        <f>VLOOKUP(A:A,[1]TDSheet!$A:$O,15,0)</f>
        <v>1.2</v>
      </c>
      <c r="Y22" s="13" t="s">
        <v>97</v>
      </c>
      <c r="Z22" s="13"/>
      <c r="AA22" s="13">
        <f t="shared" si="5"/>
        <v>0</v>
      </c>
      <c r="AB22" s="13"/>
    </row>
    <row r="23" spans="1:28" ht="11.1" customHeight="1" x14ac:dyDescent="0.2">
      <c r="A23" s="11" t="s">
        <v>24</v>
      </c>
      <c r="B23" s="11" t="s">
        <v>11</v>
      </c>
      <c r="C23" s="12">
        <v>90</v>
      </c>
      <c r="D23" s="12">
        <v>259</v>
      </c>
      <c r="E23" s="12">
        <v>49</v>
      </c>
      <c r="F23" s="12">
        <v>120</v>
      </c>
      <c r="G23" s="27" t="str">
        <f>VLOOKUP(A:A,[1]TDSheet!$A:$G,7,0)</f>
        <v>E-1DZ-260-D30-X00-Y16</v>
      </c>
      <c r="H23" s="28">
        <f>VLOOKUP(A:A,[1]TDSheet!$A:$H,8,0)</f>
        <v>0.3</v>
      </c>
      <c r="I23" s="13"/>
      <c r="J23" s="13">
        <f>VLOOKUP(A:A,[2]TDSheet!$A:$B,2,0)</f>
        <v>51</v>
      </c>
      <c r="K23" s="13">
        <f t="shared" si="2"/>
        <v>-2</v>
      </c>
      <c r="L23" s="13"/>
      <c r="M23" s="13"/>
      <c r="N23" s="13"/>
      <c r="O23" s="13">
        <f t="shared" si="3"/>
        <v>0.98</v>
      </c>
      <c r="P23" s="29"/>
      <c r="Q23" s="32">
        <v>0</v>
      </c>
      <c r="R23" s="13">
        <f t="shared" si="6"/>
        <v>122.44897959183673</v>
      </c>
      <c r="S23" s="13">
        <f t="shared" si="4"/>
        <v>122.44897959183673</v>
      </c>
      <c r="T23" s="13"/>
      <c r="U23" s="13"/>
      <c r="V23" s="13">
        <f>VLOOKUP(A:A,[1]TDSheet!$A:$X,24,0)</f>
        <v>1.2</v>
      </c>
      <c r="W23" s="13">
        <f>VLOOKUP(A:A,[1]TDSheet!$A:$Y,25,0)</f>
        <v>1.6</v>
      </c>
      <c r="X23" s="13">
        <f>VLOOKUP(A:A,[1]TDSheet!$A:$O,15,0)</f>
        <v>1.2</v>
      </c>
      <c r="Y23" s="13" t="s">
        <v>97</v>
      </c>
      <c r="Z23" s="13"/>
      <c r="AA23" s="13">
        <f t="shared" si="5"/>
        <v>0</v>
      </c>
      <c r="AB23" s="13"/>
    </row>
    <row r="24" spans="1:28" ht="11.1" customHeight="1" x14ac:dyDescent="0.2">
      <c r="A24" s="11" t="s">
        <v>25</v>
      </c>
      <c r="B24" s="11" t="s">
        <v>11</v>
      </c>
      <c r="C24" s="14"/>
      <c r="D24" s="12">
        <v>1024</v>
      </c>
      <c r="E24" s="12">
        <v>0</v>
      </c>
      <c r="F24" s="12"/>
      <c r="G24" s="27" t="str">
        <f>VLOOKUP(A:A,[1]TDSheet!$A:$G,7,0)</f>
        <v>E-1KH-233-D30-X00-Y16</v>
      </c>
      <c r="H24" s="28">
        <f>VLOOKUP(A:A,[1]TDSheet!$A:$H,8,0)</f>
        <v>0.3</v>
      </c>
      <c r="I24" s="13"/>
      <c r="J24" s="13">
        <v>0</v>
      </c>
      <c r="K24" s="13">
        <f t="shared" si="2"/>
        <v>0</v>
      </c>
      <c r="L24" s="13"/>
      <c r="M24" s="13"/>
      <c r="N24" s="13"/>
      <c r="O24" s="13">
        <f t="shared" si="3"/>
        <v>0</v>
      </c>
      <c r="P24" s="29">
        <v>500</v>
      </c>
      <c r="Q24" s="32">
        <v>0</v>
      </c>
      <c r="R24" s="13" t="e">
        <f t="shared" si="6"/>
        <v>#DIV/0!</v>
      </c>
      <c r="S24" s="13" t="e">
        <f t="shared" si="4"/>
        <v>#DIV/0!</v>
      </c>
      <c r="T24" s="13"/>
      <c r="U24" s="13"/>
      <c r="V24" s="13" t="e">
        <f>VLOOKUP(A:A,[1]TDSheet!$A:$X,24,0)</f>
        <v>#REF!</v>
      </c>
      <c r="W24" s="13" t="e">
        <f>VLOOKUP(A:A,[1]TDSheet!$A:$Y,25,0)</f>
        <v>#REF!</v>
      </c>
      <c r="X24" s="13" t="e">
        <f>VLOOKUP(A:A,[1]TDSheet!$A:$O,15,0)</f>
        <v>#REF!</v>
      </c>
      <c r="Y24" s="13" t="s">
        <v>97</v>
      </c>
      <c r="Z24" s="13"/>
      <c r="AA24" s="13">
        <f t="shared" si="5"/>
        <v>150</v>
      </c>
      <c r="AB24" s="13"/>
    </row>
    <row r="25" spans="1:28" ht="11.1" customHeight="1" x14ac:dyDescent="0.2">
      <c r="A25" s="11" t="s">
        <v>26</v>
      </c>
      <c r="B25" s="11" t="s">
        <v>11</v>
      </c>
      <c r="C25" s="14"/>
      <c r="D25" s="12">
        <v>772</v>
      </c>
      <c r="E25" s="12">
        <v>115</v>
      </c>
      <c r="F25" s="12"/>
      <c r="G25" s="27" t="str">
        <f>VLOOKUP(A:A,[1]TDSheet!$A:$G,7,0)</f>
        <v>E-1KH-623-D26-X00-Y16</v>
      </c>
      <c r="H25" s="28">
        <f>VLOOKUP(A:A,[1]TDSheet!$A:$H,8,0)</f>
        <v>0.26</v>
      </c>
      <c r="I25" s="13"/>
      <c r="J25" s="13">
        <f>VLOOKUP(A:A,[2]TDSheet!$A:$B,2,0)</f>
        <v>176</v>
      </c>
      <c r="K25" s="13">
        <f t="shared" si="2"/>
        <v>-61</v>
      </c>
      <c r="L25" s="13"/>
      <c r="M25" s="13"/>
      <c r="N25" s="13"/>
      <c r="O25" s="13">
        <f t="shared" si="3"/>
        <v>2.2999999999999998</v>
      </c>
      <c r="P25" s="29">
        <v>700</v>
      </c>
      <c r="Q25" s="32">
        <v>0</v>
      </c>
      <c r="R25" s="13">
        <f t="shared" si="6"/>
        <v>304.34782608695656</v>
      </c>
      <c r="S25" s="13">
        <f t="shared" si="4"/>
        <v>0</v>
      </c>
      <c r="T25" s="13"/>
      <c r="U25" s="13"/>
      <c r="V25" s="13" t="e">
        <f>VLOOKUP(A:A,[1]TDSheet!$A:$X,24,0)</f>
        <v>#REF!</v>
      </c>
      <c r="W25" s="13" t="e">
        <f>VLOOKUP(A:A,[1]TDSheet!$A:$Y,25,0)</f>
        <v>#REF!</v>
      </c>
      <c r="X25" s="13" t="e">
        <f>VLOOKUP(A:A,[1]TDSheet!$A:$O,15,0)</f>
        <v>#REF!</v>
      </c>
      <c r="Y25" s="13" t="s">
        <v>97</v>
      </c>
      <c r="Z25" s="13"/>
      <c r="AA25" s="13">
        <f t="shared" si="5"/>
        <v>182</v>
      </c>
      <c r="AB25" s="13"/>
    </row>
    <row r="26" spans="1:28" ht="11.1" customHeight="1" x14ac:dyDescent="0.2">
      <c r="A26" s="11" t="s">
        <v>27</v>
      </c>
      <c r="B26" s="11" t="s">
        <v>11</v>
      </c>
      <c r="C26" s="12">
        <v>1176</v>
      </c>
      <c r="D26" s="12">
        <v>2052</v>
      </c>
      <c r="E26" s="12">
        <v>1783</v>
      </c>
      <c r="F26" s="12">
        <v>289</v>
      </c>
      <c r="G26" s="27" t="str">
        <f>VLOOKUP(A:A,[1]TDSheet!$A:$G,7,0)</f>
        <v>E-1KH-284-D30-X00-Y16</v>
      </c>
      <c r="H26" s="28">
        <f>VLOOKUP(A:A,[1]TDSheet!$A:$H,8,0)</f>
        <v>0.3</v>
      </c>
      <c r="I26" s="13"/>
      <c r="J26" s="13">
        <f>VLOOKUP(A:A,[2]TDSheet!$A:$B,2,0)</f>
        <v>1819</v>
      </c>
      <c r="K26" s="13">
        <f t="shared" si="2"/>
        <v>-36</v>
      </c>
      <c r="L26" s="13"/>
      <c r="M26" s="13"/>
      <c r="N26" s="13"/>
      <c r="O26" s="13">
        <f t="shared" si="3"/>
        <v>35.659999999999997</v>
      </c>
      <c r="P26" s="29">
        <v>1200</v>
      </c>
      <c r="Q26" s="32">
        <v>0</v>
      </c>
      <c r="R26" s="13">
        <f t="shared" si="6"/>
        <v>41.755468311833994</v>
      </c>
      <c r="S26" s="13">
        <f t="shared" si="4"/>
        <v>8.1043185642176123</v>
      </c>
      <c r="T26" s="13"/>
      <c r="U26" s="13"/>
      <c r="V26" s="13">
        <f>VLOOKUP(A:A,[1]TDSheet!$A:$X,24,0)</f>
        <v>51.6</v>
      </c>
      <c r="W26" s="13">
        <f>VLOOKUP(A:A,[1]TDSheet!$A:$Y,25,0)</f>
        <v>67.400000000000006</v>
      </c>
      <c r="X26" s="13">
        <f>VLOOKUP(A:A,[1]TDSheet!$A:$O,15,0)</f>
        <v>43.2</v>
      </c>
      <c r="Y26" s="13" t="s">
        <v>97</v>
      </c>
      <c r="Z26" s="13"/>
      <c r="AA26" s="13">
        <f t="shared" si="5"/>
        <v>360</v>
      </c>
      <c r="AB26" s="13"/>
    </row>
    <row r="27" spans="1:28" ht="11.1" customHeight="1" x14ac:dyDescent="0.2">
      <c r="A27" s="11" t="s">
        <v>28</v>
      </c>
      <c r="B27" s="11" t="s">
        <v>11</v>
      </c>
      <c r="C27" s="12">
        <v>798</v>
      </c>
      <c r="D27" s="12">
        <v>2064</v>
      </c>
      <c r="E27" s="12">
        <v>1859</v>
      </c>
      <c r="F27" s="12">
        <v>191</v>
      </c>
      <c r="G27" s="27" t="str">
        <f>VLOOKUP(A:A,[1]TDSheet!$A:$G,7,0)</f>
        <v>E-1KH-291-D30-X00-Y16</v>
      </c>
      <c r="H27" s="28">
        <f>VLOOKUP(A:A,[1]TDSheet!$A:$H,8,0)</f>
        <v>0.3</v>
      </c>
      <c r="I27" s="13"/>
      <c r="J27" s="13">
        <f>VLOOKUP(A:A,[2]TDSheet!$A:$B,2,0)</f>
        <v>1891</v>
      </c>
      <c r="K27" s="13">
        <f t="shared" si="2"/>
        <v>-32</v>
      </c>
      <c r="L27" s="13"/>
      <c r="M27" s="13"/>
      <c r="N27" s="13"/>
      <c r="O27" s="13">
        <f t="shared" si="3"/>
        <v>37.18</v>
      </c>
      <c r="P27" s="29">
        <v>1200</v>
      </c>
      <c r="Q27" s="32">
        <v>0</v>
      </c>
      <c r="R27" s="13">
        <f t="shared" si="6"/>
        <v>37.412587412587413</v>
      </c>
      <c r="S27" s="13">
        <f t="shared" si="4"/>
        <v>5.1371705217859063</v>
      </c>
      <c r="T27" s="13"/>
      <c r="U27" s="13"/>
      <c r="V27" s="13">
        <f>VLOOKUP(A:A,[1]TDSheet!$A:$X,24,0)</f>
        <v>56</v>
      </c>
      <c r="W27" s="13">
        <f>VLOOKUP(A:A,[1]TDSheet!$A:$Y,25,0)</f>
        <v>54.8</v>
      </c>
      <c r="X27" s="13">
        <f>VLOOKUP(A:A,[1]TDSheet!$A:$O,15,0)</f>
        <v>48</v>
      </c>
      <c r="Y27" s="13" t="s">
        <v>97</v>
      </c>
      <c r="Z27" s="13"/>
      <c r="AA27" s="13">
        <f t="shared" si="5"/>
        <v>360</v>
      </c>
      <c r="AB27" s="13"/>
    </row>
    <row r="28" spans="1:28" ht="11.1" customHeight="1" x14ac:dyDescent="0.2">
      <c r="A28" s="11" t="s">
        <v>29</v>
      </c>
      <c r="B28" s="11" t="s">
        <v>11</v>
      </c>
      <c r="C28" s="12">
        <v>805</v>
      </c>
      <c r="D28" s="12">
        <v>3604</v>
      </c>
      <c r="E28" s="12">
        <v>2942</v>
      </c>
      <c r="F28" s="12"/>
      <c r="G28" s="27" t="str">
        <f>VLOOKUP(A:A,[1]TDSheet!$A:$G,7,0)</f>
        <v>E-1KH-295-D30-X00-Y16</v>
      </c>
      <c r="H28" s="28">
        <f>VLOOKUP(A:A,[1]TDSheet!$A:$H,8,0)</f>
        <v>0.3</v>
      </c>
      <c r="I28" s="13"/>
      <c r="J28" s="13">
        <f>VLOOKUP(A:A,[2]TDSheet!$A:$B,2,0)</f>
        <v>3102</v>
      </c>
      <c r="K28" s="13">
        <f t="shared" si="2"/>
        <v>-160</v>
      </c>
      <c r="L28" s="13"/>
      <c r="M28" s="13"/>
      <c r="N28" s="13"/>
      <c r="O28" s="13">
        <f t="shared" si="3"/>
        <v>58.84</v>
      </c>
      <c r="P28" s="29">
        <v>1600</v>
      </c>
      <c r="Q28" s="32">
        <v>0</v>
      </c>
      <c r="R28" s="13">
        <f t="shared" si="6"/>
        <v>27.192386131883072</v>
      </c>
      <c r="S28" s="13">
        <f t="shared" si="4"/>
        <v>0</v>
      </c>
      <c r="T28" s="13"/>
      <c r="U28" s="13"/>
      <c r="V28" s="13">
        <f>VLOOKUP(A:A,[1]TDSheet!$A:$X,24,0)</f>
        <v>90.8</v>
      </c>
      <c r="W28" s="13">
        <f>VLOOKUP(A:A,[1]TDSheet!$A:$Y,25,0)</f>
        <v>64.599999999999994</v>
      </c>
      <c r="X28" s="13">
        <f>VLOOKUP(A:A,[1]TDSheet!$A:$O,15,0)</f>
        <v>90</v>
      </c>
      <c r="Y28" s="13" t="s">
        <v>97</v>
      </c>
      <c r="Z28" s="13"/>
      <c r="AA28" s="13">
        <f t="shared" si="5"/>
        <v>480</v>
      </c>
      <c r="AB28" s="13"/>
    </row>
    <row r="29" spans="1:28" ht="11.1" customHeight="1" x14ac:dyDescent="0.2">
      <c r="A29" s="11" t="s">
        <v>30</v>
      </c>
      <c r="B29" s="11" t="s">
        <v>11</v>
      </c>
      <c r="C29" s="12">
        <v>723</v>
      </c>
      <c r="D29" s="12">
        <v>1120</v>
      </c>
      <c r="E29" s="12">
        <v>1402</v>
      </c>
      <c r="F29" s="12">
        <v>131</v>
      </c>
      <c r="G29" s="27" t="str">
        <f>VLOOKUP(A:A,[1]TDSheet!$A:$G,7,0)</f>
        <v>E-1KH-295-D50-X00-Y10</v>
      </c>
      <c r="H29" s="28">
        <f>VLOOKUP(A:A,[1]TDSheet!$A:$H,8,0)</f>
        <v>0.5</v>
      </c>
      <c r="I29" s="13"/>
      <c r="J29" s="13">
        <f>VLOOKUP(A:A,[2]TDSheet!$A:$B,2,0)</f>
        <v>1376</v>
      </c>
      <c r="K29" s="13">
        <f t="shared" si="2"/>
        <v>26</v>
      </c>
      <c r="L29" s="13"/>
      <c r="M29" s="13"/>
      <c r="N29" s="13"/>
      <c r="O29" s="13">
        <f t="shared" si="3"/>
        <v>28.04</v>
      </c>
      <c r="P29" s="29">
        <v>1400</v>
      </c>
      <c r="Q29" s="32">
        <v>0</v>
      </c>
      <c r="R29" s="13">
        <f t="shared" si="6"/>
        <v>54.600570613409417</v>
      </c>
      <c r="S29" s="13">
        <f t="shared" si="4"/>
        <v>4.6718972895863056</v>
      </c>
      <c r="T29" s="13"/>
      <c r="U29" s="13"/>
      <c r="V29" s="13">
        <f>VLOOKUP(A:A,[1]TDSheet!$A:$X,24,0)</f>
        <v>42</v>
      </c>
      <c r="W29" s="13">
        <f>VLOOKUP(A:A,[1]TDSheet!$A:$Y,25,0)</f>
        <v>51.6</v>
      </c>
      <c r="X29" s="13">
        <f>VLOOKUP(A:A,[1]TDSheet!$A:$O,15,0)</f>
        <v>22.8</v>
      </c>
      <c r="Y29" s="13" t="s">
        <v>97</v>
      </c>
      <c r="Z29" s="13"/>
      <c r="AA29" s="13">
        <f t="shared" si="5"/>
        <v>700</v>
      </c>
      <c r="AB29" s="13"/>
    </row>
    <row r="30" spans="1:28" ht="11.1" customHeight="1" x14ac:dyDescent="0.2">
      <c r="A30" s="11" t="s">
        <v>31</v>
      </c>
      <c r="B30" s="11" t="s">
        <v>11</v>
      </c>
      <c r="C30" s="14"/>
      <c r="D30" s="12">
        <v>2054</v>
      </c>
      <c r="E30" s="12">
        <v>605</v>
      </c>
      <c r="F30" s="12">
        <v>568</v>
      </c>
      <c r="G30" s="27" t="str">
        <f>VLOOKUP(A:A,[1]TDSheet!$A:$G,7,0)</f>
        <v>E-1KH-249-D30-X00-Y16</v>
      </c>
      <c r="H30" s="28">
        <f>VLOOKUP(A:A,[1]TDSheet!$A:$H,8,0)</f>
        <v>0.3</v>
      </c>
      <c r="I30" s="13"/>
      <c r="J30" s="13">
        <f>VLOOKUP(A:A,[2]TDSheet!$A:$B,2,0)</f>
        <v>614</v>
      </c>
      <c r="K30" s="13">
        <f t="shared" si="2"/>
        <v>-9</v>
      </c>
      <c r="L30" s="13"/>
      <c r="M30" s="13"/>
      <c r="N30" s="13"/>
      <c r="O30" s="13">
        <f t="shared" si="3"/>
        <v>12.1</v>
      </c>
      <c r="P30" s="29">
        <v>400</v>
      </c>
      <c r="Q30" s="32">
        <v>0</v>
      </c>
      <c r="R30" s="13">
        <f t="shared" si="6"/>
        <v>80</v>
      </c>
      <c r="S30" s="13">
        <f t="shared" si="4"/>
        <v>46.942148760330582</v>
      </c>
      <c r="T30" s="13"/>
      <c r="U30" s="13"/>
      <c r="V30" s="13">
        <f>VLOOKUP(A:A,[1]TDSheet!$A:$X,24,0)</f>
        <v>0</v>
      </c>
      <c r="W30" s="13">
        <f>VLOOKUP(A:A,[1]TDSheet!$A:$Y,25,0)</f>
        <v>6.6</v>
      </c>
      <c r="X30" s="13">
        <f>VLOOKUP(A:A,[1]TDSheet!$A:$O,15,0)</f>
        <v>25.8</v>
      </c>
      <c r="Y30" s="13" t="s">
        <v>97</v>
      </c>
      <c r="Z30" s="13"/>
      <c r="AA30" s="13">
        <f t="shared" si="5"/>
        <v>120</v>
      </c>
      <c r="AB30" s="13"/>
    </row>
    <row r="31" spans="1:28" ht="21.95" customHeight="1" x14ac:dyDescent="0.2">
      <c r="A31" s="11" t="s">
        <v>32</v>
      </c>
      <c r="B31" s="11" t="s">
        <v>11</v>
      </c>
      <c r="C31" s="14"/>
      <c r="D31" s="12">
        <v>1024</v>
      </c>
      <c r="E31" s="12">
        <v>531</v>
      </c>
      <c r="F31" s="12">
        <v>491</v>
      </c>
      <c r="G31" s="27" t="str">
        <f>VLOOKUP(A:A,[1]TDSheet!$A:$G,7,0)</f>
        <v>E-1KH-281-D30-X00-Y16</v>
      </c>
      <c r="H31" s="28">
        <f>VLOOKUP(A:A,[1]TDSheet!$A:$H,8,0)</f>
        <v>0.3</v>
      </c>
      <c r="I31" s="13"/>
      <c r="J31" s="13">
        <f>VLOOKUP(A:A,[2]TDSheet!$A:$B,2,0)</f>
        <v>528</v>
      </c>
      <c r="K31" s="13">
        <f t="shared" si="2"/>
        <v>3</v>
      </c>
      <c r="L31" s="13"/>
      <c r="M31" s="13"/>
      <c r="N31" s="13"/>
      <c r="O31" s="13">
        <f t="shared" si="3"/>
        <v>10.62</v>
      </c>
      <c r="P31" s="29">
        <v>200</v>
      </c>
      <c r="Q31" s="32">
        <v>0</v>
      </c>
      <c r="R31" s="13">
        <f t="shared" si="6"/>
        <v>65.065913370998118</v>
      </c>
      <c r="S31" s="13">
        <f t="shared" si="4"/>
        <v>46.233521657250478</v>
      </c>
      <c r="T31" s="13"/>
      <c r="U31" s="13"/>
      <c r="V31" s="13">
        <f>VLOOKUP(A:A,[1]TDSheet!$A:$X,24,0)</f>
        <v>0</v>
      </c>
      <c r="W31" s="13">
        <f>VLOOKUP(A:A,[1]TDSheet!$A:$Y,25,0)</f>
        <v>6.6</v>
      </c>
      <c r="X31" s="13">
        <f>VLOOKUP(A:A,[1]TDSheet!$A:$O,15,0)</f>
        <v>20.6</v>
      </c>
      <c r="Y31" s="13" t="s">
        <v>97</v>
      </c>
      <c r="Z31" s="13"/>
      <c r="AA31" s="13">
        <f t="shared" si="5"/>
        <v>60</v>
      </c>
      <c r="AB31" s="13"/>
    </row>
    <row r="32" spans="1:28" ht="11.1" customHeight="1" x14ac:dyDescent="0.2">
      <c r="A32" s="11" t="s">
        <v>33</v>
      </c>
      <c r="B32" s="11" t="s">
        <v>11</v>
      </c>
      <c r="C32" s="14"/>
      <c r="D32" s="12">
        <v>512</v>
      </c>
      <c r="E32" s="12">
        <v>112</v>
      </c>
      <c r="F32" s="12"/>
      <c r="G32" s="27" t="str">
        <f>VLOOKUP(A:A,[1]TDSheet!$A:$G,7,0)</f>
        <v>E-1KH-593-D30-X00-Y16</v>
      </c>
      <c r="H32" s="28">
        <f>VLOOKUP(A:A,[1]TDSheet!$A:$H,8,0)</f>
        <v>0.3</v>
      </c>
      <c r="I32" s="13"/>
      <c r="J32" s="13">
        <f>VLOOKUP(A:A,[2]TDSheet!$A:$B,2,0)</f>
        <v>112</v>
      </c>
      <c r="K32" s="13">
        <f t="shared" si="2"/>
        <v>0</v>
      </c>
      <c r="L32" s="13"/>
      <c r="M32" s="13"/>
      <c r="N32" s="13"/>
      <c r="O32" s="13">
        <f t="shared" si="3"/>
        <v>2.2400000000000002</v>
      </c>
      <c r="P32" s="29"/>
      <c r="Q32" s="32">
        <v>0</v>
      </c>
      <c r="R32" s="13">
        <f t="shared" si="6"/>
        <v>0</v>
      </c>
      <c r="S32" s="13">
        <f t="shared" si="4"/>
        <v>0</v>
      </c>
      <c r="T32" s="13"/>
      <c r="U32" s="13"/>
      <c r="V32" s="13" t="e">
        <f>VLOOKUP(A:A,[1]TDSheet!$A:$X,24,0)</f>
        <v>#REF!</v>
      </c>
      <c r="W32" s="13" t="e">
        <f>VLOOKUP(A:A,[1]TDSheet!$A:$Y,25,0)</f>
        <v>#REF!</v>
      </c>
      <c r="X32" s="13" t="e">
        <f>VLOOKUP(A:A,[1]TDSheet!$A:$O,15,0)</f>
        <v>#REF!</v>
      </c>
      <c r="Y32" s="13" t="s">
        <v>97</v>
      </c>
      <c r="Z32" s="13"/>
      <c r="AA32" s="13">
        <f t="shared" si="5"/>
        <v>0</v>
      </c>
      <c r="AB32" s="13"/>
    </row>
    <row r="33" spans="1:28" ht="11.1" customHeight="1" x14ac:dyDescent="0.2">
      <c r="A33" s="11" t="s">
        <v>34</v>
      </c>
      <c r="B33" s="11" t="s">
        <v>11</v>
      </c>
      <c r="C33" s="12">
        <v>2340</v>
      </c>
      <c r="D33" s="12"/>
      <c r="E33" s="12">
        <v>120</v>
      </c>
      <c r="F33" s="12">
        <v>2220</v>
      </c>
      <c r="G33" s="27" t="str">
        <f>VLOOKUP(A:A,[1]TDSheet!$A:$G,7,0)</f>
        <v>E-1KH-284-P01-X00-Y52</v>
      </c>
      <c r="H33" s="28">
        <f>VLOOKUP(A:A,[1]TDSheet!$A:$H,8,0)</f>
        <v>0.01</v>
      </c>
      <c r="I33" s="13"/>
      <c r="J33" s="13">
        <f>VLOOKUP(A:A,[2]TDSheet!$A:$B,2,0)</f>
        <v>120</v>
      </c>
      <c r="K33" s="13">
        <f t="shared" si="2"/>
        <v>0</v>
      </c>
      <c r="L33" s="13"/>
      <c r="M33" s="13"/>
      <c r="N33" s="13"/>
      <c r="O33" s="13">
        <f t="shared" si="3"/>
        <v>2.4</v>
      </c>
      <c r="P33" s="29"/>
      <c r="Q33" s="32">
        <v>0</v>
      </c>
      <c r="R33" s="13">
        <f t="shared" si="6"/>
        <v>925</v>
      </c>
      <c r="S33" s="13">
        <f t="shared" si="4"/>
        <v>925</v>
      </c>
      <c r="T33" s="13"/>
      <c r="U33" s="13"/>
      <c r="V33" s="13">
        <f>VLOOKUP(A:A,[1]TDSheet!$A:$X,24,0)</f>
        <v>0</v>
      </c>
      <c r="W33" s="13">
        <f>VLOOKUP(A:A,[1]TDSheet!$A:$Y,25,0)</f>
        <v>0</v>
      </c>
      <c r="X33" s="13">
        <f>VLOOKUP(A:A,[1]TDSheet!$A:$O,15,0)</f>
        <v>0</v>
      </c>
      <c r="Y33" s="13" t="s">
        <v>97</v>
      </c>
      <c r="Z33" s="13"/>
      <c r="AA33" s="13">
        <f t="shared" si="5"/>
        <v>0</v>
      </c>
      <c r="AB33" s="13"/>
    </row>
    <row r="34" spans="1:28" ht="11.1" customHeight="1" x14ac:dyDescent="0.2">
      <c r="A34" s="11" t="s">
        <v>35</v>
      </c>
      <c r="B34" s="11" t="s">
        <v>20</v>
      </c>
      <c r="C34" s="12">
        <v>156</v>
      </c>
      <c r="D34" s="12">
        <v>312</v>
      </c>
      <c r="E34" s="12">
        <v>267</v>
      </c>
      <c r="F34" s="12">
        <v>1.5</v>
      </c>
      <c r="G34" s="27" t="str">
        <f>VLOOKUP(A:A,[1]TDSheet!$A:$G,7,0)</f>
        <v>E-4KF-110-W15-X00-Y1</v>
      </c>
      <c r="H34" s="28">
        <f>VLOOKUP(A:A,[1]TDSheet!$A:$H,8,0)</f>
        <v>1</v>
      </c>
      <c r="I34" s="13"/>
      <c r="J34" s="13">
        <f>VLOOKUP(A:A,[2]TDSheet!$A:$B,2,0)</f>
        <v>268.8</v>
      </c>
      <c r="K34" s="13">
        <f t="shared" si="2"/>
        <v>-1.8000000000000114</v>
      </c>
      <c r="L34" s="13"/>
      <c r="M34" s="13"/>
      <c r="N34" s="13"/>
      <c r="O34" s="13">
        <f t="shared" si="3"/>
        <v>5.34</v>
      </c>
      <c r="P34" s="29">
        <v>210</v>
      </c>
      <c r="Q34" s="32">
        <v>0</v>
      </c>
      <c r="R34" s="13">
        <f t="shared" si="6"/>
        <v>39.606741573033709</v>
      </c>
      <c r="S34" s="13">
        <f t="shared" si="4"/>
        <v>0.2808988764044944</v>
      </c>
      <c r="T34" s="13"/>
      <c r="U34" s="13"/>
      <c r="V34" s="13">
        <f>VLOOKUP(A:A,[1]TDSheet!$A:$X,24,0)</f>
        <v>3</v>
      </c>
      <c r="W34" s="13">
        <f>VLOOKUP(A:A,[1]TDSheet!$A:$Y,25,0)</f>
        <v>6</v>
      </c>
      <c r="X34" s="13">
        <f>VLOOKUP(A:A,[1]TDSheet!$A:$O,15,0)</f>
        <v>3.9</v>
      </c>
      <c r="Y34" s="13" t="s">
        <v>97</v>
      </c>
      <c r="Z34" s="13"/>
      <c r="AA34" s="13">
        <f t="shared" si="5"/>
        <v>210</v>
      </c>
      <c r="AB34" s="13"/>
    </row>
    <row r="35" spans="1:28" ht="11.1" customHeight="1" x14ac:dyDescent="0.2">
      <c r="A35" s="11" t="s">
        <v>36</v>
      </c>
      <c r="B35" s="11" t="s">
        <v>20</v>
      </c>
      <c r="C35" s="12">
        <v>183</v>
      </c>
      <c r="D35" s="12">
        <v>336</v>
      </c>
      <c r="E35" s="12">
        <v>253.2</v>
      </c>
      <c r="F35" s="12">
        <v>19.5</v>
      </c>
      <c r="G35" s="27" t="str">
        <f>VLOOKUP(A:A,[1]TDSheet!$A:$G,7,0)</f>
        <v>E-4KF-111-W15-X00-Y1</v>
      </c>
      <c r="H35" s="28">
        <f>VLOOKUP(A:A,[1]TDSheet!$A:$H,8,0)</f>
        <v>1</v>
      </c>
      <c r="I35" s="13"/>
      <c r="J35" s="13">
        <f>VLOOKUP(A:A,[2]TDSheet!$A:$B,2,0)</f>
        <v>254.2</v>
      </c>
      <c r="K35" s="13">
        <f t="shared" si="2"/>
        <v>-1</v>
      </c>
      <c r="L35" s="13"/>
      <c r="M35" s="13"/>
      <c r="N35" s="13"/>
      <c r="O35" s="13">
        <f t="shared" si="3"/>
        <v>5.0640000000000001</v>
      </c>
      <c r="P35" s="29">
        <v>210</v>
      </c>
      <c r="Q35" s="32">
        <v>0</v>
      </c>
      <c r="R35" s="13">
        <f t="shared" si="6"/>
        <v>45.31990521327014</v>
      </c>
      <c r="S35" s="13">
        <f t="shared" si="4"/>
        <v>3.8507109004739335</v>
      </c>
      <c r="T35" s="13"/>
      <c r="U35" s="13"/>
      <c r="V35" s="13">
        <f>VLOOKUP(A:A,[1]TDSheet!$A:$X,24,0)</f>
        <v>2.94</v>
      </c>
      <c r="W35" s="13">
        <f>VLOOKUP(A:A,[1]TDSheet!$A:$Y,25,0)</f>
        <v>6</v>
      </c>
      <c r="X35" s="13">
        <f>VLOOKUP(A:A,[1]TDSheet!$A:$O,15,0)</f>
        <v>3.3</v>
      </c>
      <c r="Y35" s="13" t="s">
        <v>97</v>
      </c>
      <c r="Z35" s="13"/>
      <c r="AA35" s="13">
        <f t="shared" si="5"/>
        <v>210</v>
      </c>
      <c r="AB35" s="13"/>
    </row>
    <row r="36" spans="1:28" ht="11.1" customHeight="1" x14ac:dyDescent="0.2">
      <c r="A36" s="11" t="s">
        <v>37</v>
      </c>
      <c r="B36" s="11" t="s">
        <v>11</v>
      </c>
      <c r="C36" s="12">
        <v>13</v>
      </c>
      <c r="D36" s="12"/>
      <c r="E36" s="12">
        <v>13</v>
      </c>
      <c r="F36" s="12"/>
      <c r="G36" s="27" t="str">
        <f>VLOOKUP(A:A,[1]TDSheet!$A:$G,7,0)</f>
        <v>E-4KF-187-F01-X00-Y4</v>
      </c>
      <c r="H36" s="28">
        <f>VLOOKUP(A:A,[1]TDSheet!$A:$H,8,0)</f>
        <v>1</v>
      </c>
      <c r="I36" s="13"/>
      <c r="J36" s="13">
        <f>VLOOKUP(A:A,[2]TDSheet!$A:$B,2,0)</f>
        <v>12</v>
      </c>
      <c r="K36" s="13">
        <f t="shared" si="2"/>
        <v>1</v>
      </c>
      <c r="L36" s="13"/>
      <c r="M36" s="13"/>
      <c r="N36" s="13"/>
      <c r="O36" s="13">
        <f t="shared" si="3"/>
        <v>0.26</v>
      </c>
      <c r="P36" s="29"/>
      <c r="Q36" s="32">
        <v>0</v>
      </c>
      <c r="R36" s="13">
        <f t="shared" si="6"/>
        <v>0</v>
      </c>
      <c r="S36" s="13">
        <f t="shared" si="4"/>
        <v>0</v>
      </c>
      <c r="T36" s="13"/>
      <c r="U36" s="13"/>
      <c r="V36" s="13">
        <f>VLOOKUP(A:A,[1]TDSheet!$A:$X,24,0)</f>
        <v>1.6</v>
      </c>
      <c r="W36" s="13">
        <f>VLOOKUP(A:A,[1]TDSheet!$A:$Y,25,0)</f>
        <v>1.6</v>
      </c>
      <c r="X36" s="13">
        <f>VLOOKUP(A:A,[1]TDSheet!$A:$O,15,0)</f>
        <v>0.6</v>
      </c>
      <c r="Y36" s="13" t="s">
        <v>97</v>
      </c>
      <c r="Z36" s="13"/>
      <c r="AA36" s="13">
        <f t="shared" si="5"/>
        <v>0</v>
      </c>
      <c r="AB36" s="13"/>
    </row>
    <row r="37" spans="1:28" ht="11.1" customHeight="1" x14ac:dyDescent="0.2">
      <c r="A37" s="11" t="s">
        <v>38</v>
      </c>
      <c r="B37" s="11" t="s">
        <v>20</v>
      </c>
      <c r="C37" s="12">
        <v>114</v>
      </c>
      <c r="D37" s="12">
        <v>222</v>
      </c>
      <c r="E37" s="12">
        <v>172</v>
      </c>
      <c r="F37" s="12">
        <v>34</v>
      </c>
      <c r="G37" s="27" t="str">
        <f>VLOOKUP(A:A,[1]TDSheet!$A:$G,7,0)</f>
        <v>E-4KF-604-W20-X00-Y1</v>
      </c>
      <c r="H37" s="28">
        <f>VLOOKUP(A:A,[1]TDSheet!$A:$H,8,0)</f>
        <v>1</v>
      </c>
      <c r="I37" s="13"/>
      <c r="J37" s="13">
        <f>VLOOKUP(A:A,[2]TDSheet!$A:$B,2,0)</f>
        <v>174</v>
      </c>
      <c r="K37" s="13">
        <f t="shared" si="2"/>
        <v>-2</v>
      </c>
      <c r="L37" s="13"/>
      <c r="M37" s="13"/>
      <c r="N37" s="13"/>
      <c r="O37" s="13">
        <f t="shared" si="3"/>
        <v>3.44</v>
      </c>
      <c r="P37" s="29">
        <v>120</v>
      </c>
      <c r="Q37" s="32">
        <v>0</v>
      </c>
      <c r="R37" s="13">
        <f t="shared" si="6"/>
        <v>44.767441860465119</v>
      </c>
      <c r="S37" s="13">
        <f t="shared" si="4"/>
        <v>9.8837209302325579</v>
      </c>
      <c r="T37" s="13"/>
      <c r="U37" s="13"/>
      <c r="V37" s="13">
        <f>VLOOKUP(A:A,[1]TDSheet!$A:$X,24,0)</f>
        <v>4.4000000000000004</v>
      </c>
      <c r="W37" s="13">
        <f>VLOOKUP(A:A,[1]TDSheet!$A:$Y,25,0)</f>
        <v>5.6</v>
      </c>
      <c r="X37" s="13">
        <f>VLOOKUP(A:A,[1]TDSheet!$A:$O,15,0)</f>
        <v>6</v>
      </c>
      <c r="Y37" s="13" t="s">
        <v>97</v>
      </c>
      <c r="Z37" s="13"/>
      <c r="AA37" s="13">
        <f t="shared" si="5"/>
        <v>120</v>
      </c>
      <c r="AB37" s="13"/>
    </row>
    <row r="38" spans="1:28" ht="11.1" customHeight="1" x14ac:dyDescent="0.2">
      <c r="A38" s="11" t="s">
        <v>39</v>
      </c>
      <c r="B38" s="11" t="s">
        <v>11</v>
      </c>
      <c r="C38" s="12">
        <v>197</v>
      </c>
      <c r="D38" s="12">
        <v>600</v>
      </c>
      <c r="E38" s="12">
        <v>522</v>
      </c>
      <c r="F38" s="12"/>
      <c r="G38" s="27" t="str">
        <f>VLOOKUP(A:A,[1]TDSheet!$A:$G,7,0)</f>
        <v>E-4KF-440-F50-X00-Y10</v>
      </c>
      <c r="H38" s="28">
        <f>VLOOKUP(A:A,[1]TDSheet!$A:$H,8,0)</f>
        <v>0.5</v>
      </c>
      <c r="I38" s="13"/>
      <c r="J38" s="13">
        <f>VLOOKUP(A:A,[2]TDSheet!$A:$B,2,0)</f>
        <v>533.5</v>
      </c>
      <c r="K38" s="13">
        <f t="shared" si="2"/>
        <v>-11.5</v>
      </c>
      <c r="L38" s="13"/>
      <c r="M38" s="13"/>
      <c r="N38" s="13"/>
      <c r="O38" s="13">
        <f t="shared" si="3"/>
        <v>10.44</v>
      </c>
      <c r="P38" s="29">
        <v>400</v>
      </c>
      <c r="Q38" s="32">
        <v>0</v>
      </c>
      <c r="R38" s="13">
        <f t="shared" si="6"/>
        <v>38.314176245210732</v>
      </c>
      <c r="S38" s="13">
        <f t="shared" si="4"/>
        <v>0</v>
      </c>
      <c r="T38" s="13"/>
      <c r="U38" s="13"/>
      <c r="V38" s="13">
        <f>VLOOKUP(A:A,[1]TDSheet!$A:$X,24,0)</f>
        <v>16</v>
      </c>
      <c r="W38" s="13">
        <f>VLOOKUP(A:A,[1]TDSheet!$A:$Y,25,0)</f>
        <v>11.4</v>
      </c>
      <c r="X38" s="13">
        <f>VLOOKUP(A:A,[1]TDSheet!$A:$O,15,0)</f>
        <v>14.8</v>
      </c>
      <c r="Y38" s="13" t="s">
        <v>97</v>
      </c>
      <c r="Z38" s="13"/>
      <c r="AA38" s="13">
        <f t="shared" si="5"/>
        <v>200</v>
      </c>
      <c r="AB38" s="13"/>
    </row>
    <row r="39" spans="1:28" ht="21.95" customHeight="1" x14ac:dyDescent="0.2">
      <c r="A39" s="11" t="s">
        <v>40</v>
      </c>
      <c r="B39" s="11" t="s">
        <v>11</v>
      </c>
      <c r="C39" s="14"/>
      <c r="D39" s="12">
        <v>606</v>
      </c>
      <c r="E39" s="12">
        <v>365</v>
      </c>
      <c r="F39" s="12"/>
      <c r="G39" s="27" t="str">
        <f>VLOOKUP(A:A,[1]TDSheet!$A:$G,7,0)</f>
        <v>E-4KF-441-F50-X00-Y10</v>
      </c>
      <c r="H39" s="28">
        <f>VLOOKUP(A:A,[1]TDSheet!$A:$H,8,0)</f>
        <v>0.5</v>
      </c>
      <c r="I39" s="13"/>
      <c r="J39" s="13">
        <f>VLOOKUP(A:A,[2]TDSheet!$A:$B,2,0)</f>
        <v>369</v>
      </c>
      <c r="K39" s="13">
        <f t="shared" si="2"/>
        <v>-4</v>
      </c>
      <c r="L39" s="13"/>
      <c r="M39" s="13"/>
      <c r="N39" s="13"/>
      <c r="O39" s="13">
        <f t="shared" si="3"/>
        <v>7.3</v>
      </c>
      <c r="P39" s="29">
        <v>400</v>
      </c>
      <c r="Q39" s="32">
        <v>0</v>
      </c>
      <c r="R39" s="13">
        <f t="shared" si="6"/>
        <v>54.794520547945204</v>
      </c>
      <c r="S39" s="13">
        <f t="shared" si="4"/>
        <v>0</v>
      </c>
      <c r="T39" s="13"/>
      <c r="U39" s="13"/>
      <c r="V39" s="13">
        <f>VLOOKUP(A:A,[1]TDSheet!$A:$X,24,0)</f>
        <v>0</v>
      </c>
      <c r="W39" s="13">
        <f>VLOOKUP(A:A,[1]TDSheet!$A:$Y,25,0)</f>
        <v>1.6</v>
      </c>
      <c r="X39" s="13">
        <f>VLOOKUP(A:A,[1]TDSheet!$A:$O,15,0)</f>
        <v>14.4</v>
      </c>
      <c r="Y39" s="13" t="s">
        <v>97</v>
      </c>
      <c r="Z39" s="13"/>
      <c r="AA39" s="13">
        <f t="shared" si="5"/>
        <v>200</v>
      </c>
      <c r="AB39" s="13"/>
    </row>
    <row r="40" spans="1:28" ht="21.95" customHeight="1" x14ac:dyDescent="0.2">
      <c r="A40" s="11" t="s">
        <v>41</v>
      </c>
      <c r="B40" s="11" t="s">
        <v>11</v>
      </c>
      <c r="C40" s="12">
        <v>341</v>
      </c>
      <c r="D40" s="12">
        <v>1600</v>
      </c>
      <c r="E40" s="12">
        <v>622</v>
      </c>
      <c r="F40" s="12"/>
      <c r="G40" s="27" t="str">
        <f>VLOOKUP(A:A,[1]TDSheet!$A:$G,7,0)</f>
        <v>E-1MZ-258-D77-X00-Y10</v>
      </c>
      <c r="H40" s="28">
        <f>VLOOKUP(A:A,[1]TDSheet!$A:$H,8,0)</f>
        <v>0.77</v>
      </c>
      <c r="I40" s="13"/>
      <c r="J40" s="13">
        <f>VLOOKUP(A:A,[2]TDSheet!$A:$B,2,0)</f>
        <v>679</v>
      </c>
      <c r="K40" s="13">
        <f t="shared" si="2"/>
        <v>-57</v>
      </c>
      <c r="L40" s="13"/>
      <c r="M40" s="13"/>
      <c r="N40" s="13"/>
      <c r="O40" s="13">
        <f t="shared" si="3"/>
        <v>12.44</v>
      </c>
      <c r="P40" s="29">
        <v>400</v>
      </c>
      <c r="Q40" s="32">
        <v>0</v>
      </c>
      <c r="R40" s="13">
        <f t="shared" si="6"/>
        <v>32.154340836012864</v>
      </c>
      <c r="S40" s="13">
        <f t="shared" si="4"/>
        <v>0</v>
      </c>
      <c r="T40" s="13"/>
      <c r="U40" s="13"/>
      <c r="V40" s="13">
        <f>VLOOKUP(A:A,[1]TDSheet!$A:$X,24,0)</f>
        <v>30</v>
      </c>
      <c r="W40" s="13">
        <f>VLOOKUP(A:A,[1]TDSheet!$A:$Y,25,0)</f>
        <v>13.8</v>
      </c>
      <c r="X40" s="13">
        <f>VLOOKUP(A:A,[1]TDSheet!$A:$O,15,0)</f>
        <v>14.6</v>
      </c>
      <c r="Y40" s="13" t="s">
        <v>97</v>
      </c>
      <c r="Z40" s="13"/>
      <c r="AA40" s="13">
        <f t="shared" si="5"/>
        <v>308</v>
      </c>
      <c r="AB40" s="13"/>
    </row>
    <row r="41" spans="1:28" ht="21.95" customHeight="1" x14ac:dyDescent="0.2">
      <c r="A41" s="11" t="s">
        <v>42</v>
      </c>
      <c r="B41" s="11" t="s">
        <v>11</v>
      </c>
      <c r="C41" s="12">
        <v>456</v>
      </c>
      <c r="D41" s="12">
        <v>1925</v>
      </c>
      <c r="E41" s="12">
        <v>595</v>
      </c>
      <c r="F41" s="12"/>
      <c r="G41" s="27" t="str">
        <f>VLOOKUP(A:A,[1]TDSheet!$A:$G,7,0)</f>
        <v>E-1MZ-259-D38-X00-Y20</v>
      </c>
      <c r="H41" s="28">
        <f>VLOOKUP(A:A,[1]TDSheet!$A:$H,8,0)</f>
        <v>0.38</v>
      </c>
      <c r="I41" s="13"/>
      <c r="J41" s="13">
        <f>VLOOKUP(A:A,[2]TDSheet!$A:$B,2,0)</f>
        <v>612</v>
      </c>
      <c r="K41" s="13">
        <f t="shared" si="2"/>
        <v>-17</v>
      </c>
      <c r="L41" s="13"/>
      <c r="M41" s="13"/>
      <c r="N41" s="13"/>
      <c r="O41" s="13">
        <f t="shared" si="3"/>
        <v>11.9</v>
      </c>
      <c r="P41" s="29">
        <v>800</v>
      </c>
      <c r="Q41" s="32">
        <v>0</v>
      </c>
      <c r="R41" s="13">
        <f t="shared" si="6"/>
        <v>67.226890756302524</v>
      </c>
      <c r="S41" s="13">
        <f t="shared" si="4"/>
        <v>0</v>
      </c>
      <c r="T41" s="13"/>
      <c r="U41" s="13"/>
      <c r="V41" s="13">
        <f>VLOOKUP(A:A,[1]TDSheet!$A:$X,24,0)</f>
        <v>23.2</v>
      </c>
      <c r="W41" s="13">
        <f>VLOOKUP(A:A,[1]TDSheet!$A:$Y,25,0)</f>
        <v>18</v>
      </c>
      <c r="X41" s="13">
        <f>VLOOKUP(A:A,[1]TDSheet!$A:$O,15,0)</f>
        <v>18.8</v>
      </c>
      <c r="Y41" s="13" t="s">
        <v>97</v>
      </c>
      <c r="Z41" s="13"/>
      <c r="AA41" s="13">
        <f t="shared" si="5"/>
        <v>304</v>
      </c>
      <c r="AB41" s="13"/>
    </row>
    <row r="42" spans="1:28" ht="21.95" customHeight="1" x14ac:dyDescent="0.2">
      <c r="A42" s="11" t="s">
        <v>43</v>
      </c>
      <c r="B42" s="11" t="s">
        <v>11</v>
      </c>
      <c r="C42" s="12">
        <v>177</v>
      </c>
      <c r="D42" s="12">
        <v>2240</v>
      </c>
      <c r="E42" s="12">
        <v>994</v>
      </c>
      <c r="F42" s="12"/>
      <c r="G42" s="27" t="str">
        <f>VLOOKUP(A:A,[1]TDSheet!$A:$G,7,0)</f>
        <v>E-1MZ-268-D19-X00-Y20</v>
      </c>
      <c r="H42" s="28">
        <f>VLOOKUP(A:A,[1]TDSheet!$A:$H,8,0)</f>
        <v>0.19</v>
      </c>
      <c r="I42" s="13"/>
      <c r="J42" s="13">
        <f>VLOOKUP(A:A,[2]TDSheet!$A:$B,2,0)</f>
        <v>1033</v>
      </c>
      <c r="K42" s="13">
        <f t="shared" si="2"/>
        <v>-39</v>
      </c>
      <c r="L42" s="13"/>
      <c r="M42" s="13"/>
      <c r="N42" s="13"/>
      <c r="O42" s="13">
        <f t="shared" si="3"/>
        <v>19.88</v>
      </c>
      <c r="P42" s="29">
        <v>900</v>
      </c>
      <c r="Q42" s="32">
        <v>0</v>
      </c>
      <c r="R42" s="13">
        <f t="shared" si="6"/>
        <v>45.271629778672036</v>
      </c>
      <c r="S42" s="13">
        <f t="shared" si="4"/>
        <v>0</v>
      </c>
      <c r="T42" s="13"/>
      <c r="U42" s="13"/>
      <c r="V42" s="13">
        <f>VLOOKUP(A:A,[1]TDSheet!$A:$X,24,0)</f>
        <v>12.8</v>
      </c>
      <c r="W42" s="13">
        <f>VLOOKUP(A:A,[1]TDSheet!$A:$Y,25,0)</f>
        <v>14.4</v>
      </c>
      <c r="X42" s="13">
        <f>VLOOKUP(A:A,[1]TDSheet!$A:$O,15,0)</f>
        <v>29.4</v>
      </c>
      <c r="Y42" s="13" t="s">
        <v>97</v>
      </c>
      <c r="Z42" s="13"/>
      <c r="AA42" s="13">
        <f t="shared" si="5"/>
        <v>171</v>
      </c>
      <c r="AB42" s="13"/>
    </row>
    <row r="43" spans="1:28" ht="21.95" customHeight="1" x14ac:dyDescent="0.2">
      <c r="A43" s="11" t="s">
        <v>44</v>
      </c>
      <c r="B43" s="11" t="s">
        <v>11</v>
      </c>
      <c r="C43" s="12">
        <v>1142</v>
      </c>
      <c r="D43" s="12">
        <v>2403</v>
      </c>
      <c r="E43" s="12">
        <v>1136</v>
      </c>
      <c r="F43" s="12"/>
      <c r="G43" s="27" t="str">
        <f>VLOOKUP(A:A,[1]TDSheet!$A:$G,7,0)</f>
        <v>E-1MZ-268-D38-X00-Y20</v>
      </c>
      <c r="H43" s="28">
        <f>VLOOKUP(A:A,[1]TDSheet!$A:$H,8,0)</f>
        <v>0.38</v>
      </c>
      <c r="I43" s="13"/>
      <c r="J43" s="13">
        <f>VLOOKUP(A:A,[2]TDSheet!$A:$B,2,0)</f>
        <v>1176</v>
      </c>
      <c r="K43" s="13">
        <f t="shared" si="2"/>
        <v>-40</v>
      </c>
      <c r="L43" s="13"/>
      <c r="M43" s="13"/>
      <c r="N43" s="13"/>
      <c r="O43" s="13">
        <f t="shared" si="3"/>
        <v>22.72</v>
      </c>
      <c r="P43" s="29">
        <v>900</v>
      </c>
      <c r="Q43" s="32">
        <v>0</v>
      </c>
      <c r="R43" s="13">
        <f t="shared" si="6"/>
        <v>39.612676056338032</v>
      </c>
      <c r="S43" s="13">
        <f t="shared" si="4"/>
        <v>0</v>
      </c>
      <c r="T43" s="13"/>
      <c r="U43" s="13"/>
      <c r="V43" s="13">
        <f>VLOOKUP(A:A,[1]TDSheet!$A:$X,24,0)</f>
        <v>31</v>
      </c>
      <c r="W43" s="13">
        <f>VLOOKUP(A:A,[1]TDSheet!$A:$Y,25,0)</f>
        <v>31.2</v>
      </c>
      <c r="X43" s="13">
        <f>VLOOKUP(A:A,[1]TDSheet!$A:$O,15,0)</f>
        <v>27.6</v>
      </c>
      <c r="Y43" s="13" t="s">
        <v>97</v>
      </c>
      <c r="Z43" s="13"/>
      <c r="AA43" s="13">
        <f t="shared" si="5"/>
        <v>342</v>
      </c>
      <c r="AB43" s="13"/>
    </row>
    <row r="44" spans="1:28" ht="21.95" customHeight="1" x14ac:dyDescent="0.2">
      <c r="A44" s="11" t="s">
        <v>45</v>
      </c>
      <c r="B44" s="11" t="s">
        <v>11</v>
      </c>
      <c r="C44" s="12">
        <v>239</v>
      </c>
      <c r="D44" s="12">
        <v>1920</v>
      </c>
      <c r="E44" s="12">
        <v>1023</v>
      </c>
      <c r="F44" s="12"/>
      <c r="G44" s="27" t="str">
        <f>VLOOKUP(A:A,[1]TDSheet!$A:$G,7,0)</f>
        <v>E-1MZ-267-D19-X00-Y20</v>
      </c>
      <c r="H44" s="28">
        <f>VLOOKUP(A:A,[1]TDSheet!$A:$H,8,0)</f>
        <v>0.19</v>
      </c>
      <c r="I44" s="13"/>
      <c r="J44" s="13">
        <f>VLOOKUP(A:A,[2]TDSheet!$A:$B,2,0)</f>
        <v>1116</v>
      </c>
      <c r="K44" s="13">
        <f t="shared" si="2"/>
        <v>-93</v>
      </c>
      <c r="L44" s="13"/>
      <c r="M44" s="13"/>
      <c r="N44" s="13"/>
      <c r="O44" s="13">
        <f t="shared" si="3"/>
        <v>20.46</v>
      </c>
      <c r="P44" s="29">
        <v>800</v>
      </c>
      <c r="Q44" s="32">
        <v>0</v>
      </c>
      <c r="R44" s="13">
        <f t="shared" si="6"/>
        <v>39.100684261974585</v>
      </c>
      <c r="S44" s="13">
        <f t="shared" si="4"/>
        <v>0</v>
      </c>
      <c r="T44" s="13"/>
      <c r="U44" s="13"/>
      <c r="V44" s="13">
        <f>VLOOKUP(A:A,[1]TDSheet!$A:$X,24,0)</f>
        <v>31.8</v>
      </c>
      <c r="W44" s="13">
        <f>VLOOKUP(A:A,[1]TDSheet!$A:$Y,25,0)</f>
        <v>12</v>
      </c>
      <c r="X44" s="13">
        <f>VLOOKUP(A:A,[1]TDSheet!$A:$O,15,0)</f>
        <v>33.799999999999997</v>
      </c>
      <c r="Y44" s="13" t="s">
        <v>97</v>
      </c>
      <c r="Z44" s="13"/>
      <c r="AA44" s="13">
        <f t="shared" si="5"/>
        <v>152</v>
      </c>
      <c r="AB44" s="13"/>
    </row>
    <row r="45" spans="1:28" ht="21.95" customHeight="1" x14ac:dyDescent="0.2">
      <c r="A45" s="11" t="s">
        <v>46</v>
      </c>
      <c r="B45" s="11" t="s">
        <v>11</v>
      </c>
      <c r="C45" s="12">
        <v>1436</v>
      </c>
      <c r="D45" s="12">
        <v>4170</v>
      </c>
      <c r="E45" s="12">
        <v>3319</v>
      </c>
      <c r="F45" s="12">
        <v>729</v>
      </c>
      <c r="G45" s="27" t="str">
        <f>VLOOKUP(A:A,[1]TDSheet!$A:$G,7,0)</f>
        <v>E-1MZ-267-D38-X00-Y20</v>
      </c>
      <c r="H45" s="28">
        <f>VLOOKUP(A:A,[1]TDSheet!$A:$H,8,0)</f>
        <v>0.38</v>
      </c>
      <c r="I45" s="13"/>
      <c r="J45" s="13">
        <f>VLOOKUP(A:A,[2]TDSheet!$A:$B,2,0)</f>
        <v>3384</v>
      </c>
      <c r="K45" s="13">
        <f t="shared" si="2"/>
        <v>-65</v>
      </c>
      <c r="L45" s="13"/>
      <c r="M45" s="13"/>
      <c r="N45" s="13"/>
      <c r="O45" s="13">
        <f t="shared" si="3"/>
        <v>66.38</v>
      </c>
      <c r="P45" s="29">
        <v>2000</v>
      </c>
      <c r="Q45" s="32">
        <v>0</v>
      </c>
      <c r="R45" s="13">
        <f t="shared" si="6"/>
        <v>41.111780656824351</v>
      </c>
      <c r="S45" s="13">
        <f t="shared" si="4"/>
        <v>10.982223561313649</v>
      </c>
      <c r="T45" s="13"/>
      <c r="U45" s="13"/>
      <c r="V45" s="13">
        <f>VLOOKUP(A:A,[1]TDSheet!$A:$X,24,0)</f>
        <v>87.6</v>
      </c>
      <c r="W45" s="13">
        <f>VLOOKUP(A:A,[1]TDSheet!$A:$Y,25,0)</f>
        <v>57.6</v>
      </c>
      <c r="X45" s="13">
        <f>VLOOKUP(A:A,[1]TDSheet!$A:$O,15,0)</f>
        <v>57.4</v>
      </c>
      <c r="Y45" s="13" t="s">
        <v>97</v>
      </c>
      <c r="Z45" s="13"/>
      <c r="AA45" s="13">
        <f t="shared" si="5"/>
        <v>760</v>
      </c>
      <c r="AB45" s="13"/>
    </row>
    <row r="46" spans="1:28" ht="21.95" customHeight="1" x14ac:dyDescent="0.2">
      <c r="A46" s="11" t="s">
        <v>47</v>
      </c>
      <c r="B46" s="11" t="s">
        <v>11</v>
      </c>
      <c r="C46" s="12">
        <v>1623</v>
      </c>
      <c r="D46" s="12">
        <v>6251</v>
      </c>
      <c r="E46" s="12">
        <v>4524</v>
      </c>
      <c r="F46" s="12">
        <v>86</v>
      </c>
      <c r="G46" s="27" t="str">
        <f>VLOOKUP(A:A,[1]TDSheet!$A:$G,7,0)</f>
        <v>E-1MZ-267-D77-X00-Y10</v>
      </c>
      <c r="H46" s="28">
        <f>VLOOKUP(A:A,[1]TDSheet!$A:$H,8,0)</f>
        <v>0.77</v>
      </c>
      <c r="I46" s="13"/>
      <c r="J46" s="13">
        <f>VLOOKUP(A:A,[2]TDSheet!$A:$B,2,0)</f>
        <v>4557</v>
      </c>
      <c r="K46" s="13">
        <f t="shared" si="2"/>
        <v>-33</v>
      </c>
      <c r="L46" s="13"/>
      <c r="M46" s="13"/>
      <c r="N46" s="13"/>
      <c r="O46" s="13">
        <f t="shared" si="3"/>
        <v>90.48</v>
      </c>
      <c r="P46" s="29">
        <v>2800</v>
      </c>
      <c r="Q46" s="32">
        <v>0</v>
      </c>
      <c r="R46" s="13">
        <f t="shared" si="6"/>
        <v>31.896551724137929</v>
      </c>
      <c r="S46" s="13">
        <f t="shared" si="4"/>
        <v>0.95048629531388151</v>
      </c>
      <c r="T46" s="13"/>
      <c r="U46" s="13"/>
      <c r="V46" s="13">
        <f>VLOOKUP(A:A,[1]TDSheet!$A:$X,24,0)</f>
        <v>131.19999999999999</v>
      </c>
      <c r="W46" s="13">
        <f>VLOOKUP(A:A,[1]TDSheet!$A:$Y,25,0)</f>
        <v>118.6</v>
      </c>
      <c r="X46" s="13">
        <f>VLOOKUP(A:A,[1]TDSheet!$A:$O,15,0)</f>
        <v>111.6</v>
      </c>
      <c r="Y46" s="13" t="s">
        <v>97</v>
      </c>
      <c r="Z46" s="13"/>
      <c r="AA46" s="13">
        <f t="shared" si="5"/>
        <v>2156</v>
      </c>
      <c r="AB46" s="13"/>
    </row>
    <row r="47" spans="1:28" ht="21.95" customHeight="1" x14ac:dyDescent="0.2">
      <c r="A47" s="11" t="s">
        <v>48</v>
      </c>
      <c r="B47" s="11" t="s">
        <v>11</v>
      </c>
      <c r="C47" s="12">
        <v>766</v>
      </c>
      <c r="D47" s="12">
        <v>1280</v>
      </c>
      <c r="E47" s="12">
        <v>754</v>
      </c>
      <c r="F47" s="12"/>
      <c r="G47" s="27" t="str">
        <f>VLOOKUP(A:A,[1]TDSheet!$A:$G,7,0)</f>
        <v>E-1MZ-269-D19-X00-Y20</v>
      </c>
      <c r="H47" s="28">
        <f>VLOOKUP(A:A,[1]TDSheet!$A:$H,8,0)</f>
        <v>0.19</v>
      </c>
      <c r="I47" s="13"/>
      <c r="J47" s="13">
        <f>VLOOKUP(A:A,[2]TDSheet!$A:$B,2,0)</f>
        <v>862</v>
      </c>
      <c r="K47" s="13">
        <f t="shared" si="2"/>
        <v>-108</v>
      </c>
      <c r="L47" s="13"/>
      <c r="M47" s="13"/>
      <c r="N47" s="13"/>
      <c r="O47" s="13">
        <f t="shared" si="3"/>
        <v>15.08</v>
      </c>
      <c r="P47" s="29">
        <v>600</v>
      </c>
      <c r="Q47" s="32">
        <v>0</v>
      </c>
      <c r="R47" s="13">
        <f t="shared" si="6"/>
        <v>39.787798408488065</v>
      </c>
      <c r="S47" s="13">
        <f t="shared" si="4"/>
        <v>0</v>
      </c>
      <c r="T47" s="13"/>
      <c r="U47" s="13"/>
      <c r="V47" s="13">
        <f>VLOOKUP(A:A,[1]TDSheet!$A:$X,24,0)</f>
        <v>19.600000000000001</v>
      </c>
      <c r="W47" s="13">
        <f>VLOOKUP(A:A,[1]TDSheet!$A:$Y,25,0)</f>
        <v>22.2</v>
      </c>
      <c r="X47" s="13">
        <f>VLOOKUP(A:A,[1]TDSheet!$A:$O,15,0)</f>
        <v>23.8</v>
      </c>
      <c r="Y47" s="13" t="s">
        <v>97</v>
      </c>
      <c r="Z47" s="13"/>
      <c r="AA47" s="13">
        <f t="shared" si="5"/>
        <v>114</v>
      </c>
      <c r="AB47" s="13"/>
    </row>
    <row r="48" spans="1:28" ht="21.95" customHeight="1" x14ac:dyDescent="0.2">
      <c r="A48" s="11" t="s">
        <v>49</v>
      </c>
      <c r="B48" s="11" t="s">
        <v>11</v>
      </c>
      <c r="C48" s="12">
        <v>1486</v>
      </c>
      <c r="D48" s="12">
        <v>5601</v>
      </c>
      <c r="E48" s="12">
        <v>3856</v>
      </c>
      <c r="F48" s="12"/>
      <c r="G48" s="27" t="str">
        <f>VLOOKUP(A:A,[1]TDSheet!$A:$G,7,0)</f>
        <v>E-1MZ-273-D77-X00-Y10</v>
      </c>
      <c r="H48" s="28">
        <f>VLOOKUP(A:A,[1]TDSheet!$A:$H,8,0)</f>
        <v>0.77</v>
      </c>
      <c r="I48" s="13"/>
      <c r="J48" s="13">
        <f>VLOOKUP(A:A,[2]TDSheet!$A:$B,2,0)</f>
        <v>3957</v>
      </c>
      <c r="K48" s="13">
        <f t="shared" si="2"/>
        <v>-101</v>
      </c>
      <c r="L48" s="13"/>
      <c r="M48" s="13"/>
      <c r="N48" s="13"/>
      <c r="O48" s="13">
        <f t="shared" si="3"/>
        <v>77.12</v>
      </c>
      <c r="P48" s="29">
        <v>2200</v>
      </c>
      <c r="Q48" s="32">
        <v>0</v>
      </c>
      <c r="R48" s="13">
        <f t="shared" si="6"/>
        <v>28.526970954356845</v>
      </c>
      <c r="S48" s="13">
        <f t="shared" si="4"/>
        <v>0</v>
      </c>
      <c r="T48" s="13"/>
      <c r="U48" s="13"/>
      <c r="V48" s="13">
        <f>VLOOKUP(A:A,[1]TDSheet!$A:$X,24,0)</f>
        <v>117.8</v>
      </c>
      <c r="W48" s="13">
        <f>VLOOKUP(A:A,[1]TDSheet!$A:$Y,25,0)</f>
        <v>98</v>
      </c>
      <c r="X48" s="13">
        <f>VLOOKUP(A:A,[1]TDSheet!$A:$O,15,0)</f>
        <v>90.4</v>
      </c>
      <c r="Y48" s="13" t="s">
        <v>97</v>
      </c>
      <c r="Z48" s="13"/>
      <c r="AA48" s="13">
        <f t="shared" si="5"/>
        <v>1694</v>
      </c>
      <c r="AB48" s="13"/>
    </row>
    <row r="49" spans="1:28" ht="21.95" customHeight="1" x14ac:dyDescent="0.2">
      <c r="A49" s="11" t="s">
        <v>50</v>
      </c>
      <c r="B49" s="11" t="s">
        <v>11</v>
      </c>
      <c r="C49" s="12">
        <v>155</v>
      </c>
      <c r="D49" s="12">
        <v>5601</v>
      </c>
      <c r="E49" s="12">
        <v>1644</v>
      </c>
      <c r="F49" s="12">
        <v>627</v>
      </c>
      <c r="G49" s="27" t="str">
        <f>VLOOKUP(A:A,[1]TDSheet!$A:$G,7,0)</f>
        <v>E-1MZ-273-D38-X00-Y20</v>
      </c>
      <c r="H49" s="28">
        <f>VLOOKUP(A:A,[1]TDSheet!$A:$H,8,0)</f>
        <v>0.38</v>
      </c>
      <c r="I49" s="13"/>
      <c r="J49" s="13">
        <f>VLOOKUP(A:A,[2]TDSheet!$A:$B,2,0)</f>
        <v>1679</v>
      </c>
      <c r="K49" s="13">
        <f t="shared" si="2"/>
        <v>-35</v>
      </c>
      <c r="L49" s="13"/>
      <c r="M49" s="13"/>
      <c r="N49" s="13"/>
      <c r="O49" s="13">
        <f t="shared" si="3"/>
        <v>32.880000000000003</v>
      </c>
      <c r="P49" s="29">
        <v>1400</v>
      </c>
      <c r="Q49" s="32">
        <v>0</v>
      </c>
      <c r="R49" s="13">
        <f t="shared" si="6"/>
        <v>61.648418491484179</v>
      </c>
      <c r="S49" s="13">
        <f t="shared" si="4"/>
        <v>19.069343065693428</v>
      </c>
      <c r="T49" s="13"/>
      <c r="U49" s="13"/>
      <c r="V49" s="13">
        <f>VLOOKUP(A:A,[1]TDSheet!$A:$X,24,0)</f>
        <v>6.6</v>
      </c>
      <c r="W49" s="13">
        <f>VLOOKUP(A:A,[1]TDSheet!$A:$Y,25,0)</f>
        <v>8.4</v>
      </c>
      <c r="X49" s="13">
        <f>VLOOKUP(A:A,[1]TDSheet!$A:$O,15,0)</f>
        <v>31.8</v>
      </c>
      <c r="Y49" s="13" t="s">
        <v>97</v>
      </c>
      <c r="Z49" s="13"/>
      <c r="AA49" s="13">
        <f t="shared" si="5"/>
        <v>532</v>
      </c>
      <c r="AB49" s="13"/>
    </row>
    <row r="50" spans="1:28" ht="21.95" customHeight="1" x14ac:dyDescent="0.2">
      <c r="A50" s="11" t="s">
        <v>51</v>
      </c>
      <c r="B50" s="11" t="s">
        <v>11</v>
      </c>
      <c r="C50" s="12">
        <v>598</v>
      </c>
      <c r="D50" s="12">
        <v>3201</v>
      </c>
      <c r="E50" s="12">
        <v>1696</v>
      </c>
      <c r="F50" s="12"/>
      <c r="G50" s="27" t="str">
        <f>VLOOKUP(A:A,[1]TDSheet!$A:$G,7,0)</f>
        <v>E-1MZ-274-D19-X00-Y20</v>
      </c>
      <c r="H50" s="28">
        <f>VLOOKUP(A:A,[1]TDSheet!$A:$H,8,0)</f>
        <v>0.19</v>
      </c>
      <c r="I50" s="13"/>
      <c r="J50" s="13">
        <f>VLOOKUP(A:A,[2]TDSheet!$A:$B,2,0)</f>
        <v>1777</v>
      </c>
      <c r="K50" s="13">
        <f t="shared" si="2"/>
        <v>-81</v>
      </c>
      <c r="L50" s="13"/>
      <c r="M50" s="13"/>
      <c r="N50" s="13"/>
      <c r="O50" s="13">
        <f t="shared" si="3"/>
        <v>33.92</v>
      </c>
      <c r="P50" s="29">
        <v>1400</v>
      </c>
      <c r="Q50" s="32">
        <v>0</v>
      </c>
      <c r="R50" s="13">
        <f t="shared" si="6"/>
        <v>41.273584905660378</v>
      </c>
      <c r="S50" s="13">
        <f t="shared" si="4"/>
        <v>0</v>
      </c>
      <c r="T50" s="13"/>
      <c r="U50" s="13"/>
      <c r="V50" s="13">
        <f>VLOOKUP(A:A,[1]TDSheet!$A:$X,24,0)</f>
        <v>36.6</v>
      </c>
      <c r="W50" s="13">
        <f>VLOOKUP(A:A,[1]TDSheet!$A:$Y,25,0)</f>
        <v>44</v>
      </c>
      <c r="X50" s="13">
        <f>VLOOKUP(A:A,[1]TDSheet!$A:$O,15,0)</f>
        <v>36.6</v>
      </c>
      <c r="Y50" s="13" t="s">
        <v>97</v>
      </c>
      <c r="Z50" s="13"/>
      <c r="AA50" s="13">
        <f t="shared" si="5"/>
        <v>266</v>
      </c>
      <c r="AB50" s="13"/>
    </row>
    <row r="51" spans="1:28" ht="11.1" customHeight="1" x14ac:dyDescent="0.2">
      <c r="A51" s="11" t="s">
        <v>52</v>
      </c>
      <c r="B51" s="11" t="s">
        <v>11</v>
      </c>
      <c r="C51" s="12">
        <v>486</v>
      </c>
      <c r="D51" s="12">
        <v>3845</v>
      </c>
      <c r="E51" s="12">
        <v>1300</v>
      </c>
      <c r="F51" s="12">
        <v>306</v>
      </c>
      <c r="G51" s="27" t="str">
        <f>VLOOKUP(A:A,[1]TDSheet!$A:$G,7,0)</f>
        <v>E-1MZ-274-D38-X00-Y20</v>
      </c>
      <c r="H51" s="28">
        <f>VLOOKUP(A:A,[1]TDSheet!$A:$H,8,0)</f>
        <v>0.38</v>
      </c>
      <c r="I51" s="13"/>
      <c r="J51" s="13">
        <f>VLOOKUP(A:A,[2]TDSheet!$A:$B,2,0)</f>
        <v>1370</v>
      </c>
      <c r="K51" s="13">
        <f t="shared" si="2"/>
        <v>-70</v>
      </c>
      <c r="L51" s="13"/>
      <c r="M51" s="13"/>
      <c r="N51" s="13"/>
      <c r="O51" s="13">
        <f t="shared" si="3"/>
        <v>26</v>
      </c>
      <c r="P51" s="29">
        <v>1000</v>
      </c>
      <c r="Q51" s="32">
        <v>0</v>
      </c>
      <c r="R51" s="13">
        <f t="shared" si="6"/>
        <v>50.230769230769234</v>
      </c>
      <c r="S51" s="13">
        <f t="shared" si="4"/>
        <v>11.76923076923077</v>
      </c>
      <c r="T51" s="13"/>
      <c r="U51" s="13"/>
      <c r="V51" s="13">
        <f>VLOOKUP(A:A,[1]TDSheet!$A:$X,24,0)</f>
        <v>53.4</v>
      </c>
      <c r="W51" s="13">
        <f>VLOOKUP(A:A,[1]TDSheet!$A:$Y,25,0)</f>
        <v>39.4</v>
      </c>
      <c r="X51" s="13">
        <f>VLOOKUP(A:A,[1]TDSheet!$A:$O,15,0)</f>
        <v>21</v>
      </c>
      <c r="Y51" s="13" t="s">
        <v>97</v>
      </c>
      <c r="Z51" s="13"/>
      <c r="AA51" s="13">
        <f t="shared" si="5"/>
        <v>380</v>
      </c>
      <c r="AB51" s="13"/>
    </row>
    <row r="52" spans="1:28" ht="11.1" customHeight="1" x14ac:dyDescent="0.2">
      <c r="A52" s="11" t="s">
        <v>53</v>
      </c>
      <c r="B52" s="11" t="s">
        <v>11</v>
      </c>
      <c r="C52" s="12">
        <v>857</v>
      </c>
      <c r="D52" s="12">
        <v>1453</v>
      </c>
      <c r="E52" s="12">
        <v>1362</v>
      </c>
      <c r="F52" s="12">
        <v>284</v>
      </c>
      <c r="G52" s="27" t="str">
        <f>VLOOKUP(A:A,[1]TDSheet!$A:$G,7,0)</f>
        <v>E-1MZ-268-D77-X00-Y10</v>
      </c>
      <c r="H52" s="28">
        <f>VLOOKUP(A:A,[1]TDSheet!$A:$H,8,0)</f>
        <v>0.8</v>
      </c>
      <c r="I52" s="13"/>
      <c r="J52" s="13">
        <f>VLOOKUP(A:A,[2]TDSheet!$A:$B,2,0)</f>
        <v>1381</v>
      </c>
      <c r="K52" s="13">
        <f t="shared" si="2"/>
        <v>-19</v>
      </c>
      <c r="L52" s="13"/>
      <c r="M52" s="13"/>
      <c r="N52" s="13"/>
      <c r="O52" s="13">
        <f t="shared" si="3"/>
        <v>27.24</v>
      </c>
      <c r="P52" s="29">
        <v>1000</v>
      </c>
      <c r="Q52" s="32">
        <v>0</v>
      </c>
      <c r="R52" s="13">
        <f t="shared" si="6"/>
        <v>47.136563876651984</v>
      </c>
      <c r="S52" s="13">
        <f t="shared" si="4"/>
        <v>10.425844346549193</v>
      </c>
      <c r="T52" s="13"/>
      <c r="U52" s="13"/>
      <c r="V52" s="13">
        <f>VLOOKUP(A:A,[1]TDSheet!$A:$X,24,0)</f>
        <v>43.6</v>
      </c>
      <c r="W52" s="13">
        <f>VLOOKUP(A:A,[1]TDSheet!$A:$Y,25,0)</f>
        <v>53</v>
      </c>
      <c r="X52" s="13">
        <f>VLOOKUP(A:A,[1]TDSheet!$A:$O,15,0)</f>
        <v>44</v>
      </c>
      <c r="Y52" s="13" t="s">
        <v>97</v>
      </c>
      <c r="Z52" s="13"/>
      <c r="AA52" s="13">
        <f t="shared" si="5"/>
        <v>800</v>
      </c>
      <c r="AB52" s="13"/>
    </row>
    <row r="53" spans="1:28" ht="21.95" customHeight="1" x14ac:dyDescent="0.2">
      <c r="A53" s="11" t="s">
        <v>54</v>
      </c>
      <c r="B53" s="11" t="s">
        <v>11</v>
      </c>
      <c r="C53" s="12">
        <v>1129</v>
      </c>
      <c r="D53" s="12">
        <v>960</v>
      </c>
      <c r="E53" s="12">
        <v>526</v>
      </c>
      <c r="F53" s="12">
        <v>596</v>
      </c>
      <c r="G53" s="27" t="str">
        <f>VLOOKUP(A:A,[1]TDSheet!$A:$G,7,0)</f>
        <v>E-1MZ-258-D38-X00-Y20</v>
      </c>
      <c r="H53" s="28">
        <f>VLOOKUP(A:A,[1]TDSheet!$A:$H,8,0)</f>
        <v>0.38</v>
      </c>
      <c r="I53" s="13"/>
      <c r="J53" s="13">
        <f>VLOOKUP(A:A,[2]TDSheet!$A:$B,2,0)</f>
        <v>524</v>
      </c>
      <c r="K53" s="13">
        <f t="shared" si="2"/>
        <v>2</v>
      </c>
      <c r="L53" s="13"/>
      <c r="M53" s="13"/>
      <c r="N53" s="13"/>
      <c r="O53" s="13">
        <f t="shared" si="3"/>
        <v>10.52</v>
      </c>
      <c r="P53" s="29"/>
      <c r="Q53" s="32">
        <v>0</v>
      </c>
      <c r="R53" s="13">
        <f t="shared" si="6"/>
        <v>56.653992395437264</v>
      </c>
      <c r="S53" s="13">
        <f t="shared" si="4"/>
        <v>56.653992395437264</v>
      </c>
      <c r="T53" s="13"/>
      <c r="U53" s="13"/>
      <c r="V53" s="13">
        <f>VLOOKUP(A:A,[1]TDSheet!$A:$X,24,0)</f>
        <v>2.8</v>
      </c>
      <c r="W53" s="13">
        <f>VLOOKUP(A:A,[1]TDSheet!$A:$Y,25,0)</f>
        <v>13.4</v>
      </c>
      <c r="X53" s="13">
        <f>VLOOKUP(A:A,[1]TDSheet!$A:$O,15,0)</f>
        <v>13.4</v>
      </c>
      <c r="Y53" s="13" t="s">
        <v>97</v>
      </c>
      <c r="Z53" s="13"/>
      <c r="AA53" s="13">
        <f t="shared" si="5"/>
        <v>0</v>
      </c>
      <c r="AB53" s="13"/>
    </row>
    <row r="54" spans="1:28" ht="21.95" customHeight="1" x14ac:dyDescent="0.2">
      <c r="A54" s="11" t="s">
        <v>55</v>
      </c>
      <c r="B54" s="11" t="s">
        <v>11</v>
      </c>
      <c r="C54" s="14"/>
      <c r="D54" s="12">
        <v>320</v>
      </c>
      <c r="E54" s="12">
        <v>188</v>
      </c>
      <c r="F54" s="12">
        <v>128</v>
      </c>
      <c r="G54" s="27" t="str">
        <f>VLOOKUP(A:A,[1]TDSheet!$A:$G,7,0)</f>
        <v>E-2MC-500-D20-X00-Y20</v>
      </c>
      <c r="H54" s="28">
        <f>VLOOKUP(A:A,[1]TDSheet!$A:$H,8,0)</f>
        <v>0.2</v>
      </c>
      <c r="I54" s="13"/>
      <c r="J54" s="13">
        <f>VLOOKUP(A:A,[2]TDSheet!$A:$B,2,0)</f>
        <v>187</v>
      </c>
      <c r="K54" s="13">
        <f t="shared" si="2"/>
        <v>1</v>
      </c>
      <c r="L54" s="13"/>
      <c r="M54" s="13"/>
      <c r="N54" s="13"/>
      <c r="O54" s="13">
        <f t="shared" si="3"/>
        <v>3.76</v>
      </c>
      <c r="P54" s="29">
        <v>160</v>
      </c>
      <c r="Q54" s="32">
        <v>0</v>
      </c>
      <c r="R54" s="13">
        <f t="shared" si="6"/>
        <v>76.59574468085107</v>
      </c>
      <c r="S54" s="13">
        <f t="shared" si="4"/>
        <v>34.042553191489361</v>
      </c>
      <c r="T54" s="13"/>
      <c r="U54" s="13"/>
      <c r="V54" s="13">
        <f>VLOOKUP(A:A,[1]TDSheet!$A:$X,24,0)</f>
        <v>0</v>
      </c>
      <c r="W54" s="13">
        <f>VLOOKUP(A:A,[1]TDSheet!$A:$Y,25,0)</f>
        <v>0</v>
      </c>
      <c r="X54" s="13">
        <f>VLOOKUP(A:A,[1]TDSheet!$A:$O,15,0)</f>
        <v>8.1999999999999993</v>
      </c>
      <c r="Y54" s="13" t="s">
        <v>97</v>
      </c>
      <c r="Z54" s="13"/>
      <c r="AA54" s="13">
        <f t="shared" si="5"/>
        <v>32</v>
      </c>
      <c r="AB54" s="13"/>
    </row>
    <row r="55" spans="1:28" ht="11.1" customHeight="1" x14ac:dyDescent="0.2">
      <c r="A55" s="11" t="s">
        <v>56</v>
      </c>
      <c r="B55" s="11" t="s">
        <v>11</v>
      </c>
      <c r="C55" s="14"/>
      <c r="D55" s="12">
        <v>320</v>
      </c>
      <c r="E55" s="12">
        <v>128</v>
      </c>
      <c r="F55" s="12">
        <v>92</v>
      </c>
      <c r="G55" s="27" t="str">
        <f>VLOOKUP(A:A,[1]TDSheet!$A:$G,7,0)</f>
        <v>E-2MC-772-D20-X00-Y20</v>
      </c>
      <c r="H55" s="28">
        <f>VLOOKUP(A:A,[1]TDSheet!$A:$H,8,0)</f>
        <v>0.2</v>
      </c>
      <c r="I55" s="13"/>
      <c r="J55" s="13">
        <f>VLOOKUP(A:A,[2]TDSheet!$A:$B,2,0)</f>
        <v>123</v>
      </c>
      <c r="K55" s="13">
        <f t="shared" si="2"/>
        <v>5</v>
      </c>
      <c r="L55" s="13"/>
      <c r="M55" s="13"/>
      <c r="N55" s="13"/>
      <c r="O55" s="13">
        <f t="shared" si="3"/>
        <v>2.56</v>
      </c>
      <c r="P55" s="29">
        <v>100</v>
      </c>
      <c r="Q55" s="32">
        <v>0</v>
      </c>
      <c r="R55" s="13">
        <f t="shared" si="6"/>
        <v>75</v>
      </c>
      <c r="S55" s="13">
        <f t="shared" si="4"/>
        <v>35.9375</v>
      </c>
      <c r="T55" s="13"/>
      <c r="U55" s="13"/>
      <c r="V55" s="13">
        <f>VLOOKUP(A:A,[1]TDSheet!$A:$X,24,0)</f>
        <v>0</v>
      </c>
      <c r="W55" s="13">
        <f>VLOOKUP(A:A,[1]TDSheet!$A:$Y,25,0)</f>
        <v>0</v>
      </c>
      <c r="X55" s="13">
        <f>VLOOKUP(A:A,[1]TDSheet!$A:$O,15,0)</f>
        <v>4.5999999999999996</v>
      </c>
      <c r="Y55" s="13" t="s">
        <v>97</v>
      </c>
      <c r="Z55" s="13"/>
      <c r="AA55" s="13">
        <f t="shared" si="5"/>
        <v>20</v>
      </c>
      <c r="AB55" s="13"/>
    </row>
    <row r="56" spans="1:28" ht="21.95" customHeight="1" x14ac:dyDescent="0.2">
      <c r="A56" s="11" t="s">
        <v>57</v>
      </c>
      <c r="B56" s="11" t="s">
        <v>11</v>
      </c>
      <c r="C56" s="12">
        <v>2410</v>
      </c>
      <c r="D56" s="12"/>
      <c r="E56" s="12">
        <v>10</v>
      </c>
      <c r="F56" s="12"/>
      <c r="G56" s="27">
        <v>0</v>
      </c>
      <c r="H56" s="28">
        <v>0.01</v>
      </c>
      <c r="I56" s="13"/>
      <c r="J56" s="13">
        <f>VLOOKUP(A:A,[2]TDSheet!$A:$B,2,0)</f>
        <v>10</v>
      </c>
      <c r="K56" s="13">
        <f t="shared" si="2"/>
        <v>0</v>
      </c>
      <c r="L56" s="13"/>
      <c r="M56" s="13"/>
      <c r="N56" s="13"/>
      <c r="O56" s="13">
        <f t="shared" si="3"/>
        <v>0.2</v>
      </c>
      <c r="P56" s="29"/>
      <c r="Q56" s="32">
        <v>0</v>
      </c>
      <c r="R56" s="13">
        <f t="shared" si="6"/>
        <v>0</v>
      </c>
      <c r="S56" s="13">
        <f t="shared" si="4"/>
        <v>0</v>
      </c>
      <c r="T56" s="13"/>
      <c r="U56" s="13"/>
      <c r="V56" s="13">
        <v>0</v>
      </c>
      <c r="W56" s="13">
        <v>0</v>
      </c>
      <c r="X56" s="13">
        <v>0</v>
      </c>
      <c r="Y56" s="13" t="s">
        <v>97</v>
      </c>
      <c r="Z56" s="13"/>
      <c r="AA56" s="13">
        <f t="shared" si="5"/>
        <v>0</v>
      </c>
      <c r="AB56" s="13"/>
    </row>
    <row r="57" spans="1:28" ht="21.95" customHeight="1" x14ac:dyDescent="0.2">
      <c r="A57" s="11" t="s">
        <v>58</v>
      </c>
      <c r="B57" s="11" t="s">
        <v>11</v>
      </c>
      <c r="C57" s="12">
        <v>44</v>
      </c>
      <c r="D57" s="12"/>
      <c r="E57" s="12">
        <v>17</v>
      </c>
      <c r="F57" s="12"/>
      <c r="G57" s="27" t="str">
        <f>VLOOKUP(A:A,[1]TDSheet!$A:$G,7,0)</f>
        <v>E-2MC-320-D01-X00-Y8</v>
      </c>
      <c r="H57" s="28">
        <f>VLOOKUP(A:A,[1]TDSheet!$A:$H,8,0)</f>
        <v>1</v>
      </c>
      <c r="I57" s="13"/>
      <c r="J57" s="13">
        <f>VLOOKUP(A:A,[2]TDSheet!$A:$B,2,0)</f>
        <v>31</v>
      </c>
      <c r="K57" s="13">
        <f t="shared" si="2"/>
        <v>-14</v>
      </c>
      <c r="L57" s="13"/>
      <c r="M57" s="13"/>
      <c r="N57" s="13"/>
      <c r="O57" s="13">
        <f t="shared" si="3"/>
        <v>0.34</v>
      </c>
      <c r="P57" s="29"/>
      <c r="Q57" s="32">
        <v>0</v>
      </c>
      <c r="R57" s="13">
        <f t="shared" si="6"/>
        <v>0</v>
      </c>
      <c r="S57" s="13">
        <f t="shared" si="4"/>
        <v>0</v>
      </c>
      <c r="T57" s="13"/>
      <c r="U57" s="13"/>
      <c r="V57" s="13">
        <f>VLOOKUP(A:A,[1]TDSheet!$A:$X,24,0)</f>
        <v>0</v>
      </c>
      <c r="W57" s="13">
        <f>VLOOKUP(A:A,[1]TDSheet!$A:$Y,25,0)</f>
        <v>0.2</v>
      </c>
      <c r="X57" s="13">
        <f>VLOOKUP(A:A,[1]TDSheet!$A:$O,15,0)</f>
        <v>4.2</v>
      </c>
      <c r="Y57" s="13" t="s">
        <v>97</v>
      </c>
      <c r="Z57" s="13"/>
      <c r="AA57" s="13">
        <f t="shared" si="5"/>
        <v>0</v>
      </c>
      <c r="AB57" s="13"/>
    </row>
    <row r="58" spans="1:28" ht="21.95" customHeight="1" x14ac:dyDescent="0.2">
      <c r="A58" s="11" t="s">
        <v>59</v>
      </c>
      <c r="B58" s="11" t="s">
        <v>11</v>
      </c>
      <c r="C58" s="14"/>
      <c r="D58" s="12">
        <v>321</v>
      </c>
      <c r="E58" s="12">
        <v>241</v>
      </c>
      <c r="F58" s="12">
        <v>79</v>
      </c>
      <c r="G58" s="27" t="str">
        <f>VLOOKUP(A:A,[1]TDSheet!$A:$G,7,0)</f>
        <v>E-2MC-320-D20-X00-Y20</v>
      </c>
      <c r="H58" s="28">
        <f>VLOOKUP(A:A,[1]TDSheet!$A:$H,8,0)</f>
        <v>0.2</v>
      </c>
      <c r="I58" s="13"/>
      <c r="J58" s="13">
        <f>VLOOKUP(A:A,[2]TDSheet!$A:$B,2,0)</f>
        <v>242</v>
      </c>
      <c r="K58" s="13">
        <f t="shared" si="2"/>
        <v>-1</v>
      </c>
      <c r="L58" s="13"/>
      <c r="M58" s="13"/>
      <c r="N58" s="13"/>
      <c r="O58" s="13">
        <f t="shared" si="3"/>
        <v>4.82</v>
      </c>
      <c r="P58" s="29">
        <v>200</v>
      </c>
      <c r="Q58" s="32">
        <v>0</v>
      </c>
      <c r="R58" s="13">
        <f t="shared" si="6"/>
        <v>57.883817427385885</v>
      </c>
      <c r="S58" s="13">
        <f t="shared" si="4"/>
        <v>16.390041493775932</v>
      </c>
      <c r="T58" s="13"/>
      <c r="U58" s="13"/>
      <c r="V58" s="13">
        <f>VLOOKUP(A:A,[1]TDSheet!$A:$X,24,0)</f>
        <v>0</v>
      </c>
      <c r="W58" s="13">
        <f>VLOOKUP(A:A,[1]TDSheet!$A:$Y,25,0)</f>
        <v>0</v>
      </c>
      <c r="X58" s="13">
        <f>VLOOKUP(A:A,[1]TDSheet!$A:$O,15,0)</f>
        <v>5.2</v>
      </c>
      <c r="Y58" s="13" t="s">
        <v>97</v>
      </c>
      <c r="Z58" s="13"/>
      <c r="AA58" s="13">
        <f t="shared" si="5"/>
        <v>40</v>
      </c>
      <c r="AB58" s="13"/>
    </row>
    <row r="59" spans="1:28" ht="21.95" customHeight="1" x14ac:dyDescent="0.2">
      <c r="A59" s="11" t="s">
        <v>60</v>
      </c>
      <c r="B59" s="11" t="s">
        <v>11</v>
      </c>
      <c r="C59" s="12">
        <v>248</v>
      </c>
      <c r="D59" s="12">
        <v>339</v>
      </c>
      <c r="E59" s="12">
        <v>156</v>
      </c>
      <c r="F59" s="12">
        <v>219</v>
      </c>
      <c r="G59" s="27" t="str">
        <f>VLOOKUP(A:A,[1]TDSheet!$A:$G,7,0)</f>
        <v>E-2MC-321-D20-X00-Y20</v>
      </c>
      <c r="H59" s="28">
        <f>VLOOKUP(A:A,[1]TDSheet!$A:$H,8,0)</f>
        <v>0.2</v>
      </c>
      <c r="I59" s="13"/>
      <c r="J59" s="13">
        <f>VLOOKUP(A:A,[2]TDSheet!$A:$B,2,0)</f>
        <v>168</v>
      </c>
      <c r="K59" s="13">
        <f t="shared" si="2"/>
        <v>-12</v>
      </c>
      <c r="L59" s="13"/>
      <c r="M59" s="13"/>
      <c r="N59" s="13"/>
      <c r="O59" s="13">
        <f t="shared" si="3"/>
        <v>3.12</v>
      </c>
      <c r="P59" s="29">
        <v>200</v>
      </c>
      <c r="Q59" s="32">
        <v>0</v>
      </c>
      <c r="R59" s="13">
        <f t="shared" si="6"/>
        <v>134.2948717948718</v>
      </c>
      <c r="S59" s="13">
        <f t="shared" si="4"/>
        <v>70.192307692307693</v>
      </c>
      <c r="T59" s="13"/>
      <c r="U59" s="13"/>
      <c r="V59" s="13">
        <f>VLOOKUP(A:A,[1]TDSheet!$A:$X,24,0)</f>
        <v>7.8</v>
      </c>
      <c r="W59" s="13">
        <f>VLOOKUP(A:A,[1]TDSheet!$A:$Y,25,0)</f>
        <v>3.4</v>
      </c>
      <c r="X59" s="13">
        <f>VLOOKUP(A:A,[1]TDSheet!$A:$O,15,0)</f>
        <v>1</v>
      </c>
      <c r="Y59" s="13" t="s">
        <v>97</v>
      </c>
      <c r="Z59" s="13"/>
      <c r="AA59" s="13">
        <f t="shared" si="5"/>
        <v>40</v>
      </c>
      <c r="AB59" s="13"/>
    </row>
    <row r="60" spans="1:28" ht="21.95" customHeight="1" x14ac:dyDescent="0.2">
      <c r="A60" s="11" t="s">
        <v>61</v>
      </c>
      <c r="B60" s="11" t="s">
        <v>11</v>
      </c>
      <c r="C60" s="12">
        <v>31</v>
      </c>
      <c r="D60" s="12"/>
      <c r="E60" s="12">
        <v>2</v>
      </c>
      <c r="F60" s="12"/>
      <c r="G60" s="27" t="str">
        <f>VLOOKUP(A:A,[1]TDSheet!$A:$G,7,0)</f>
        <v>E-2MC-322-D01-X00-Y8</v>
      </c>
      <c r="H60" s="28">
        <f>VLOOKUP(A:A,[1]TDSheet!$A:$H,8,0)</f>
        <v>1</v>
      </c>
      <c r="I60" s="13"/>
      <c r="J60" s="13">
        <f>VLOOKUP(A:A,[2]TDSheet!$A:$B,2,0)</f>
        <v>8</v>
      </c>
      <c r="K60" s="13">
        <f t="shared" si="2"/>
        <v>-6</v>
      </c>
      <c r="L60" s="13"/>
      <c r="M60" s="13"/>
      <c r="N60" s="13"/>
      <c r="O60" s="13">
        <f t="shared" si="3"/>
        <v>0.04</v>
      </c>
      <c r="P60" s="29"/>
      <c r="Q60" s="32">
        <v>0</v>
      </c>
      <c r="R60" s="13">
        <f t="shared" si="6"/>
        <v>0</v>
      </c>
      <c r="S60" s="13">
        <f t="shared" si="4"/>
        <v>0</v>
      </c>
      <c r="T60" s="13"/>
      <c r="U60" s="13"/>
      <c r="V60" s="13">
        <f>VLOOKUP(A:A,[1]TDSheet!$A:$X,24,0)</f>
        <v>0.4</v>
      </c>
      <c r="W60" s="13">
        <f>VLOOKUP(A:A,[1]TDSheet!$A:$Y,25,0)</f>
        <v>0</v>
      </c>
      <c r="X60" s="13">
        <f>VLOOKUP(A:A,[1]TDSheet!$A:$O,15,0)</f>
        <v>0</v>
      </c>
      <c r="Y60" s="13" t="s">
        <v>97</v>
      </c>
      <c r="Z60" s="13"/>
      <c r="AA60" s="13">
        <f t="shared" si="5"/>
        <v>0</v>
      </c>
      <c r="AB60" s="13"/>
    </row>
    <row r="61" spans="1:28" ht="11.1" customHeight="1" x14ac:dyDescent="0.2">
      <c r="A61" s="11" t="s">
        <v>62</v>
      </c>
      <c r="B61" s="11" t="s">
        <v>11</v>
      </c>
      <c r="C61" s="14"/>
      <c r="D61" s="12">
        <v>320</v>
      </c>
      <c r="E61" s="12">
        <v>212</v>
      </c>
      <c r="F61" s="12">
        <v>107</v>
      </c>
      <c r="G61" s="27" t="str">
        <f>VLOOKUP(A:A,[1]TDSheet!$A:$G,7,0)</f>
        <v>E-2MC-322-D20-X00-Y20</v>
      </c>
      <c r="H61" s="28">
        <f>VLOOKUP(A:A,[1]TDSheet!$A:$H,8,0)</f>
        <v>0.2</v>
      </c>
      <c r="I61" s="13"/>
      <c r="J61" s="13">
        <f>VLOOKUP(A:A,[2]TDSheet!$A:$B,2,0)</f>
        <v>207</v>
      </c>
      <c r="K61" s="13">
        <f t="shared" si="2"/>
        <v>5</v>
      </c>
      <c r="L61" s="13"/>
      <c r="M61" s="13"/>
      <c r="N61" s="13"/>
      <c r="O61" s="13">
        <f t="shared" si="3"/>
        <v>4.24</v>
      </c>
      <c r="P61" s="29">
        <v>300</v>
      </c>
      <c r="Q61" s="32">
        <v>0</v>
      </c>
      <c r="R61" s="13">
        <f t="shared" si="6"/>
        <v>95.990566037735846</v>
      </c>
      <c r="S61" s="13">
        <f t="shared" si="4"/>
        <v>25.235849056603772</v>
      </c>
      <c r="T61" s="13"/>
      <c r="U61" s="13"/>
      <c r="V61" s="13">
        <f>VLOOKUP(A:A,[1]TDSheet!$A:$X,24,0)</f>
        <v>0</v>
      </c>
      <c r="W61" s="13">
        <f>VLOOKUP(A:A,[1]TDSheet!$A:$Y,25,0)</f>
        <v>0</v>
      </c>
      <c r="X61" s="13">
        <f>VLOOKUP(A:A,[1]TDSheet!$A:$O,15,0)</f>
        <v>6</v>
      </c>
      <c r="Y61" s="13" t="s">
        <v>97</v>
      </c>
      <c r="Z61" s="13"/>
      <c r="AA61" s="13">
        <f t="shared" si="5"/>
        <v>60</v>
      </c>
      <c r="AB61" s="13"/>
    </row>
    <row r="62" spans="1:28" ht="21.95" customHeight="1" x14ac:dyDescent="0.2">
      <c r="A62" s="11" t="s">
        <v>63</v>
      </c>
      <c r="B62" s="11" t="s">
        <v>11</v>
      </c>
      <c r="C62" s="14"/>
      <c r="D62" s="12">
        <v>640</v>
      </c>
      <c r="E62" s="12">
        <v>178</v>
      </c>
      <c r="F62" s="12">
        <v>161</v>
      </c>
      <c r="G62" s="27" t="str">
        <f>VLOOKUP(A:A,[1]TDSheet!$A:$G,7,0)</f>
        <v>E-2MC-533-D20-X00-Y20</v>
      </c>
      <c r="H62" s="28">
        <f>VLOOKUP(A:A,[1]TDSheet!$A:$H,8,0)</f>
        <v>0.2</v>
      </c>
      <c r="I62" s="13"/>
      <c r="J62" s="13">
        <f>VLOOKUP(A:A,[2]TDSheet!$A:$B,2,0)</f>
        <v>178</v>
      </c>
      <c r="K62" s="13">
        <f t="shared" si="2"/>
        <v>0</v>
      </c>
      <c r="L62" s="13"/>
      <c r="M62" s="13"/>
      <c r="N62" s="13"/>
      <c r="O62" s="13">
        <f t="shared" si="3"/>
        <v>3.56</v>
      </c>
      <c r="P62" s="29">
        <v>400</v>
      </c>
      <c r="Q62" s="32">
        <v>0</v>
      </c>
      <c r="R62" s="13">
        <f t="shared" si="6"/>
        <v>157.58426966292134</v>
      </c>
      <c r="S62" s="13">
        <f t="shared" si="4"/>
        <v>45.224719101123597</v>
      </c>
      <c r="T62" s="13"/>
      <c r="U62" s="13"/>
      <c r="V62" s="13">
        <f>VLOOKUP(A:A,[1]TDSheet!$A:$X,24,0)</f>
        <v>0</v>
      </c>
      <c r="W62" s="13">
        <f>VLOOKUP(A:A,[1]TDSheet!$A:$Y,25,0)</f>
        <v>1</v>
      </c>
      <c r="X62" s="13">
        <f>VLOOKUP(A:A,[1]TDSheet!$A:$O,15,0)</f>
        <v>8</v>
      </c>
      <c r="Y62" s="13" t="s">
        <v>97</v>
      </c>
      <c r="Z62" s="13"/>
      <c r="AA62" s="13">
        <f t="shared" si="5"/>
        <v>80</v>
      </c>
      <c r="AB62" s="13"/>
    </row>
    <row r="63" spans="1:28" ht="11.1" customHeight="1" x14ac:dyDescent="0.2">
      <c r="A63" s="11" t="s">
        <v>64</v>
      </c>
      <c r="B63" s="11" t="s">
        <v>11</v>
      </c>
      <c r="C63" s="12">
        <v>40</v>
      </c>
      <c r="D63" s="12"/>
      <c r="E63" s="12">
        <v>8</v>
      </c>
      <c r="F63" s="12"/>
      <c r="G63" s="27" t="str">
        <f>VLOOKUP(A:A,[1]TDSheet!$A:$G,7,0)</f>
        <v>E-2MC-323-D01-X00-Y8</v>
      </c>
      <c r="H63" s="28">
        <f>VLOOKUP(A:A,[1]TDSheet!$A:$H,8,0)</f>
        <v>1</v>
      </c>
      <c r="I63" s="13"/>
      <c r="J63" s="13">
        <f>VLOOKUP(A:A,[2]TDSheet!$A:$B,2,0)</f>
        <v>28</v>
      </c>
      <c r="K63" s="13">
        <f t="shared" si="2"/>
        <v>-20</v>
      </c>
      <c r="L63" s="13"/>
      <c r="M63" s="13"/>
      <c r="N63" s="13"/>
      <c r="O63" s="13">
        <f t="shared" si="3"/>
        <v>0.16</v>
      </c>
      <c r="P63" s="29"/>
      <c r="Q63" s="32">
        <v>0</v>
      </c>
      <c r="R63" s="13">
        <f t="shared" si="6"/>
        <v>0</v>
      </c>
      <c r="S63" s="13">
        <f t="shared" si="4"/>
        <v>0</v>
      </c>
      <c r="T63" s="13"/>
      <c r="U63" s="13"/>
      <c r="V63" s="13">
        <f>VLOOKUP(A:A,[1]TDSheet!$A:$X,24,0)</f>
        <v>0</v>
      </c>
      <c r="W63" s="13">
        <f>VLOOKUP(A:A,[1]TDSheet!$A:$Y,25,0)</f>
        <v>0.2</v>
      </c>
      <c r="X63" s="13">
        <f>VLOOKUP(A:A,[1]TDSheet!$A:$O,15,0)</f>
        <v>1</v>
      </c>
      <c r="Y63" s="13" t="s">
        <v>97</v>
      </c>
      <c r="Z63" s="13"/>
      <c r="AA63" s="13">
        <f t="shared" si="5"/>
        <v>0</v>
      </c>
      <c r="AB63" s="13"/>
    </row>
    <row r="64" spans="1:28" ht="21.95" customHeight="1" x14ac:dyDescent="0.2">
      <c r="A64" s="11" t="s">
        <v>65</v>
      </c>
      <c r="B64" s="11" t="s">
        <v>20</v>
      </c>
      <c r="C64" s="14"/>
      <c r="D64" s="12">
        <v>240</v>
      </c>
      <c r="E64" s="12">
        <v>60</v>
      </c>
      <c r="F64" s="12"/>
      <c r="G64" s="27" t="str">
        <f>VLOOKUP(A:A,[1]TDSheet!$A:$G,7,0)</f>
        <v>E-4KF-602-W40-X00-Y1</v>
      </c>
      <c r="H64" s="28">
        <f>VLOOKUP(A:A,[1]TDSheet!$A:$H,8,0)</f>
        <v>1</v>
      </c>
      <c r="I64" s="13"/>
      <c r="J64" s="13">
        <f>VLOOKUP(A:A,[2]TDSheet!$A:$B,2,0)</f>
        <v>60</v>
      </c>
      <c r="K64" s="13">
        <f t="shared" si="2"/>
        <v>0</v>
      </c>
      <c r="L64" s="13"/>
      <c r="M64" s="13"/>
      <c r="N64" s="13"/>
      <c r="O64" s="13">
        <f t="shared" si="3"/>
        <v>1.2</v>
      </c>
      <c r="P64" s="29">
        <v>80</v>
      </c>
      <c r="Q64" s="32">
        <v>0</v>
      </c>
      <c r="R64" s="13">
        <f t="shared" si="6"/>
        <v>66.666666666666671</v>
      </c>
      <c r="S64" s="13">
        <f t="shared" si="4"/>
        <v>0</v>
      </c>
      <c r="T64" s="13"/>
      <c r="U64" s="13"/>
      <c r="V64" s="13">
        <f>VLOOKUP(A:A,[1]TDSheet!$A:$X,24,0)</f>
        <v>0</v>
      </c>
      <c r="W64" s="13">
        <f>VLOOKUP(A:A,[1]TDSheet!$A:$Y,25,0)</f>
        <v>1.6</v>
      </c>
      <c r="X64" s="13">
        <f>VLOOKUP(A:A,[1]TDSheet!$A:$O,15,0)</f>
        <v>2.4</v>
      </c>
      <c r="Y64" s="13" t="s">
        <v>97</v>
      </c>
      <c r="Z64" s="13"/>
      <c r="AA64" s="13">
        <f t="shared" si="5"/>
        <v>80</v>
      </c>
      <c r="AB64" s="13"/>
    </row>
    <row r="65" spans="1:28" ht="21.95" customHeight="1" x14ac:dyDescent="0.2">
      <c r="A65" s="11" t="s">
        <v>66</v>
      </c>
      <c r="B65" s="11" t="s">
        <v>11</v>
      </c>
      <c r="C65" s="14"/>
      <c r="D65" s="12">
        <v>517</v>
      </c>
      <c r="E65" s="12">
        <v>109</v>
      </c>
      <c r="F65" s="12">
        <v>408</v>
      </c>
      <c r="G65" s="27" t="str">
        <f>VLOOKUP(A:A,[1]TDSheet!$A:$G,7,0)</f>
        <v>E-3PP-254-D30-X00-Y16</v>
      </c>
      <c r="H65" s="28">
        <f>VLOOKUP(A:A,[1]TDSheet!$A:$H,8,0)</f>
        <v>0.3</v>
      </c>
      <c r="I65" s="13"/>
      <c r="J65" s="13">
        <f>VLOOKUP(A:A,[2]TDSheet!$A:$B,2,0)</f>
        <v>108</v>
      </c>
      <c r="K65" s="13">
        <f t="shared" si="2"/>
        <v>1</v>
      </c>
      <c r="L65" s="13"/>
      <c r="M65" s="13"/>
      <c r="N65" s="13"/>
      <c r="O65" s="13">
        <f t="shared" si="3"/>
        <v>2.1800000000000002</v>
      </c>
      <c r="P65" s="29"/>
      <c r="Q65" s="32">
        <v>0</v>
      </c>
      <c r="R65" s="13">
        <f t="shared" si="6"/>
        <v>187.15596330275227</v>
      </c>
      <c r="S65" s="13">
        <f t="shared" si="4"/>
        <v>187.15596330275227</v>
      </c>
      <c r="T65" s="13"/>
      <c r="U65" s="13"/>
      <c r="V65" s="13">
        <f>VLOOKUP(A:A,[1]TDSheet!$A:$X,24,0)</f>
        <v>0</v>
      </c>
      <c r="W65" s="13">
        <f>VLOOKUP(A:A,[1]TDSheet!$A:$Y,25,0)</f>
        <v>0.8</v>
      </c>
      <c r="X65" s="13">
        <f>VLOOKUP(A:A,[1]TDSheet!$A:$O,15,0)</f>
        <v>9.6</v>
      </c>
      <c r="Y65" s="13" t="s">
        <v>97</v>
      </c>
      <c r="Z65" s="13"/>
      <c r="AA65" s="13">
        <f t="shared" si="5"/>
        <v>0</v>
      </c>
      <c r="AB65" s="13"/>
    </row>
    <row r="66" spans="1:28" ht="21.95" customHeight="1" x14ac:dyDescent="0.2">
      <c r="A66" s="11" t="s">
        <v>67</v>
      </c>
      <c r="B66" s="11" t="s">
        <v>11</v>
      </c>
      <c r="C66" s="14"/>
      <c r="D66" s="12">
        <v>768</v>
      </c>
      <c r="E66" s="12">
        <v>191</v>
      </c>
      <c r="F66" s="12">
        <v>567</v>
      </c>
      <c r="G66" s="27" t="str">
        <f>VLOOKUP(A:A,[1]TDSheet!$A:$G,7,0)</f>
        <v>E-3PP-256-D30-X00-Y16</v>
      </c>
      <c r="H66" s="28">
        <f>VLOOKUP(A:A,[1]TDSheet!$A:$H,8,0)</f>
        <v>0.3</v>
      </c>
      <c r="I66" s="13"/>
      <c r="J66" s="13">
        <f>VLOOKUP(A:A,[2]TDSheet!$A:$B,2,0)</f>
        <v>189</v>
      </c>
      <c r="K66" s="13">
        <f t="shared" si="2"/>
        <v>2</v>
      </c>
      <c r="L66" s="13"/>
      <c r="M66" s="13"/>
      <c r="N66" s="13"/>
      <c r="O66" s="13">
        <f t="shared" si="3"/>
        <v>3.82</v>
      </c>
      <c r="P66" s="29"/>
      <c r="Q66" s="32">
        <v>0</v>
      </c>
      <c r="R66" s="13">
        <f t="shared" si="6"/>
        <v>148.42931937172776</v>
      </c>
      <c r="S66" s="13">
        <f t="shared" si="4"/>
        <v>148.42931937172776</v>
      </c>
      <c r="T66" s="13"/>
      <c r="U66" s="13"/>
      <c r="V66" s="13">
        <f>VLOOKUP(A:A,[1]TDSheet!$A:$X,24,0)</f>
        <v>0</v>
      </c>
      <c r="W66" s="13">
        <f>VLOOKUP(A:A,[1]TDSheet!$A:$Y,25,0)</f>
        <v>0.8</v>
      </c>
      <c r="X66" s="13">
        <f>VLOOKUP(A:A,[1]TDSheet!$A:$O,15,0)</f>
        <v>14.2</v>
      </c>
      <c r="Y66" s="13" t="s">
        <v>97</v>
      </c>
      <c r="Z66" s="13"/>
      <c r="AA66" s="13">
        <f t="shared" si="5"/>
        <v>0</v>
      </c>
      <c r="AB66" s="13"/>
    </row>
    <row r="67" spans="1:28" ht="11.1" customHeight="1" x14ac:dyDescent="0.2">
      <c r="A67" s="11" t="s">
        <v>68</v>
      </c>
      <c r="B67" s="11" t="s">
        <v>11</v>
      </c>
      <c r="C67" s="14"/>
      <c r="D67" s="12">
        <v>256</v>
      </c>
      <c r="E67" s="12">
        <v>0</v>
      </c>
      <c r="F67" s="12"/>
      <c r="G67" s="27" t="str">
        <f>VLOOKUP(A:A,[1]TDSheet!$A:$G,7,0)</f>
        <v>E-3PP-464-D30-X00-Y16</v>
      </c>
      <c r="H67" s="28">
        <f>VLOOKUP(A:A,[1]TDSheet!$A:$H,8,0)</f>
        <v>0.3</v>
      </c>
      <c r="I67" s="13"/>
      <c r="J67" s="13">
        <v>0</v>
      </c>
      <c r="K67" s="13">
        <f t="shared" si="2"/>
        <v>0</v>
      </c>
      <c r="L67" s="13"/>
      <c r="M67" s="13"/>
      <c r="N67" s="13"/>
      <c r="O67" s="13">
        <f t="shared" si="3"/>
        <v>0</v>
      </c>
      <c r="P67" s="29"/>
      <c r="Q67" s="32">
        <v>0</v>
      </c>
      <c r="R67" s="13" t="e">
        <f t="shared" si="6"/>
        <v>#DIV/0!</v>
      </c>
      <c r="S67" s="13" t="e">
        <f t="shared" si="4"/>
        <v>#DIV/0!</v>
      </c>
      <c r="T67" s="13"/>
      <c r="U67" s="13"/>
      <c r="V67" s="13" t="e">
        <f>VLOOKUP(A:A,[1]TDSheet!$A:$X,24,0)</f>
        <v>#REF!</v>
      </c>
      <c r="W67" s="13" t="e">
        <f>VLOOKUP(A:A,[1]TDSheet!$A:$Y,25,0)</f>
        <v>#REF!</v>
      </c>
      <c r="X67" s="13" t="e">
        <f>VLOOKUP(A:A,[1]TDSheet!$A:$O,15,0)</f>
        <v>#REF!</v>
      </c>
      <c r="Y67" s="13" t="s">
        <v>97</v>
      </c>
      <c r="Z67" s="13"/>
      <c r="AA67" s="13">
        <f t="shared" si="5"/>
        <v>0</v>
      </c>
      <c r="AB67" s="13"/>
    </row>
    <row r="68" spans="1:28" ht="21.95" customHeight="1" x14ac:dyDescent="0.2">
      <c r="A68" s="11" t="s">
        <v>69</v>
      </c>
      <c r="B68" s="11" t="s">
        <v>11</v>
      </c>
      <c r="C68" s="12">
        <v>164</v>
      </c>
      <c r="D68" s="12">
        <v>74</v>
      </c>
      <c r="E68" s="12">
        <v>180</v>
      </c>
      <c r="F68" s="12"/>
      <c r="G68" s="27" t="str">
        <f>VLOOKUP(A:A,[1]TDSheet!$A:$G,7,0)</f>
        <v>E-2SN-208-G40-X00-Y9</v>
      </c>
      <c r="H68" s="28">
        <f>VLOOKUP(A:A,[1]TDSheet!$A:$H,8,0)</f>
        <v>0.4</v>
      </c>
      <c r="I68" s="13"/>
      <c r="J68" s="13">
        <f>VLOOKUP(A:A,[2]TDSheet!$A:$B,2,0)</f>
        <v>194</v>
      </c>
      <c r="K68" s="13">
        <f t="shared" si="2"/>
        <v>-14</v>
      </c>
      <c r="L68" s="13"/>
      <c r="M68" s="13"/>
      <c r="N68" s="13"/>
      <c r="O68" s="13">
        <f t="shared" si="3"/>
        <v>3.6</v>
      </c>
      <c r="P68" s="29">
        <v>180</v>
      </c>
      <c r="Q68" s="32">
        <v>0</v>
      </c>
      <c r="R68" s="13">
        <f t="shared" si="6"/>
        <v>50</v>
      </c>
      <c r="S68" s="13">
        <f t="shared" si="4"/>
        <v>0</v>
      </c>
      <c r="T68" s="13"/>
      <c r="U68" s="13"/>
      <c r="V68" s="13">
        <f>VLOOKUP(A:A,[1]TDSheet!$A:$X,24,0)</f>
        <v>5</v>
      </c>
      <c r="W68" s="13">
        <f>VLOOKUP(A:A,[1]TDSheet!$A:$Y,25,0)</f>
        <v>8</v>
      </c>
      <c r="X68" s="13">
        <f>VLOOKUP(A:A,[1]TDSheet!$A:$O,15,0)</f>
        <v>5</v>
      </c>
      <c r="Y68" s="13" t="s">
        <v>97</v>
      </c>
      <c r="Z68" s="13"/>
      <c r="AA68" s="13">
        <f t="shared" si="5"/>
        <v>72</v>
      </c>
      <c r="AB68" s="13"/>
    </row>
    <row r="69" spans="1:28" ht="11.1" customHeight="1" x14ac:dyDescent="0.2">
      <c r="A69" s="11" t="s">
        <v>70</v>
      </c>
      <c r="B69" s="11" t="s">
        <v>11</v>
      </c>
      <c r="C69" s="14"/>
      <c r="D69" s="12">
        <v>420</v>
      </c>
      <c r="E69" s="12">
        <v>32</v>
      </c>
      <c r="F69" s="12">
        <v>388</v>
      </c>
      <c r="G69" s="27" t="str">
        <f>VLOOKUP(A:A,[1]TDSheet!$A:$G,7,0)</f>
        <v>E-3SD-506-D70-X00-Y6</v>
      </c>
      <c r="H69" s="28">
        <f>VLOOKUP(A:A,[1]TDSheet!$A:$H,8,0)</f>
        <v>0.7</v>
      </c>
      <c r="I69" s="13"/>
      <c r="J69" s="13">
        <f>VLOOKUP(A:A,[2]TDSheet!$A:$B,2,0)</f>
        <v>33</v>
      </c>
      <c r="K69" s="13">
        <f t="shared" si="2"/>
        <v>-1</v>
      </c>
      <c r="L69" s="13"/>
      <c r="M69" s="13"/>
      <c r="N69" s="13"/>
      <c r="O69" s="13">
        <f t="shared" si="3"/>
        <v>0.64</v>
      </c>
      <c r="P69" s="29"/>
      <c r="Q69" s="32">
        <v>0</v>
      </c>
      <c r="R69" s="13">
        <f t="shared" si="6"/>
        <v>606.25</v>
      </c>
      <c r="S69" s="13">
        <f t="shared" si="4"/>
        <v>606.25</v>
      </c>
      <c r="T69" s="13"/>
      <c r="U69" s="13"/>
      <c r="V69" s="13">
        <f>VLOOKUP(A:A,[1]TDSheet!$A:$X,24,0)</f>
        <v>0</v>
      </c>
      <c r="W69" s="13">
        <f>VLOOKUP(A:A,[1]TDSheet!$A:$Y,25,0)</f>
        <v>0</v>
      </c>
      <c r="X69" s="13">
        <f>VLOOKUP(A:A,[1]TDSheet!$A:$O,15,0)</f>
        <v>1.8</v>
      </c>
      <c r="Y69" s="13" t="s">
        <v>97</v>
      </c>
      <c r="Z69" s="13"/>
      <c r="AA69" s="13">
        <f t="shared" si="5"/>
        <v>0</v>
      </c>
      <c r="AB69" s="13"/>
    </row>
    <row r="70" spans="1:28" ht="21.95" customHeight="1" x14ac:dyDescent="0.2">
      <c r="A70" s="11" t="s">
        <v>71</v>
      </c>
      <c r="B70" s="11" t="s">
        <v>11</v>
      </c>
      <c r="C70" s="14"/>
      <c r="D70" s="12">
        <v>768</v>
      </c>
      <c r="E70" s="12">
        <v>112</v>
      </c>
      <c r="F70" s="12">
        <v>352</v>
      </c>
      <c r="G70" s="27" t="str">
        <f>VLOOKUP(A:A,[1]TDSheet!$A:$G,7,0)</f>
        <v>E-3SD-232-D23-X00-Y16</v>
      </c>
      <c r="H70" s="28">
        <f>VLOOKUP(A:A,[1]TDSheet!$A:$H,8,0)</f>
        <v>0.23</v>
      </c>
      <c r="I70" s="13"/>
      <c r="J70" s="13">
        <f>VLOOKUP(A:A,[2]TDSheet!$A:$B,2,0)</f>
        <v>113</v>
      </c>
      <c r="K70" s="13">
        <f t="shared" si="2"/>
        <v>-1</v>
      </c>
      <c r="L70" s="13"/>
      <c r="M70" s="13"/>
      <c r="N70" s="13"/>
      <c r="O70" s="13">
        <f t="shared" si="3"/>
        <v>2.2400000000000002</v>
      </c>
      <c r="P70" s="29"/>
      <c r="Q70" s="32">
        <v>0</v>
      </c>
      <c r="R70" s="13">
        <f t="shared" si="6"/>
        <v>157.14285714285714</v>
      </c>
      <c r="S70" s="13">
        <f t="shared" si="4"/>
        <v>157.14285714285714</v>
      </c>
      <c r="T70" s="13"/>
      <c r="U70" s="13"/>
      <c r="V70" s="13">
        <f>VLOOKUP(A:A,[1]TDSheet!$A:$X,24,0)</f>
        <v>0</v>
      </c>
      <c r="W70" s="13">
        <f>VLOOKUP(A:A,[1]TDSheet!$A:$Y,25,0)</f>
        <v>0.4</v>
      </c>
      <c r="X70" s="13">
        <f>VLOOKUP(A:A,[1]TDSheet!$A:$O,15,0)</f>
        <v>4</v>
      </c>
      <c r="Y70" s="13" t="s">
        <v>97</v>
      </c>
      <c r="Z70" s="13"/>
      <c r="AA70" s="13">
        <f t="shared" si="5"/>
        <v>0</v>
      </c>
      <c r="AB70" s="13"/>
    </row>
    <row r="71" spans="1:28" ht="11.1" customHeight="1" x14ac:dyDescent="0.2">
      <c r="A71" s="11" t="s">
        <v>72</v>
      </c>
      <c r="B71" s="11" t="s">
        <v>11</v>
      </c>
      <c r="C71" s="14"/>
      <c r="D71" s="12">
        <v>256</v>
      </c>
      <c r="E71" s="12">
        <v>132</v>
      </c>
      <c r="F71" s="12">
        <v>124</v>
      </c>
      <c r="G71" s="27" t="str">
        <f>VLOOKUP(A:A,[1]TDSheet!$A:$G,7,0)</f>
        <v>E-3SD-243-D23-X00-Y16</v>
      </c>
      <c r="H71" s="28">
        <f>VLOOKUP(A:A,[1]TDSheet!$A:$H,8,0)</f>
        <v>0.23</v>
      </c>
      <c r="I71" s="13"/>
      <c r="J71" s="13">
        <f>VLOOKUP(A:A,[2]TDSheet!$A:$B,2,0)</f>
        <v>133</v>
      </c>
      <c r="K71" s="13">
        <f t="shared" si="2"/>
        <v>-1</v>
      </c>
      <c r="L71" s="13"/>
      <c r="M71" s="13"/>
      <c r="N71" s="13"/>
      <c r="O71" s="13">
        <f t="shared" si="3"/>
        <v>2.64</v>
      </c>
      <c r="P71" s="29">
        <v>160</v>
      </c>
      <c r="Q71" s="32">
        <v>0</v>
      </c>
      <c r="R71" s="13">
        <f t="shared" si="6"/>
        <v>107.57575757575756</v>
      </c>
      <c r="S71" s="13">
        <f t="shared" si="4"/>
        <v>46.969696969696969</v>
      </c>
      <c r="T71" s="13"/>
      <c r="U71" s="13"/>
      <c r="V71" s="13">
        <f>VLOOKUP(A:A,[1]TDSheet!$A:$X,24,0)</f>
        <v>0</v>
      </c>
      <c r="W71" s="13">
        <f>VLOOKUP(A:A,[1]TDSheet!$A:$Y,25,0)</f>
        <v>0.4</v>
      </c>
      <c r="X71" s="13">
        <f>VLOOKUP(A:A,[1]TDSheet!$A:$O,15,0)</f>
        <v>4.4000000000000004</v>
      </c>
      <c r="Y71" s="13" t="s">
        <v>97</v>
      </c>
      <c r="Z71" s="13"/>
      <c r="AA71" s="13">
        <f t="shared" si="5"/>
        <v>36.800000000000004</v>
      </c>
      <c r="AB71" s="13"/>
    </row>
    <row r="72" spans="1:28" ht="11.1" customHeight="1" x14ac:dyDescent="0.2">
      <c r="A72" s="11" t="s">
        <v>73</v>
      </c>
      <c r="B72" s="11" t="s">
        <v>11</v>
      </c>
      <c r="C72" s="14"/>
      <c r="D72" s="12">
        <v>256</v>
      </c>
      <c r="E72" s="12">
        <v>133</v>
      </c>
      <c r="F72" s="12">
        <v>122</v>
      </c>
      <c r="G72" s="27" t="str">
        <f>VLOOKUP(A:A,[1]TDSheet!$A:$G,7,0)</f>
        <v>E-3SD-282-D23-X00-Y16</v>
      </c>
      <c r="H72" s="28">
        <f>VLOOKUP(A:A,[1]TDSheet!$A:$H,8,0)</f>
        <v>0.23</v>
      </c>
      <c r="I72" s="13"/>
      <c r="J72" s="13">
        <f>VLOOKUP(A:A,[2]TDSheet!$A:$B,2,0)</f>
        <v>133</v>
      </c>
      <c r="K72" s="13">
        <f t="shared" si="2"/>
        <v>0</v>
      </c>
      <c r="L72" s="13"/>
      <c r="M72" s="13"/>
      <c r="N72" s="13"/>
      <c r="O72" s="13">
        <f t="shared" si="3"/>
        <v>2.66</v>
      </c>
      <c r="P72" s="29">
        <v>160</v>
      </c>
      <c r="Q72" s="32">
        <v>0</v>
      </c>
      <c r="R72" s="13">
        <f t="shared" si="6"/>
        <v>106.01503759398496</v>
      </c>
      <c r="S72" s="13">
        <f t="shared" si="4"/>
        <v>45.864661654135332</v>
      </c>
      <c r="T72" s="13"/>
      <c r="U72" s="13"/>
      <c r="V72" s="13">
        <f>VLOOKUP(A:A,[1]TDSheet!$A:$X,24,0)</f>
        <v>0</v>
      </c>
      <c r="W72" s="13">
        <f>VLOOKUP(A:A,[1]TDSheet!$A:$Y,25,0)</f>
        <v>0.4</v>
      </c>
      <c r="X72" s="13">
        <f>VLOOKUP(A:A,[1]TDSheet!$A:$O,15,0)</f>
        <v>6.2</v>
      </c>
      <c r="Y72" s="13" t="s">
        <v>97</v>
      </c>
      <c r="Z72" s="13"/>
      <c r="AA72" s="13">
        <f t="shared" si="5"/>
        <v>36.800000000000004</v>
      </c>
      <c r="AB72" s="13"/>
    </row>
    <row r="73" spans="1:28" ht="11.1" customHeight="1" x14ac:dyDescent="0.2">
      <c r="A73" s="11" t="s">
        <v>74</v>
      </c>
      <c r="B73" s="11" t="s">
        <v>11</v>
      </c>
      <c r="C73" s="14"/>
      <c r="D73" s="12">
        <v>1134</v>
      </c>
      <c r="E73" s="12">
        <v>175</v>
      </c>
      <c r="F73" s="12">
        <v>237</v>
      </c>
      <c r="G73" s="27" t="str">
        <f>VLOOKUP(A:A,[1]TDSheet!$A:$G,7,0)</f>
        <v>E-1TP-225-D14-X00-Y18</v>
      </c>
      <c r="H73" s="28">
        <f>VLOOKUP(A:A,[1]TDSheet!$A:$H,8,0)</f>
        <v>0.14000000000000001</v>
      </c>
      <c r="I73" s="13"/>
      <c r="J73" s="13">
        <f>VLOOKUP(A:A,[2]TDSheet!$A:$B,2,0)</f>
        <v>195</v>
      </c>
      <c r="K73" s="13">
        <f t="shared" si="2"/>
        <v>-20</v>
      </c>
      <c r="L73" s="13"/>
      <c r="M73" s="13"/>
      <c r="N73" s="13"/>
      <c r="O73" s="13">
        <f t="shared" si="3"/>
        <v>3.5</v>
      </c>
      <c r="P73" s="29">
        <v>160</v>
      </c>
      <c r="Q73" s="32">
        <v>0</v>
      </c>
      <c r="R73" s="13">
        <f t="shared" si="6"/>
        <v>113.42857142857143</v>
      </c>
      <c r="S73" s="13">
        <f t="shared" si="4"/>
        <v>67.714285714285708</v>
      </c>
      <c r="T73" s="13"/>
      <c r="U73" s="13"/>
      <c r="V73" s="13">
        <f>VLOOKUP(A:A,[1]TDSheet!$A:$X,24,0)</f>
        <v>0</v>
      </c>
      <c r="W73" s="13">
        <f>VLOOKUP(A:A,[1]TDSheet!$A:$Y,25,0)</f>
        <v>1.6</v>
      </c>
      <c r="X73" s="13">
        <f>VLOOKUP(A:A,[1]TDSheet!$A:$O,15,0)</f>
        <v>9.1999999999999993</v>
      </c>
      <c r="Y73" s="13" t="s">
        <v>97</v>
      </c>
      <c r="Z73" s="13"/>
      <c r="AA73" s="13">
        <f t="shared" si="5"/>
        <v>22.400000000000002</v>
      </c>
      <c r="AB73" s="13"/>
    </row>
    <row r="74" spans="1:28" ht="11.1" customHeight="1" x14ac:dyDescent="0.2">
      <c r="A74" s="11" t="s">
        <v>75</v>
      </c>
      <c r="B74" s="11" t="s">
        <v>11</v>
      </c>
      <c r="C74" s="14"/>
      <c r="D74" s="12">
        <v>660</v>
      </c>
      <c r="E74" s="12">
        <v>59</v>
      </c>
      <c r="F74" s="12">
        <v>601</v>
      </c>
      <c r="G74" s="27" t="str">
        <f>VLOOKUP(A:A,[1]TDSheet!$A:$G,7,0)</f>
        <v>E-1TP-225-B50-X00-Y12</v>
      </c>
      <c r="H74" s="28">
        <f>VLOOKUP(A:A,[1]TDSheet!$A:$H,8,0)</f>
        <v>0.5</v>
      </c>
      <c r="I74" s="13"/>
      <c r="J74" s="13">
        <f>VLOOKUP(A:A,[2]TDSheet!$A:$B,2,0)</f>
        <v>64</v>
      </c>
      <c r="K74" s="13">
        <f t="shared" si="2"/>
        <v>-5</v>
      </c>
      <c r="L74" s="13"/>
      <c r="M74" s="13"/>
      <c r="N74" s="13"/>
      <c r="O74" s="13">
        <f t="shared" si="3"/>
        <v>1.18</v>
      </c>
      <c r="P74" s="29"/>
      <c r="Q74" s="32">
        <v>0</v>
      </c>
      <c r="R74" s="13">
        <f t="shared" si="6"/>
        <v>509.32203389830511</v>
      </c>
      <c r="S74" s="13">
        <f t="shared" si="4"/>
        <v>509.32203389830511</v>
      </c>
      <c r="T74" s="13"/>
      <c r="U74" s="13"/>
      <c r="V74" s="13">
        <f>VLOOKUP(A:A,[1]TDSheet!$A:$X,24,0)</f>
        <v>0</v>
      </c>
      <c r="W74" s="13">
        <f>VLOOKUP(A:A,[1]TDSheet!$A:$Y,25,0)</f>
        <v>0.6</v>
      </c>
      <c r="X74" s="13">
        <f>VLOOKUP(A:A,[1]TDSheet!$A:$O,15,0)</f>
        <v>3</v>
      </c>
      <c r="Y74" s="13" t="s">
        <v>97</v>
      </c>
      <c r="Z74" s="13"/>
      <c r="AA74" s="13">
        <f t="shared" si="5"/>
        <v>0</v>
      </c>
      <c r="AB74" s="13"/>
    </row>
    <row r="75" spans="1:28" ht="12.95" customHeight="1" x14ac:dyDescent="0.2">
      <c r="A75" s="11" t="s">
        <v>76</v>
      </c>
      <c r="B75" s="11" t="s">
        <v>11</v>
      </c>
      <c r="C75" s="14"/>
      <c r="D75" s="12">
        <v>688</v>
      </c>
      <c r="E75" s="12">
        <v>99</v>
      </c>
      <c r="F75" s="12">
        <v>157</v>
      </c>
      <c r="G75" s="30" t="s">
        <v>104</v>
      </c>
      <c r="H75" s="28">
        <f>VLOOKUP(A:A,[1]TDSheet!$A:$H,8,0)</f>
        <v>0.19</v>
      </c>
      <c r="I75" s="13"/>
      <c r="J75" s="13">
        <f>VLOOKUP(A:A,[2]TDSheet!$A:$B,2,0)</f>
        <v>111</v>
      </c>
      <c r="K75" s="13">
        <f t="shared" si="2"/>
        <v>-12</v>
      </c>
      <c r="L75" s="13"/>
      <c r="M75" s="13"/>
      <c r="N75" s="13"/>
      <c r="O75" s="13">
        <f t="shared" si="3"/>
        <v>1.98</v>
      </c>
      <c r="P75" s="29">
        <v>120</v>
      </c>
      <c r="Q75" s="32">
        <v>0</v>
      </c>
      <c r="R75" s="13">
        <f t="shared" si="6"/>
        <v>139.8989898989899</v>
      </c>
      <c r="S75" s="13">
        <f t="shared" si="4"/>
        <v>79.292929292929287</v>
      </c>
      <c r="T75" s="13"/>
      <c r="U75" s="13"/>
      <c r="V75" s="13">
        <f>VLOOKUP(A:A,[1]TDSheet!$A:$X,24,0)</f>
        <v>0</v>
      </c>
      <c r="W75" s="13">
        <f>VLOOKUP(A:A,[1]TDSheet!$A:$Y,25,0)</f>
        <v>0.6</v>
      </c>
      <c r="X75" s="13">
        <f>VLOOKUP(A:A,[1]TDSheet!$A:$O,15,0)</f>
        <v>2.8</v>
      </c>
      <c r="Y75" s="13" t="s">
        <v>97</v>
      </c>
      <c r="Z75" s="13"/>
      <c r="AA75" s="13">
        <f t="shared" si="5"/>
        <v>22.8</v>
      </c>
      <c r="AB75" s="13"/>
    </row>
    <row r="76" spans="1:28" ht="11.45" customHeight="1" x14ac:dyDescent="0.2">
      <c r="A76" s="1" t="s">
        <v>98</v>
      </c>
      <c r="B76" s="1" t="s">
        <v>11</v>
      </c>
      <c r="C76" s="15"/>
      <c r="D76" s="15"/>
      <c r="E76" s="15"/>
      <c r="F76" s="15"/>
      <c r="G76" s="30" t="s">
        <v>101</v>
      </c>
      <c r="H76" s="28">
        <v>0.3</v>
      </c>
      <c r="I76" s="13"/>
      <c r="J76" s="13"/>
      <c r="K76" s="13"/>
      <c r="L76" s="13"/>
      <c r="M76" s="13"/>
      <c r="N76" s="13"/>
      <c r="O76" s="13"/>
      <c r="P76" s="29">
        <v>100</v>
      </c>
      <c r="Q76" s="32">
        <v>0</v>
      </c>
      <c r="R76" s="13"/>
      <c r="S76" s="13"/>
      <c r="T76" s="13"/>
      <c r="U76" s="13"/>
      <c r="V76" s="13"/>
      <c r="W76" s="13"/>
      <c r="X76" s="13"/>
      <c r="Y76" s="13"/>
      <c r="Z76" s="13"/>
      <c r="AA76" s="13">
        <f t="shared" si="5"/>
        <v>30</v>
      </c>
      <c r="AB76" s="13"/>
    </row>
    <row r="77" spans="1:28" ht="11.45" customHeight="1" x14ac:dyDescent="0.2">
      <c r="A77" s="1" t="s">
        <v>99</v>
      </c>
      <c r="B77" s="1" t="s">
        <v>11</v>
      </c>
      <c r="C77" s="15"/>
      <c r="D77" s="15"/>
      <c r="E77" s="15"/>
      <c r="F77" s="15"/>
      <c r="G77" s="30" t="s">
        <v>102</v>
      </c>
      <c r="H77" s="28">
        <v>0.3</v>
      </c>
      <c r="I77" s="13"/>
      <c r="J77" s="13"/>
      <c r="K77" s="13"/>
      <c r="L77" s="13"/>
      <c r="M77" s="13"/>
      <c r="N77" s="13"/>
      <c r="O77" s="13"/>
      <c r="P77" s="29">
        <v>100</v>
      </c>
      <c r="Q77" s="32">
        <v>0</v>
      </c>
      <c r="R77" s="13"/>
      <c r="S77" s="13"/>
      <c r="T77" s="13"/>
      <c r="U77" s="13"/>
      <c r="V77" s="13"/>
      <c r="W77" s="13"/>
      <c r="X77" s="13"/>
      <c r="Y77" s="13"/>
      <c r="Z77" s="13"/>
      <c r="AA77" s="13">
        <f t="shared" ref="AA77:AA78" si="7">P77*H77</f>
        <v>30</v>
      </c>
      <c r="AB77" s="13"/>
    </row>
    <row r="78" spans="1:28" ht="11.45" customHeight="1" x14ac:dyDescent="0.2">
      <c r="A78" s="1" t="s">
        <v>100</v>
      </c>
      <c r="B78" s="1" t="s">
        <v>11</v>
      </c>
      <c r="C78" s="15"/>
      <c r="D78" s="15"/>
      <c r="E78" s="15"/>
      <c r="F78" s="15"/>
      <c r="G78" s="30" t="s">
        <v>103</v>
      </c>
      <c r="H78" s="28">
        <v>0.3</v>
      </c>
      <c r="I78" s="13"/>
      <c r="J78" s="13"/>
      <c r="K78" s="13"/>
      <c r="L78" s="13"/>
      <c r="M78" s="13"/>
      <c r="N78" s="13"/>
      <c r="O78" s="13"/>
      <c r="P78" s="29">
        <v>600</v>
      </c>
      <c r="Q78" s="32">
        <v>0</v>
      </c>
      <c r="R78" s="13"/>
      <c r="S78" s="13"/>
      <c r="T78" s="13"/>
      <c r="U78" s="13"/>
      <c r="V78" s="13"/>
      <c r="W78" s="13"/>
      <c r="X78" s="13"/>
      <c r="Y78" s="13"/>
      <c r="Z78" s="13"/>
      <c r="AA78" s="13">
        <f t="shared" si="7"/>
        <v>180</v>
      </c>
      <c r="AB78" s="13"/>
    </row>
    <row r="79" spans="1:28" ht="11.45" customHeight="1" x14ac:dyDescent="0.2">
      <c r="C79" s="15"/>
      <c r="D79" s="15"/>
      <c r="E79" s="15"/>
      <c r="F79" s="15"/>
      <c r="G79" s="2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1.45" customHeight="1" x14ac:dyDescent="0.2">
      <c r="C80" s="15"/>
      <c r="D80" s="15"/>
      <c r="E80" s="15"/>
      <c r="F80" s="15"/>
      <c r="G80" s="2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3:28" ht="11.45" customHeight="1" x14ac:dyDescent="0.2">
      <c r="C81" s="15"/>
      <c r="D81" s="15"/>
      <c r="E81" s="15"/>
      <c r="F81" s="15"/>
      <c r="G81" s="2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3:28" ht="11.45" customHeight="1" x14ac:dyDescent="0.2">
      <c r="C82" s="15"/>
      <c r="D82" s="15"/>
      <c r="E82" s="15"/>
      <c r="F82" s="15"/>
      <c r="G82" s="2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3:28" ht="11.45" customHeight="1" x14ac:dyDescent="0.2">
      <c r="C83" s="15"/>
      <c r="D83" s="15"/>
      <c r="E83" s="15"/>
      <c r="F83" s="15"/>
      <c r="G83" s="2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3:28" ht="11.45" customHeight="1" x14ac:dyDescent="0.2">
      <c r="C84" s="15"/>
      <c r="D84" s="15"/>
      <c r="E84" s="15"/>
      <c r="F84" s="15"/>
      <c r="G84" s="27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3:28" ht="11.45" customHeight="1" x14ac:dyDescent="0.2">
      <c r="C85" s="15"/>
      <c r="D85" s="15"/>
      <c r="E85" s="15"/>
      <c r="F85" s="15"/>
      <c r="G85" s="2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3:28" ht="11.45" customHeight="1" x14ac:dyDescent="0.2">
      <c r="C86" s="15"/>
      <c r="D86" s="15"/>
      <c r="E86" s="15"/>
      <c r="F86" s="15"/>
      <c r="G86" s="2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3:28" ht="11.45" customHeight="1" x14ac:dyDescent="0.2">
      <c r="C87" s="15"/>
      <c r="D87" s="15"/>
      <c r="E87" s="15"/>
      <c r="F87" s="15"/>
      <c r="G87" s="2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3:28" ht="11.45" customHeight="1" x14ac:dyDescent="0.2">
      <c r="C88" s="15"/>
      <c r="D88" s="15"/>
      <c r="E88" s="15"/>
      <c r="F88" s="15"/>
      <c r="G88" s="27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3:28" ht="11.45" customHeight="1" x14ac:dyDescent="0.2">
      <c r="C89" s="15"/>
      <c r="D89" s="15"/>
      <c r="E89" s="15"/>
      <c r="F89" s="15"/>
      <c r="G89" s="27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2025-04-18T09:15:57Z</dcterms:modified>
</cp:coreProperties>
</file>