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5,05,25 Ост КИ Ташкент\"/>
    </mc:Choice>
  </mc:AlternateContent>
  <xr:revisionPtr revIDLastSave="0" documentId="13_ncr:1_{A8830010-ADD5-4BB2-95E6-DEEFC288B01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Sheet!$A$3:$AH$30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8" i="1" l="1"/>
  <c r="F26" i="1" l="1"/>
  <c r="E26" i="1"/>
  <c r="F24" i="1"/>
  <c r="E24" i="1"/>
  <c r="F22" i="1"/>
  <c r="E22" i="1"/>
  <c r="F16" i="1"/>
  <c r="E16" i="1"/>
  <c r="P7" i="1" l="1"/>
  <c r="Q7" i="1" s="1"/>
  <c r="V7" i="1" s="1"/>
  <c r="R7" i="1" s="1"/>
  <c r="U7" i="1" s="1"/>
  <c r="P8" i="1"/>
  <c r="V8" i="1" s="1"/>
  <c r="R8" i="1" s="1"/>
  <c r="U8" i="1" s="1"/>
  <c r="P9" i="1"/>
  <c r="Q9" i="1" s="1"/>
  <c r="V9" i="1" s="1"/>
  <c r="R9" i="1" s="1"/>
  <c r="U9" i="1" s="1"/>
  <c r="P10" i="1"/>
  <c r="Q10" i="1" s="1"/>
  <c r="V10" i="1" s="1"/>
  <c r="U10" i="1" s="1"/>
  <c r="P11" i="1"/>
  <c r="Q11" i="1" s="1"/>
  <c r="V11" i="1" s="1"/>
  <c r="R11" i="1" s="1"/>
  <c r="U11" i="1" s="1"/>
  <c r="P12" i="1"/>
  <c r="Q12" i="1" s="1"/>
  <c r="V12" i="1" s="1"/>
  <c r="R12" i="1" s="1"/>
  <c r="U12" i="1" s="1"/>
  <c r="P13" i="1"/>
  <c r="Q13" i="1" s="1"/>
  <c r="V13" i="1" s="1"/>
  <c r="R13" i="1" s="1"/>
  <c r="U13" i="1" s="1"/>
  <c r="P14" i="1"/>
  <c r="Q14" i="1" s="1"/>
  <c r="V14" i="1" s="1"/>
  <c r="R14" i="1" s="1"/>
  <c r="U14" i="1" s="1"/>
  <c r="P15" i="1"/>
  <c r="Q15" i="1" s="1"/>
  <c r="V15" i="1" s="1"/>
  <c r="U15" i="1" s="1"/>
  <c r="P16" i="1"/>
  <c r="Q16" i="1" s="1"/>
  <c r="V16" i="1" s="1"/>
  <c r="R16" i="1" s="1"/>
  <c r="U16" i="1" s="1"/>
  <c r="P17" i="1"/>
  <c r="Q17" i="1" s="1"/>
  <c r="V17" i="1" s="1"/>
  <c r="U17" i="1" s="1"/>
  <c r="P18" i="1"/>
  <c r="Q18" i="1" s="1"/>
  <c r="V18" i="1" s="1"/>
  <c r="R18" i="1" s="1"/>
  <c r="U18" i="1" s="1"/>
  <c r="P19" i="1"/>
  <c r="Q19" i="1" s="1"/>
  <c r="V19" i="1" s="1"/>
  <c r="R19" i="1" s="1"/>
  <c r="U19" i="1" s="1"/>
  <c r="P20" i="1"/>
  <c r="Q20" i="1" s="1"/>
  <c r="V20" i="1" s="1"/>
  <c r="R20" i="1" s="1"/>
  <c r="U20" i="1" s="1"/>
  <c r="P21" i="1"/>
  <c r="Q21" i="1" s="1"/>
  <c r="V21" i="1" s="1"/>
  <c r="R21" i="1" s="1"/>
  <c r="U21" i="1" s="1"/>
  <c r="P22" i="1"/>
  <c r="Q22" i="1" s="1"/>
  <c r="V22" i="1" s="1"/>
  <c r="R22" i="1" s="1"/>
  <c r="U22" i="1" s="1"/>
  <c r="P23" i="1"/>
  <c r="Q23" i="1" s="1"/>
  <c r="V23" i="1" s="1"/>
  <c r="R23" i="1" s="1"/>
  <c r="U23" i="1" s="1"/>
  <c r="P24" i="1"/>
  <c r="Q24" i="1" s="1"/>
  <c r="V24" i="1" s="1"/>
  <c r="R24" i="1" s="1"/>
  <c r="U24" i="1" s="1"/>
  <c r="P25" i="1"/>
  <c r="Q25" i="1" s="1"/>
  <c r="V25" i="1" s="1"/>
  <c r="R25" i="1" s="1"/>
  <c r="U25" i="1" s="1"/>
  <c r="P26" i="1"/>
  <c r="Q26" i="1" s="1"/>
  <c r="V26" i="1" s="1"/>
  <c r="R26" i="1" s="1"/>
  <c r="U26" i="1" s="1"/>
  <c r="P27" i="1"/>
  <c r="Q27" i="1" s="1"/>
  <c r="V27" i="1" s="1"/>
  <c r="U27" i="1" s="1"/>
  <c r="P28" i="1"/>
  <c r="Q28" i="1" s="1"/>
  <c r="V28" i="1" s="1"/>
  <c r="U28" i="1" s="1"/>
  <c r="P29" i="1"/>
  <c r="Q29" i="1" s="1"/>
  <c r="V29" i="1" s="1"/>
  <c r="U29" i="1" s="1"/>
  <c r="P30" i="1"/>
  <c r="Q30" i="1" s="1"/>
  <c r="V30" i="1" s="1"/>
  <c r="U30" i="1" s="1"/>
  <c r="P6" i="1"/>
  <c r="Q6" i="1" s="1"/>
  <c r="V6" i="1" s="1"/>
  <c r="R6" i="1" s="1"/>
  <c r="K30" i="1"/>
  <c r="K29" i="1"/>
  <c r="K28" i="1"/>
  <c r="K27" i="1"/>
  <c r="AH26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AH11" i="1"/>
  <c r="K11" i="1"/>
  <c r="K10" i="1"/>
  <c r="K9" i="1"/>
  <c r="K8" i="1"/>
  <c r="K7" i="1"/>
  <c r="K6" i="1"/>
  <c r="AF5" i="1"/>
  <c r="AE5" i="1"/>
  <c r="AD5" i="1"/>
  <c r="AC5" i="1"/>
  <c r="AB5" i="1"/>
  <c r="AA5" i="1"/>
  <c r="Z5" i="1"/>
  <c r="Y5" i="1"/>
  <c r="X5" i="1"/>
  <c r="W5" i="1"/>
  <c r="S5" i="1"/>
  <c r="O5" i="1"/>
  <c r="N5" i="1"/>
  <c r="M5" i="1"/>
  <c r="L5" i="1"/>
  <c r="J5" i="1"/>
  <c r="F5" i="1"/>
  <c r="E5" i="1"/>
  <c r="AH18" i="1" l="1"/>
  <c r="AH22" i="1"/>
  <c r="AH8" i="1"/>
  <c r="AH16" i="1"/>
  <c r="AH20" i="1"/>
  <c r="AH24" i="1"/>
  <c r="AH7" i="1"/>
  <c r="AH9" i="1"/>
  <c r="AH13" i="1"/>
  <c r="AH17" i="1"/>
  <c r="AH19" i="1"/>
  <c r="AH21" i="1"/>
  <c r="AH23" i="1"/>
  <c r="AH25" i="1"/>
  <c r="AH12" i="1"/>
  <c r="AH14" i="1"/>
  <c r="K5" i="1"/>
  <c r="Q5" i="1"/>
  <c r="P5" i="1"/>
  <c r="U6" i="1"/>
  <c r="AH6" i="1" l="1"/>
  <c r="AH5" i="1" s="1"/>
  <c r="R5" i="1"/>
</calcChain>
</file>

<file path=xl/sharedStrings.xml><?xml version="1.0" encoding="utf-8"?>
<sst xmlns="http://schemas.openxmlformats.org/spreadsheetml/2006/main" count="114" uniqueCount="77">
  <si>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</si>
  <si>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</si>
  <si>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</si>
  <si>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</si>
  <si>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</si>
  <si>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</si>
  <si>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</si>
  <si>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</si>
  <si>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</si>
  <si>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</si>
  <si>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</si>
  <si>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</si>
  <si>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</si>
  <si>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</si>
  <si>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</si>
  <si>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</si>
  <si>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</si>
  <si>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</si>
  <si>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</si>
  <si>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</si>
  <si>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</si>
  <si>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</si>
  <si>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</si>
  <si>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29,04,</t>
  </si>
  <si>
    <t>06,05,</t>
  </si>
  <si>
    <t>05,05,</t>
  </si>
  <si>
    <t>28,04,</t>
  </si>
  <si>
    <t>21,04,</t>
  </si>
  <si>
    <t>14,04,</t>
  </si>
  <si>
    <t>07,04,</t>
  </si>
  <si>
    <t>31,03,</t>
  </si>
  <si>
    <t>24,03,</t>
  </si>
  <si>
    <t>17,03,</t>
  </si>
  <si>
    <t>10,03,</t>
  </si>
  <si>
    <t>03,03,</t>
  </si>
  <si>
    <t>24,02,</t>
  </si>
  <si>
    <t>4079 СЕРВЕЛАТ КОПЧЕНЫЙ НА БУКЕ в/к в/у_СНГ</t>
  </si>
  <si>
    <t>кг</t>
  </si>
  <si>
    <t>4087   СЕРВЕЛАТ КОПЧЕНЫЙ НА БУКЕ в/к в/К 0,35</t>
  </si>
  <si>
    <t>шт</t>
  </si>
  <si>
    <t>5096   СЕРВЕЛАТ КРЕМЛЕВСКИЙ в/к в/у_СНГ</t>
  </si>
  <si>
    <t>необходимо увеличить продажи!!!</t>
  </si>
  <si>
    <t>5608 СЕРВЕЛАТ ФИНСКИЙ в/к в/у срез 0.35кг_СНГ</t>
  </si>
  <si>
    <t>6071 ЭКСТРА Папа может вар п/о_UZ</t>
  </si>
  <si>
    <t>6072 ЭКСТРА Папа может вар п/о 0.4кг_UZ</t>
  </si>
  <si>
    <t>6075 МЯСНАЯ Папа может вар п/о_UZ</t>
  </si>
  <si>
    <t>не выводим</t>
  </si>
  <si>
    <t>6076 МЯСНАЯ Папа может вар п/о 0.4кг_UZ</t>
  </si>
  <si>
    <t>6078 ФИЛЕЙНАЯ Папа может вар п/о_UZ</t>
  </si>
  <si>
    <t>6080 ЭКСТРА ФИЛЕЙНЫЕ сос п/о мгс 1.5*2_UZ</t>
  </si>
  <si>
    <t xml:space="preserve">нет, на заводе </t>
  </si>
  <si>
    <t>6088 СОЧНЫЕ сос п/о мгс 1*6_UZ</t>
  </si>
  <si>
    <t>есть дубль</t>
  </si>
  <si>
    <t>6091 АРОМАТНАЯ с/к в/у_UZ</t>
  </si>
  <si>
    <t>6092 АРОМАТНАЯ с/к в/у 1/250 8шт_UZ</t>
  </si>
  <si>
    <t>6093 САЛЯМИ ИТАЛЬЯНСКАЯ с/к в/у 1/250 8шт_UZ</t>
  </si>
  <si>
    <t>6094 ЮБИЛЕЙНАЯ с/к в/у_UZ</t>
  </si>
  <si>
    <t>6095 ЮБИЛЕЙНАЯ с/к в/у 1/250 8шт_UZ</t>
  </si>
  <si>
    <t>6277 ГРУДИНКА ОСОБAЯ к/в мл/к в/у 0.3кг_45с</t>
  </si>
  <si>
    <t>ГРУДИНКА ПРЕМИУМ / есть дубль</t>
  </si>
  <si>
    <t>6346 ФИЛЕЙНАЯ Папа может вар п/о 0.5кг_СНГ  ОСТАНКИНО</t>
  </si>
  <si>
    <t>6652 ШПИКАЧКИ СОЧНЫЕ С БЕКОНОМ п/о мгс 1*3  ОСТАНКИНО</t>
  </si>
  <si>
    <t>6787 СЕРВЕЛАТ КРЕМЛЕВСКИЙ в/к в/у 0.33кг 8шт.  ОСТАНКИНО</t>
  </si>
  <si>
    <t>6853 МОЛОЧНЫЕ ПРЕМИУМ ПМ сос п/о мгс 1*6  ОСТАНКИНО</t>
  </si>
  <si>
    <t>7058 ШПИКАЧКИ СОЧНЫЕ С БЕКОНОМ п/о мгс 1*3_60с  ОСТАНКИНО</t>
  </si>
  <si>
    <t>дубль</t>
  </si>
  <si>
    <t>дубль на 6652</t>
  </si>
  <si>
    <t>7070 СОЧНЫЕ ПМ сос п/о мгс 1.5*4_А_50с  ОСТАНКИНО</t>
  </si>
  <si>
    <t>дубль на 6088</t>
  </si>
  <si>
    <t>7075 МОЛОЧ.ПРЕМИУМ ПМ сос п/о мгс 1.5*4_О_50с  ОСТАНКИНО</t>
  </si>
  <si>
    <t>дубль на 6853</t>
  </si>
  <si>
    <t>7187 ГРУДИНКА ПРЕМИУМ к/в мл/к в/у 0.3кг_50с  ОСТАНКИНО</t>
  </si>
  <si>
    <t>дубль на 6277</t>
  </si>
  <si>
    <t>для расчетов</t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</si>
  <si>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</rPr>
      <t xml:space="preserve"> / ошибка в заказе (неверный код)</t>
    </r>
  </si>
  <si>
    <t>новинка</t>
  </si>
  <si>
    <t>можно менять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</si>
</sst>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9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1"/>
      <name val="Calibri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  <font>
      <sz val="10"/>
      <color theme="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1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4" fillId="2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7" fillId="6" borderId="1" xfId="1" applyNumberFormat="1" applyFont="1" applyFill="1"/>
    <xf numFmtId="164" fontId="7" fillId="5" borderId="1" xfId="1" applyNumberFormat="1" applyFont="1" applyFill="1"/>
    <xf numFmtId="164" fontId="8" fillId="0" borderId="1" xfId="1" applyNumberFormat="1" applyFont="1"/>
    <xf numFmtId="164" fontId="5" fillId="6" borderId="1" xfId="1" applyNumberFormat="1" applyFont="1" applyFill="1"/>
    <xf numFmtId="164" fontId="6" fillId="6" borderId="1" xfId="1" applyNumberFormat="1" applyFont="1" applyFill="1"/>
    <xf numFmtId="164" fontId="7" fillId="0" borderId="1" xfId="1" applyNumberFormat="1" applyFont="1"/>
    <xf numFmtId="164" fontId="1" fillId="7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T5" sqref="T5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3" width="0.5703125" customWidth="1"/>
    <col min="14" max="16" width="7" customWidth="1"/>
    <col min="17" max="17" width="12.42578125" customWidth="1"/>
    <col min="18" max="19" width="7" customWidth="1"/>
    <col min="20" max="20" width="21" customWidth="1"/>
    <col min="21" max="22" width="5" customWidth="1"/>
    <col min="23" max="32" width="6" customWidth="1"/>
    <col min="33" max="33" width="48" customWidth="1"/>
    <col min="34" max="34" width="7" customWidth="1"/>
    <col min="35" max="51" width="8" customWidth="1"/>
  </cols>
  <sheetData>
    <row r="1" spans="1:51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6">
        <v>20</v>
      </c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20" t="s">
        <v>76</v>
      </c>
      <c r="R2" s="16">
        <v>8</v>
      </c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10" t="s">
        <v>73</v>
      </c>
      <c r="R3" s="3" t="s">
        <v>15</v>
      </c>
      <c r="S3" s="6" t="s">
        <v>16</v>
      </c>
      <c r="T3" s="6" t="s">
        <v>17</v>
      </c>
      <c r="U3" s="2" t="s">
        <v>18</v>
      </c>
      <c r="V3" s="2" t="s">
        <v>19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20</v>
      </c>
      <c r="AG3" s="2" t="s">
        <v>21</v>
      </c>
      <c r="AH3" s="2" t="s">
        <v>22</v>
      </c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/>
      <c r="S4" s="1"/>
      <c r="T4" s="1"/>
      <c r="U4" s="1"/>
      <c r="V4" s="1"/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 t="s">
        <v>34</v>
      </c>
      <c r="AF4" s="1" t="s">
        <v>35</v>
      </c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SUM(E6:E500)</f>
        <v>5143.1699999999992</v>
      </c>
      <c r="F5" s="4">
        <f>SUM(F6:F500)</f>
        <v>6864.8700000000008</v>
      </c>
      <c r="G5" s="7"/>
      <c r="H5" s="1"/>
      <c r="I5" s="1"/>
      <c r="J5" s="4">
        <f t="shared" ref="J5:S5" si="0">SUM(J6:J500)</f>
        <v>0</v>
      </c>
      <c r="K5" s="4">
        <f t="shared" si="0"/>
        <v>5143.1699999999992</v>
      </c>
      <c r="L5" s="4">
        <f t="shared" si="0"/>
        <v>0</v>
      </c>
      <c r="M5" s="4">
        <f t="shared" si="0"/>
        <v>0</v>
      </c>
      <c r="N5" s="4">
        <f t="shared" si="0"/>
        <v>7020</v>
      </c>
      <c r="O5" s="4">
        <f t="shared" si="0"/>
        <v>6050</v>
      </c>
      <c r="P5" s="4">
        <f t="shared" si="0"/>
        <v>1028.634</v>
      </c>
      <c r="Q5" s="4">
        <f t="shared" ref="Q5" si="1">SUM(Q6:Q500)</f>
        <v>1028.634</v>
      </c>
      <c r="R5" s="4">
        <f t="shared" si="0"/>
        <v>2114.4459999999999</v>
      </c>
      <c r="S5" s="4">
        <f t="shared" si="0"/>
        <v>0</v>
      </c>
      <c r="T5" s="1"/>
      <c r="U5" s="1"/>
      <c r="V5" s="1"/>
      <c r="W5" s="4">
        <f t="shared" ref="W5:AF5" si="2">SUM(W6:W500)</f>
        <v>993.03879999999992</v>
      </c>
      <c r="X5" s="4">
        <f t="shared" si="2"/>
        <v>914.29179999999997</v>
      </c>
      <c r="Y5" s="4">
        <f t="shared" si="2"/>
        <v>758.18940000000009</v>
      </c>
      <c r="Z5" s="4">
        <f t="shared" si="2"/>
        <v>773.40460000000007</v>
      </c>
      <c r="AA5" s="4">
        <f t="shared" si="2"/>
        <v>773.54319999999996</v>
      </c>
      <c r="AB5" s="4">
        <f t="shared" si="2"/>
        <v>522.33140000000003</v>
      </c>
      <c r="AC5" s="4">
        <f t="shared" si="2"/>
        <v>575.26219999999989</v>
      </c>
      <c r="AD5" s="4">
        <f t="shared" si="2"/>
        <v>632.9692</v>
      </c>
      <c r="AE5" s="4">
        <f t="shared" si="2"/>
        <v>500.08120000000002</v>
      </c>
      <c r="AF5" s="4">
        <f t="shared" si="2"/>
        <v>1069.5717999999999</v>
      </c>
      <c r="AG5" s="1"/>
      <c r="AH5" s="4">
        <f>SUM(AH6:AH500)</f>
        <v>907.50400000000002</v>
      </c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36</v>
      </c>
      <c r="B6" s="1" t="s">
        <v>37</v>
      </c>
      <c r="C6" s="1">
        <v>5.1130000000000004</v>
      </c>
      <c r="D6" s="1">
        <v>102.875</v>
      </c>
      <c r="E6" s="1">
        <v>99.558999999999997</v>
      </c>
      <c r="F6" s="1">
        <v>8.4290000000000003</v>
      </c>
      <c r="G6" s="7">
        <v>1</v>
      </c>
      <c r="H6" s="1">
        <v>45</v>
      </c>
      <c r="I6" s="1">
        <v>7009</v>
      </c>
      <c r="J6" s="1"/>
      <c r="K6" s="1">
        <f t="shared" ref="K6:K30" si="3">E6-J6</f>
        <v>99.558999999999997</v>
      </c>
      <c r="L6" s="1"/>
      <c r="M6" s="1"/>
      <c r="N6" s="1">
        <v>240</v>
      </c>
      <c r="O6" s="1">
        <v>200</v>
      </c>
      <c r="P6" s="1">
        <f t="shared" ref="P6:P30" si="4">E6/5</f>
        <v>19.911799999999999</v>
      </c>
      <c r="Q6" s="20">
        <f>P6</f>
        <v>19.911799999999999</v>
      </c>
      <c r="R6" s="5">
        <f>IF(((IF(V6&gt;=10,$R$1,$R$2+V6))*Q6-O6-N6-F6)&lt;0,0,((IF(V6&gt;=10,$R$1,$R$2+V6))*Q6-O6-N6-F6))</f>
        <v>0</v>
      </c>
      <c r="S6" s="5"/>
      <c r="T6" s="1"/>
      <c r="U6" s="1">
        <f>(F6+N6+O6+R6)/Q6</f>
        <v>22.520766580620535</v>
      </c>
      <c r="V6" s="1">
        <f>(F6+N6+O6)/Q6</f>
        <v>22.520766580620535</v>
      </c>
      <c r="W6" s="1">
        <v>18.874400000000001</v>
      </c>
      <c r="X6" s="1">
        <v>29.6374</v>
      </c>
      <c r="Y6" s="1">
        <v>30.683599999999998</v>
      </c>
      <c r="Z6" s="1">
        <v>19.5764</v>
      </c>
      <c r="AA6" s="1">
        <v>20.6448</v>
      </c>
      <c r="AB6" s="1">
        <v>10.416</v>
      </c>
      <c r="AC6" s="1">
        <v>27.349599999999999</v>
      </c>
      <c r="AD6" s="1">
        <v>18.192399999999999</v>
      </c>
      <c r="AE6" s="1">
        <v>12.142799999999999</v>
      </c>
      <c r="AF6" s="1">
        <v>26.190200000000001</v>
      </c>
      <c r="AG6" s="1"/>
      <c r="AH6" s="1">
        <f>G6*R6</f>
        <v>0</v>
      </c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38</v>
      </c>
      <c r="B7" s="1" t="s">
        <v>39</v>
      </c>
      <c r="C7" s="1">
        <v>361</v>
      </c>
      <c r="D7" s="1">
        <v>904</v>
      </c>
      <c r="E7" s="1">
        <v>649</v>
      </c>
      <c r="F7" s="1">
        <v>615</v>
      </c>
      <c r="G7" s="7">
        <v>0.35</v>
      </c>
      <c r="H7" s="1">
        <v>45</v>
      </c>
      <c r="I7" s="1">
        <v>7007</v>
      </c>
      <c r="J7" s="1"/>
      <c r="K7" s="1">
        <f t="shared" si="3"/>
        <v>649</v>
      </c>
      <c r="L7" s="1"/>
      <c r="M7" s="1"/>
      <c r="N7" s="1">
        <v>600</v>
      </c>
      <c r="O7" s="1">
        <v>650</v>
      </c>
      <c r="P7" s="1">
        <f t="shared" si="4"/>
        <v>129.80000000000001</v>
      </c>
      <c r="Q7" s="20">
        <f t="shared" ref="Q7:Q30" si="5">P7</f>
        <v>129.80000000000001</v>
      </c>
      <c r="R7" s="5">
        <f>IF(((IF(V7&gt;=10,$R$1,$R$2+V7))*Q7-O7-N7-F7)&lt;0,0,((IF(V7&gt;=10,$R$1,$R$2+V7))*Q7-O7-N7-F7))</f>
        <v>731</v>
      </c>
      <c r="S7" s="5"/>
      <c r="T7" s="1"/>
      <c r="U7" s="1">
        <f t="shared" ref="U7:U30" si="6">(F7+N7+O7+R7)/Q7</f>
        <v>20</v>
      </c>
      <c r="V7" s="1">
        <f t="shared" ref="V7:V30" si="7">(F7+N7+O7)/Q7</f>
        <v>14.368258859784282</v>
      </c>
      <c r="W7" s="1">
        <v>88.6</v>
      </c>
      <c r="X7" s="1">
        <v>109.4</v>
      </c>
      <c r="Y7" s="1">
        <v>137.80000000000001</v>
      </c>
      <c r="Z7" s="1">
        <v>112.8</v>
      </c>
      <c r="AA7" s="1">
        <v>90.2</v>
      </c>
      <c r="AB7" s="1">
        <v>81.599999999999994</v>
      </c>
      <c r="AC7" s="1">
        <v>97.4</v>
      </c>
      <c r="AD7" s="1">
        <v>78.8</v>
      </c>
      <c r="AE7" s="1">
        <v>72.8</v>
      </c>
      <c r="AF7" s="1">
        <v>117.2</v>
      </c>
      <c r="AG7" s="1"/>
      <c r="AH7" s="1">
        <f>G7*R7</f>
        <v>255.85</v>
      </c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40</v>
      </c>
      <c r="B8" s="1" t="s">
        <v>37</v>
      </c>
      <c r="C8" s="1">
        <v>178.702</v>
      </c>
      <c r="D8" s="1"/>
      <c r="E8" s="1">
        <v>19.702999999999999</v>
      </c>
      <c r="F8" s="1">
        <v>158.333</v>
      </c>
      <c r="G8" s="7">
        <v>1</v>
      </c>
      <c r="H8" s="1">
        <v>45</v>
      </c>
      <c r="I8" s="1">
        <v>7002</v>
      </c>
      <c r="J8" s="1"/>
      <c r="K8" s="1">
        <f t="shared" si="3"/>
        <v>19.702999999999999</v>
      </c>
      <c r="L8" s="1"/>
      <c r="M8" s="1"/>
      <c r="N8" s="1"/>
      <c r="O8" s="1">
        <v>100</v>
      </c>
      <c r="P8" s="1">
        <f t="shared" si="4"/>
        <v>3.9405999999999999</v>
      </c>
      <c r="Q8" s="20">
        <f t="shared" si="5"/>
        <v>3.9405999999999999</v>
      </c>
      <c r="R8" s="5">
        <f t="shared" ref="R8:R26" si="8">IF(((IF(V8&gt;=10,$R$1,$R$2+V8))*Q8-O8-N8-F8)&lt;0,0,((IF(V8&gt;=10,$R$1,$R$2+V8))*Q8-O8-N8-F8))</f>
        <v>0</v>
      </c>
      <c r="S8" s="5"/>
      <c r="T8" s="1"/>
      <c r="U8" s="1">
        <f t="shared" si="6"/>
        <v>65.556768004872353</v>
      </c>
      <c r="V8" s="1">
        <f t="shared" si="7"/>
        <v>65.556768004872353</v>
      </c>
      <c r="W8" s="1">
        <v>1.0524</v>
      </c>
      <c r="X8" s="1">
        <v>5.1988000000000003</v>
      </c>
      <c r="Y8" s="1">
        <v>-0.53760000000000008</v>
      </c>
      <c r="Z8" s="1">
        <v>-1.5931999999999999</v>
      </c>
      <c r="AA8" s="1">
        <v>12.042400000000001</v>
      </c>
      <c r="AB8" s="1">
        <v>10.684799999999999</v>
      </c>
      <c r="AC8" s="1">
        <v>15.5586</v>
      </c>
      <c r="AD8" s="1">
        <v>22.2362</v>
      </c>
      <c r="AE8" s="1">
        <v>13.95</v>
      </c>
      <c r="AF8" s="1">
        <v>27.804400000000001</v>
      </c>
      <c r="AG8" s="18" t="s">
        <v>41</v>
      </c>
      <c r="AH8" s="1">
        <f>G8*R8</f>
        <v>0</v>
      </c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42</v>
      </c>
      <c r="B9" s="1" t="s">
        <v>39</v>
      </c>
      <c r="C9" s="1">
        <v>-8</v>
      </c>
      <c r="D9" s="1">
        <v>600</v>
      </c>
      <c r="E9" s="1">
        <v>250</v>
      </c>
      <c r="F9" s="1">
        <v>341</v>
      </c>
      <c r="G9" s="7">
        <v>0.35</v>
      </c>
      <c r="H9" s="1">
        <v>45</v>
      </c>
      <c r="I9" s="1">
        <v>7017</v>
      </c>
      <c r="J9" s="1"/>
      <c r="K9" s="1">
        <f t="shared" si="3"/>
        <v>250</v>
      </c>
      <c r="L9" s="1"/>
      <c r="M9" s="1"/>
      <c r="N9" s="1">
        <v>900</v>
      </c>
      <c r="O9" s="1">
        <v>700</v>
      </c>
      <c r="P9" s="1">
        <f t="shared" si="4"/>
        <v>50</v>
      </c>
      <c r="Q9" s="20">
        <f t="shared" si="5"/>
        <v>50</v>
      </c>
      <c r="R9" s="5">
        <f t="shared" si="8"/>
        <v>0</v>
      </c>
      <c r="S9" s="5"/>
      <c r="T9" s="1"/>
      <c r="U9" s="1">
        <f t="shared" si="6"/>
        <v>38.82</v>
      </c>
      <c r="V9" s="1">
        <f t="shared" si="7"/>
        <v>38.82</v>
      </c>
      <c r="W9" s="1">
        <v>76</v>
      </c>
      <c r="X9" s="1">
        <v>103.4</v>
      </c>
      <c r="Y9" s="1">
        <v>58.4</v>
      </c>
      <c r="Z9" s="1">
        <v>13.2</v>
      </c>
      <c r="AA9" s="1">
        <v>102.2</v>
      </c>
      <c r="AB9" s="1">
        <v>40.6</v>
      </c>
      <c r="AC9" s="1">
        <v>-0.4</v>
      </c>
      <c r="AD9" s="1">
        <v>39.799999999999997</v>
      </c>
      <c r="AE9" s="1">
        <v>47.6</v>
      </c>
      <c r="AF9" s="1">
        <v>97.6</v>
      </c>
      <c r="AG9" s="1"/>
      <c r="AH9" s="1">
        <f>G9*R9</f>
        <v>0</v>
      </c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1" t="s">
        <v>43</v>
      </c>
      <c r="B10" s="11" t="s">
        <v>37</v>
      </c>
      <c r="C10" s="11">
        <v>164.423</v>
      </c>
      <c r="D10" s="11"/>
      <c r="E10" s="11">
        <v>-2.6960000000000002</v>
      </c>
      <c r="F10" s="11">
        <v>164.423</v>
      </c>
      <c r="G10" s="12">
        <v>0</v>
      </c>
      <c r="H10" s="11" t="e">
        <v>#N/A</v>
      </c>
      <c r="I10" s="11" t="e">
        <v>#N/A</v>
      </c>
      <c r="J10" s="11"/>
      <c r="K10" s="11">
        <f t="shared" si="3"/>
        <v>-2.6960000000000002</v>
      </c>
      <c r="L10" s="11"/>
      <c r="M10" s="11"/>
      <c r="N10" s="11"/>
      <c r="O10" s="11">
        <v>0</v>
      </c>
      <c r="P10" s="11">
        <f t="shared" si="4"/>
        <v>-0.53920000000000001</v>
      </c>
      <c r="Q10" s="11">
        <f t="shared" si="5"/>
        <v>-0.53920000000000001</v>
      </c>
      <c r="R10" s="13"/>
      <c r="S10" s="13"/>
      <c r="T10" s="11"/>
      <c r="U10" s="11">
        <f t="shared" si="6"/>
        <v>-304.93879821958456</v>
      </c>
      <c r="V10" s="11">
        <f t="shared" si="7"/>
        <v>-304.93879821958456</v>
      </c>
      <c r="W10" s="11">
        <v>0</v>
      </c>
      <c r="X10" s="11">
        <v>3.5087999999999999</v>
      </c>
      <c r="Y10" s="11">
        <v>1.3320000000000001</v>
      </c>
      <c r="Z10" s="11">
        <v>8.0768000000000004</v>
      </c>
      <c r="AA10" s="11">
        <v>5.0543999999999993</v>
      </c>
      <c r="AB10" s="11">
        <v>1.3615999999999999</v>
      </c>
      <c r="AC10" s="11">
        <v>11.2872</v>
      </c>
      <c r="AD10" s="11">
        <v>1.3435999999999999</v>
      </c>
      <c r="AE10" s="11">
        <v>0</v>
      </c>
      <c r="AF10" s="11">
        <v>0</v>
      </c>
      <c r="AG10" s="14" t="s">
        <v>74</v>
      </c>
      <c r="AH10" s="1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44</v>
      </c>
      <c r="B11" s="1" t="s">
        <v>39</v>
      </c>
      <c r="C11" s="1">
        <v>728</v>
      </c>
      <c r="D11" s="1"/>
      <c r="E11" s="1">
        <v>281</v>
      </c>
      <c r="F11" s="1">
        <v>409</v>
      </c>
      <c r="G11" s="7">
        <v>0.4</v>
      </c>
      <c r="H11" s="1">
        <v>60</v>
      </c>
      <c r="I11" s="1">
        <v>6354</v>
      </c>
      <c r="J11" s="1"/>
      <c r="K11" s="1">
        <f t="shared" si="3"/>
        <v>281</v>
      </c>
      <c r="L11" s="1"/>
      <c r="M11" s="1"/>
      <c r="N11" s="1">
        <v>80</v>
      </c>
      <c r="O11" s="1">
        <v>0</v>
      </c>
      <c r="P11" s="1">
        <f t="shared" si="4"/>
        <v>56.2</v>
      </c>
      <c r="Q11" s="20">
        <f t="shared" si="5"/>
        <v>56.2</v>
      </c>
      <c r="R11" s="5">
        <f t="shared" si="8"/>
        <v>449.59999999999991</v>
      </c>
      <c r="S11" s="5"/>
      <c r="T11" s="1"/>
      <c r="U11" s="1">
        <f t="shared" si="6"/>
        <v>16.70106761565836</v>
      </c>
      <c r="V11" s="1">
        <f t="shared" si="7"/>
        <v>8.7010676156583617</v>
      </c>
      <c r="W11" s="1">
        <v>53.8</v>
      </c>
      <c r="X11" s="1">
        <v>56.2</v>
      </c>
      <c r="Y11" s="1">
        <v>28.6</v>
      </c>
      <c r="Z11" s="1">
        <v>67.599999999999994</v>
      </c>
      <c r="AA11" s="1">
        <v>47.6</v>
      </c>
      <c r="AB11" s="1">
        <v>39</v>
      </c>
      <c r="AC11" s="1">
        <v>55.6</v>
      </c>
      <c r="AD11" s="1">
        <v>39.4</v>
      </c>
      <c r="AE11" s="1">
        <v>40.4</v>
      </c>
      <c r="AF11" s="1">
        <v>79.599999999999994</v>
      </c>
      <c r="AG11" s="1"/>
      <c r="AH11" s="1">
        <f>G11*R11</f>
        <v>179.83999999999997</v>
      </c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45</v>
      </c>
      <c r="B12" s="1" t="s">
        <v>37</v>
      </c>
      <c r="C12" s="1">
        <v>2.6739999999999999</v>
      </c>
      <c r="D12" s="1"/>
      <c r="E12" s="1">
        <v>-3.7530000000000001</v>
      </c>
      <c r="F12" s="1">
        <v>2.6739999999999999</v>
      </c>
      <c r="G12" s="7">
        <v>1</v>
      </c>
      <c r="H12" s="1">
        <v>60</v>
      </c>
      <c r="I12" s="1">
        <v>4405</v>
      </c>
      <c r="J12" s="1"/>
      <c r="K12" s="1">
        <f t="shared" si="3"/>
        <v>-3.7530000000000001</v>
      </c>
      <c r="L12" s="1"/>
      <c r="M12" s="1"/>
      <c r="N12" s="1">
        <v>50</v>
      </c>
      <c r="O12" s="1">
        <v>50</v>
      </c>
      <c r="P12" s="1">
        <f t="shared" si="4"/>
        <v>-0.75060000000000004</v>
      </c>
      <c r="Q12" s="20">
        <f t="shared" si="5"/>
        <v>-0.75060000000000004</v>
      </c>
      <c r="R12" s="5">
        <f t="shared" si="8"/>
        <v>0</v>
      </c>
      <c r="S12" s="5"/>
      <c r="T12" s="1"/>
      <c r="U12" s="1">
        <f t="shared" si="6"/>
        <v>-136.78923527844393</v>
      </c>
      <c r="V12" s="1">
        <f t="shared" si="7"/>
        <v>-136.78923527844393</v>
      </c>
      <c r="W12" s="1">
        <v>-1.7889999999999999</v>
      </c>
      <c r="X12" s="1">
        <v>5.6627999999999998</v>
      </c>
      <c r="Y12" s="1">
        <v>6.2283999999999997</v>
      </c>
      <c r="Z12" s="1">
        <v>17.5456</v>
      </c>
      <c r="AA12" s="1">
        <v>12.409599999999999</v>
      </c>
      <c r="AB12" s="1">
        <v>10.6972</v>
      </c>
      <c r="AC12" s="1">
        <v>14.6762</v>
      </c>
      <c r="AD12" s="1">
        <v>12.276199999999999</v>
      </c>
      <c r="AE12" s="1">
        <v>10.298</v>
      </c>
      <c r="AF12" s="1">
        <v>12.215199999999999</v>
      </c>
      <c r="AG12" s="1" t="s">
        <v>46</v>
      </c>
      <c r="AH12" s="1">
        <f>G12*R12</f>
        <v>0</v>
      </c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47</v>
      </c>
      <c r="B13" s="1" t="s">
        <v>39</v>
      </c>
      <c r="C13" s="1">
        <v>160</v>
      </c>
      <c r="D13" s="1">
        <v>200</v>
      </c>
      <c r="E13" s="1">
        <v>253</v>
      </c>
      <c r="F13" s="1">
        <v>93</v>
      </c>
      <c r="G13" s="7">
        <v>0.4</v>
      </c>
      <c r="H13" s="1">
        <v>60</v>
      </c>
      <c r="I13" s="1">
        <v>6334</v>
      </c>
      <c r="J13" s="1"/>
      <c r="K13" s="1">
        <f t="shared" si="3"/>
        <v>253</v>
      </c>
      <c r="L13" s="1"/>
      <c r="M13" s="1"/>
      <c r="N13" s="1">
        <v>520</v>
      </c>
      <c r="O13" s="1">
        <v>400</v>
      </c>
      <c r="P13" s="1">
        <f t="shared" si="4"/>
        <v>50.6</v>
      </c>
      <c r="Q13" s="20">
        <f t="shared" si="5"/>
        <v>50.6</v>
      </c>
      <c r="R13" s="5">
        <f t="shared" si="8"/>
        <v>0</v>
      </c>
      <c r="S13" s="5"/>
      <c r="T13" s="1"/>
      <c r="U13" s="1">
        <f t="shared" si="6"/>
        <v>20.019762845849801</v>
      </c>
      <c r="V13" s="1">
        <f t="shared" si="7"/>
        <v>20.019762845849801</v>
      </c>
      <c r="W13" s="1">
        <v>70</v>
      </c>
      <c r="X13" s="1">
        <v>61.6</v>
      </c>
      <c r="Y13" s="1">
        <v>44.4</v>
      </c>
      <c r="Z13" s="1">
        <v>61.8</v>
      </c>
      <c r="AA13" s="1">
        <v>59</v>
      </c>
      <c r="AB13" s="1">
        <v>42.2</v>
      </c>
      <c r="AC13" s="1">
        <v>39.799999999999997</v>
      </c>
      <c r="AD13" s="1">
        <v>40.799999999999997</v>
      </c>
      <c r="AE13" s="1">
        <v>27</v>
      </c>
      <c r="AF13" s="1">
        <v>60.2</v>
      </c>
      <c r="AG13" s="1"/>
      <c r="AH13" s="1">
        <f>G13*R13</f>
        <v>0</v>
      </c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48</v>
      </c>
      <c r="B14" s="1" t="s">
        <v>37</v>
      </c>
      <c r="C14" s="1">
        <v>2.6379999999999999</v>
      </c>
      <c r="D14" s="1"/>
      <c r="E14" s="1">
        <v>-4.7</v>
      </c>
      <c r="F14" s="1">
        <v>2.6379999999999999</v>
      </c>
      <c r="G14" s="7">
        <v>1</v>
      </c>
      <c r="H14" s="1">
        <v>60</v>
      </c>
      <c r="I14" s="1">
        <v>4335</v>
      </c>
      <c r="J14" s="1"/>
      <c r="K14" s="1">
        <f t="shared" si="3"/>
        <v>-4.7</v>
      </c>
      <c r="L14" s="1"/>
      <c r="M14" s="1"/>
      <c r="N14" s="1">
        <v>50</v>
      </c>
      <c r="O14" s="1">
        <v>50</v>
      </c>
      <c r="P14" s="1">
        <f t="shared" si="4"/>
        <v>-0.94000000000000006</v>
      </c>
      <c r="Q14" s="20">
        <f t="shared" si="5"/>
        <v>-0.94000000000000006</v>
      </c>
      <c r="R14" s="5">
        <f t="shared" si="8"/>
        <v>0</v>
      </c>
      <c r="S14" s="5"/>
      <c r="T14" s="1"/>
      <c r="U14" s="1">
        <f t="shared" si="6"/>
        <v>-109.18936170212766</v>
      </c>
      <c r="V14" s="1">
        <f t="shared" si="7"/>
        <v>-109.18936170212766</v>
      </c>
      <c r="W14" s="1">
        <v>-1.341</v>
      </c>
      <c r="X14" s="1">
        <v>4.1150000000000002</v>
      </c>
      <c r="Y14" s="1">
        <v>7.7713999999999999</v>
      </c>
      <c r="Z14" s="1">
        <v>13.376200000000001</v>
      </c>
      <c r="AA14" s="1">
        <v>18.494</v>
      </c>
      <c r="AB14" s="1">
        <v>10.798400000000001</v>
      </c>
      <c r="AC14" s="1">
        <v>19.1172</v>
      </c>
      <c r="AD14" s="1">
        <v>15.135</v>
      </c>
      <c r="AE14" s="1">
        <v>8.0993999999999993</v>
      </c>
      <c r="AF14" s="1">
        <v>23.292400000000001</v>
      </c>
      <c r="AG14" s="1" t="s">
        <v>46</v>
      </c>
      <c r="AH14" s="1">
        <f>G14*R14</f>
        <v>0</v>
      </c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1" t="s">
        <v>49</v>
      </c>
      <c r="B15" s="11" t="s">
        <v>37</v>
      </c>
      <c r="C15" s="11"/>
      <c r="D15" s="11"/>
      <c r="E15" s="11"/>
      <c r="F15" s="11"/>
      <c r="G15" s="12">
        <v>0</v>
      </c>
      <c r="H15" s="11">
        <v>60</v>
      </c>
      <c r="I15" s="11" t="e">
        <v>#N/A</v>
      </c>
      <c r="J15" s="11"/>
      <c r="K15" s="11">
        <f t="shared" si="3"/>
        <v>0</v>
      </c>
      <c r="L15" s="11"/>
      <c r="M15" s="11"/>
      <c r="N15" s="11"/>
      <c r="O15" s="11">
        <v>0</v>
      </c>
      <c r="P15" s="11">
        <f t="shared" si="4"/>
        <v>0</v>
      </c>
      <c r="Q15" s="11">
        <f t="shared" si="5"/>
        <v>0</v>
      </c>
      <c r="R15" s="13"/>
      <c r="S15" s="13"/>
      <c r="T15" s="11"/>
      <c r="U15" s="11" t="e">
        <f t="shared" si="6"/>
        <v>#DIV/0!</v>
      </c>
      <c r="V15" s="11" t="e">
        <f t="shared" si="7"/>
        <v>#DIV/0!</v>
      </c>
      <c r="W15" s="11">
        <v>0</v>
      </c>
      <c r="X15" s="11">
        <v>-0.51479999999999992</v>
      </c>
      <c r="Y15" s="11">
        <v>-0.30299999999999999</v>
      </c>
      <c r="Z15" s="11">
        <v>-0.62460000000000004</v>
      </c>
      <c r="AA15" s="11">
        <v>-2.036</v>
      </c>
      <c r="AB15" s="11">
        <v>0</v>
      </c>
      <c r="AC15" s="11">
        <v>-0.31180000000000002</v>
      </c>
      <c r="AD15" s="11">
        <v>0</v>
      </c>
      <c r="AE15" s="11">
        <v>0</v>
      </c>
      <c r="AF15" s="11">
        <v>19.5154</v>
      </c>
      <c r="AG15" s="11" t="s">
        <v>50</v>
      </c>
      <c r="AH15" s="1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51</v>
      </c>
      <c r="B16" s="1" t="s">
        <v>37</v>
      </c>
      <c r="C16" s="1">
        <v>-1.0189999999999999</v>
      </c>
      <c r="D16" s="1"/>
      <c r="E16" s="17">
        <f>E28</f>
        <v>393.47500000000002</v>
      </c>
      <c r="F16" s="17">
        <f>-1.019+F28</f>
        <v>327.16500000000002</v>
      </c>
      <c r="G16" s="7">
        <v>1</v>
      </c>
      <c r="H16" s="1">
        <v>50</v>
      </c>
      <c r="I16" s="1">
        <v>7070</v>
      </c>
      <c r="J16" s="1"/>
      <c r="K16" s="1">
        <f t="shared" si="3"/>
        <v>393.47500000000002</v>
      </c>
      <c r="L16" s="1"/>
      <c r="M16" s="1"/>
      <c r="N16" s="1">
        <v>600</v>
      </c>
      <c r="O16" s="1">
        <v>500</v>
      </c>
      <c r="P16" s="1">
        <f t="shared" si="4"/>
        <v>78.695000000000007</v>
      </c>
      <c r="Q16" s="20">
        <f t="shared" si="5"/>
        <v>78.695000000000007</v>
      </c>
      <c r="R16" s="5">
        <f t="shared" si="8"/>
        <v>146.73500000000007</v>
      </c>
      <c r="S16" s="5"/>
      <c r="T16" s="1"/>
      <c r="U16" s="1">
        <f t="shared" si="6"/>
        <v>20</v>
      </c>
      <c r="V16" s="1">
        <f t="shared" si="7"/>
        <v>18.135396149691847</v>
      </c>
      <c r="W16" s="1">
        <v>83.852000000000004</v>
      </c>
      <c r="X16" s="1">
        <v>84.366799999999998</v>
      </c>
      <c r="Y16" s="1">
        <v>92.790800000000004</v>
      </c>
      <c r="Z16" s="1">
        <v>84.081800000000001</v>
      </c>
      <c r="AA16" s="1">
        <v>77.613399999999999</v>
      </c>
      <c r="AB16" s="1">
        <v>46.794800000000002</v>
      </c>
      <c r="AC16" s="1">
        <v>67.1434</v>
      </c>
      <c r="AD16" s="1">
        <v>71.352800000000002</v>
      </c>
      <c r="AE16" s="1">
        <v>40.863799999999998</v>
      </c>
      <c r="AF16" s="1">
        <v>113.2538</v>
      </c>
      <c r="AG16" s="1" t="s">
        <v>52</v>
      </c>
      <c r="AH16" s="1">
        <f t="shared" ref="AH16:AH26" si="9">G16*R16</f>
        <v>146.73500000000007</v>
      </c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53</v>
      </c>
      <c r="B17" s="1" t="s">
        <v>37</v>
      </c>
      <c r="C17" s="1">
        <v>134.4</v>
      </c>
      <c r="D17" s="1"/>
      <c r="E17" s="1"/>
      <c r="F17" s="1">
        <v>134.4</v>
      </c>
      <c r="G17" s="7">
        <v>1</v>
      </c>
      <c r="H17" s="1">
        <v>120</v>
      </c>
      <c r="I17" s="1">
        <v>1146</v>
      </c>
      <c r="J17" s="1"/>
      <c r="K17" s="1">
        <f t="shared" si="3"/>
        <v>0</v>
      </c>
      <c r="L17" s="1"/>
      <c r="M17" s="1"/>
      <c r="N17" s="1"/>
      <c r="O17" s="1">
        <v>50</v>
      </c>
      <c r="P17" s="1">
        <f t="shared" si="4"/>
        <v>0</v>
      </c>
      <c r="Q17" s="20">
        <f t="shared" si="5"/>
        <v>0</v>
      </c>
      <c r="R17" s="5">
        <v>0</v>
      </c>
      <c r="S17" s="5"/>
      <c r="T17" s="1"/>
      <c r="U17" s="1" t="e">
        <f t="shared" si="6"/>
        <v>#DIV/0!</v>
      </c>
      <c r="V17" s="1" t="e">
        <f t="shared" si="7"/>
        <v>#DIV/0!</v>
      </c>
      <c r="W17" s="1">
        <v>-0.1012</v>
      </c>
      <c r="X17" s="1">
        <v>-0.497</v>
      </c>
      <c r="Y17" s="1">
        <v>-9.9199999999999997E-2</v>
      </c>
      <c r="Z17" s="1">
        <v>-0.90800000000000003</v>
      </c>
      <c r="AA17" s="1">
        <v>-6.6111999999999993</v>
      </c>
      <c r="AB17" s="1">
        <v>9.7599999999999992E-2</v>
      </c>
      <c r="AC17" s="1">
        <v>2.0699999999999998</v>
      </c>
      <c r="AD17" s="1">
        <v>4.0510000000000002</v>
      </c>
      <c r="AE17" s="1">
        <v>2.2751999999999999</v>
      </c>
      <c r="AF17" s="1">
        <v>2.2909999999999999</v>
      </c>
      <c r="AG17" s="18" t="s">
        <v>41</v>
      </c>
      <c r="AH17" s="1">
        <f t="shared" si="9"/>
        <v>0</v>
      </c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54</v>
      </c>
      <c r="B18" s="1" t="s">
        <v>39</v>
      </c>
      <c r="C18" s="1">
        <v>361</v>
      </c>
      <c r="D18" s="1"/>
      <c r="E18" s="1">
        <v>27</v>
      </c>
      <c r="F18" s="1">
        <v>334</v>
      </c>
      <c r="G18" s="7">
        <v>0.25</v>
      </c>
      <c r="H18" s="1">
        <v>120</v>
      </c>
      <c r="I18" s="1">
        <v>5738</v>
      </c>
      <c r="J18" s="1"/>
      <c r="K18" s="1">
        <f t="shared" si="3"/>
        <v>27</v>
      </c>
      <c r="L18" s="1"/>
      <c r="M18" s="1"/>
      <c r="N18" s="1"/>
      <c r="O18" s="1">
        <v>400</v>
      </c>
      <c r="P18" s="1">
        <f t="shared" si="4"/>
        <v>5.4</v>
      </c>
      <c r="Q18" s="20">
        <f t="shared" si="5"/>
        <v>5.4</v>
      </c>
      <c r="R18" s="5">
        <f t="shared" si="8"/>
        <v>0</v>
      </c>
      <c r="S18" s="5"/>
      <c r="T18" s="1"/>
      <c r="U18" s="1">
        <f t="shared" si="6"/>
        <v>135.92592592592592</v>
      </c>
      <c r="V18" s="1">
        <f t="shared" si="7"/>
        <v>135.92592592592592</v>
      </c>
      <c r="W18" s="1">
        <v>11.2</v>
      </c>
      <c r="X18" s="1">
        <v>1.4</v>
      </c>
      <c r="Y18" s="1">
        <v>16</v>
      </c>
      <c r="Z18" s="1">
        <v>7.8</v>
      </c>
      <c r="AA18" s="1">
        <v>-6.8</v>
      </c>
      <c r="AB18" s="1">
        <v>1.8</v>
      </c>
      <c r="AC18" s="1">
        <v>10</v>
      </c>
      <c r="AD18" s="1">
        <v>23.8</v>
      </c>
      <c r="AE18" s="1">
        <v>15.8</v>
      </c>
      <c r="AF18" s="1">
        <v>30</v>
      </c>
      <c r="AG18" s="18" t="s">
        <v>41</v>
      </c>
      <c r="AH18" s="1">
        <f t="shared" si="9"/>
        <v>0</v>
      </c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55</v>
      </c>
      <c r="B19" s="1" t="s">
        <v>39</v>
      </c>
      <c r="C19" s="1">
        <v>2242</v>
      </c>
      <c r="D19" s="1"/>
      <c r="E19" s="1">
        <v>2</v>
      </c>
      <c r="F19" s="1">
        <v>2239</v>
      </c>
      <c r="G19" s="7">
        <v>0.25</v>
      </c>
      <c r="H19" s="1">
        <v>120</v>
      </c>
      <c r="I19" s="1">
        <v>4993</v>
      </c>
      <c r="J19" s="1"/>
      <c r="K19" s="1">
        <f t="shared" si="3"/>
        <v>2</v>
      </c>
      <c r="L19" s="1"/>
      <c r="M19" s="1"/>
      <c r="N19" s="1"/>
      <c r="O19" s="1">
        <v>400</v>
      </c>
      <c r="P19" s="1">
        <f t="shared" si="4"/>
        <v>0.4</v>
      </c>
      <c r="Q19" s="20">
        <f t="shared" si="5"/>
        <v>0.4</v>
      </c>
      <c r="R19" s="5">
        <f t="shared" si="8"/>
        <v>0</v>
      </c>
      <c r="S19" s="5"/>
      <c r="T19" s="1"/>
      <c r="U19" s="1">
        <f t="shared" si="6"/>
        <v>6597.5</v>
      </c>
      <c r="V19" s="1">
        <f t="shared" si="7"/>
        <v>6597.5</v>
      </c>
      <c r="W19" s="1">
        <v>0</v>
      </c>
      <c r="X19" s="1">
        <v>-3.4</v>
      </c>
      <c r="Y19" s="1">
        <v>7</v>
      </c>
      <c r="Z19" s="1">
        <v>23</v>
      </c>
      <c r="AA19" s="1">
        <v>-4.5999999999999996</v>
      </c>
      <c r="AB19" s="1">
        <v>12.6</v>
      </c>
      <c r="AC19" s="1">
        <v>12.4</v>
      </c>
      <c r="AD19" s="1">
        <v>28.8</v>
      </c>
      <c r="AE19" s="1">
        <v>30.6</v>
      </c>
      <c r="AF19" s="1">
        <v>49.8</v>
      </c>
      <c r="AG19" s="18" t="s">
        <v>41</v>
      </c>
      <c r="AH19" s="1">
        <f t="shared" si="9"/>
        <v>0</v>
      </c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56</v>
      </c>
      <c r="B20" s="1" t="s">
        <v>37</v>
      </c>
      <c r="C20" s="1">
        <v>50.487000000000002</v>
      </c>
      <c r="D20" s="1"/>
      <c r="E20" s="1">
        <v>46.552</v>
      </c>
      <c r="F20" s="1">
        <v>3.9350000000000001</v>
      </c>
      <c r="G20" s="7">
        <v>1</v>
      </c>
      <c r="H20" s="1">
        <v>120</v>
      </c>
      <c r="I20" s="1">
        <v>4154</v>
      </c>
      <c r="J20" s="1"/>
      <c r="K20" s="1">
        <f t="shared" si="3"/>
        <v>46.552</v>
      </c>
      <c r="L20" s="1"/>
      <c r="M20" s="1"/>
      <c r="N20" s="1">
        <v>150</v>
      </c>
      <c r="O20" s="1">
        <v>50</v>
      </c>
      <c r="P20" s="1">
        <f t="shared" si="4"/>
        <v>9.3103999999999996</v>
      </c>
      <c r="Q20" s="20">
        <f t="shared" si="5"/>
        <v>9.3103999999999996</v>
      </c>
      <c r="R20" s="5">
        <f t="shared" si="8"/>
        <v>0</v>
      </c>
      <c r="S20" s="5"/>
      <c r="T20" s="1"/>
      <c r="U20" s="1">
        <f t="shared" si="6"/>
        <v>21.903999828149168</v>
      </c>
      <c r="V20" s="1">
        <f t="shared" si="7"/>
        <v>21.903999828149168</v>
      </c>
      <c r="W20" s="1">
        <v>9.4653999999999989</v>
      </c>
      <c r="X20" s="1">
        <v>14.3856</v>
      </c>
      <c r="Y20" s="1">
        <v>4.1466000000000003</v>
      </c>
      <c r="Z20" s="1">
        <v>11.728400000000001</v>
      </c>
      <c r="AA20" s="1">
        <v>7.0635999999999992</v>
      </c>
      <c r="AB20" s="1">
        <v>1.786</v>
      </c>
      <c r="AC20" s="1">
        <v>4.5351999999999997</v>
      </c>
      <c r="AD20" s="1">
        <v>5.6479999999999997</v>
      </c>
      <c r="AE20" s="1">
        <v>3.3755999999999999</v>
      </c>
      <c r="AF20" s="1">
        <v>1.9561999999999999</v>
      </c>
      <c r="AG20" s="1"/>
      <c r="AH20" s="1">
        <f t="shared" si="9"/>
        <v>0</v>
      </c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57</v>
      </c>
      <c r="B21" s="1" t="s">
        <v>39</v>
      </c>
      <c r="C21" s="1">
        <v>174</v>
      </c>
      <c r="D21" s="1"/>
      <c r="E21" s="1">
        <v>184</v>
      </c>
      <c r="F21" s="1">
        <v>-12</v>
      </c>
      <c r="G21" s="7">
        <v>0.25</v>
      </c>
      <c r="H21" s="1">
        <v>120</v>
      </c>
      <c r="I21" s="1">
        <v>5739</v>
      </c>
      <c r="J21" s="1"/>
      <c r="K21" s="1">
        <f t="shared" si="3"/>
        <v>184</v>
      </c>
      <c r="L21" s="1"/>
      <c r="M21" s="1"/>
      <c r="N21" s="1">
        <v>960</v>
      </c>
      <c r="O21" s="1">
        <v>400</v>
      </c>
      <c r="P21" s="1">
        <f t="shared" si="4"/>
        <v>36.799999999999997</v>
      </c>
      <c r="Q21" s="20">
        <f t="shared" si="5"/>
        <v>36.799999999999997</v>
      </c>
      <c r="R21" s="5">
        <f t="shared" si="8"/>
        <v>0</v>
      </c>
      <c r="S21" s="5"/>
      <c r="T21" s="1"/>
      <c r="U21" s="1">
        <f t="shared" si="6"/>
        <v>36.630434782608695</v>
      </c>
      <c r="V21" s="1">
        <f t="shared" si="7"/>
        <v>36.630434782608695</v>
      </c>
      <c r="W21" s="1">
        <v>45.2</v>
      </c>
      <c r="X21" s="1">
        <v>95.8</v>
      </c>
      <c r="Y21" s="1">
        <v>6</v>
      </c>
      <c r="Z21" s="1">
        <v>70.2</v>
      </c>
      <c r="AA21" s="1">
        <v>41.2</v>
      </c>
      <c r="AB21" s="1">
        <v>21</v>
      </c>
      <c r="AC21" s="1">
        <v>5.2</v>
      </c>
      <c r="AD21" s="1">
        <v>28</v>
      </c>
      <c r="AE21" s="1">
        <v>13.4</v>
      </c>
      <c r="AF21" s="1">
        <v>34</v>
      </c>
      <c r="AG21" s="1"/>
      <c r="AH21" s="1">
        <f t="shared" si="9"/>
        <v>0</v>
      </c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58</v>
      </c>
      <c r="B22" s="1" t="s">
        <v>39</v>
      </c>
      <c r="C22" s="1">
        <v>-5</v>
      </c>
      <c r="D22" s="1"/>
      <c r="E22" s="17">
        <f>E30</f>
        <v>638</v>
      </c>
      <c r="F22" s="17">
        <f>-5+F30</f>
        <v>475</v>
      </c>
      <c r="G22" s="7">
        <v>0.3</v>
      </c>
      <c r="H22" s="1">
        <v>45</v>
      </c>
      <c r="I22" s="1">
        <v>6200</v>
      </c>
      <c r="J22" s="1"/>
      <c r="K22" s="1">
        <f t="shared" si="3"/>
        <v>638</v>
      </c>
      <c r="L22" s="1"/>
      <c r="M22" s="1"/>
      <c r="N22" s="1">
        <v>1300</v>
      </c>
      <c r="O22" s="1">
        <v>1200</v>
      </c>
      <c r="P22" s="1">
        <f t="shared" si="4"/>
        <v>127.6</v>
      </c>
      <c r="Q22" s="20">
        <f t="shared" si="5"/>
        <v>127.6</v>
      </c>
      <c r="R22" s="5">
        <f t="shared" si="8"/>
        <v>0</v>
      </c>
      <c r="S22" s="5"/>
      <c r="T22" s="1"/>
      <c r="U22" s="1">
        <f t="shared" si="6"/>
        <v>23.315047021943574</v>
      </c>
      <c r="V22" s="1">
        <f t="shared" si="7"/>
        <v>23.315047021943574</v>
      </c>
      <c r="W22" s="1">
        <v>132.4</v>
      </c>
      <c r="X22" s="1">
        <v>195.8</v>
      </c>
      <c r="Y22" s="1">
        <v>136.4</v>
      </c>
      <c r="Z22" s="1">
        <v>138</v>
      </c>
      <c r="AA22" s="1">
        <v>169</v>
      </c>
      <c r="AB22" s="1">
        <v>103.4</v>
      </c>
      <c r="AC22" s="1">
        <v>70.8</v>
      </c>
      <c r="AD22" s="1">
        <v>95.8</v>
      </c>
      <c r="AE22" s="1">
        <v>90.2</v>
      </c>
      <c r="AF22" s="1">
        <v>193.8</v>
      </c>
      <c r="AG22" s="1" t="s">
        <v>59</v>
      </c>
      <c r="AH22" s="1">
        <f t="shared" si="9"/>
        <v>0</v>
      </c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60</v>
      </c>
      <c r="B23" s="1" t="s">
        <v>39</v>
      </c>
      <c r="C23" s="1">
        <v>114</v>
      </c>
      <c r="D23" s="1">
        <v>600</v>
      </c>
      <c r="E23" s="1">
        <v>328</v>
      </c>
      <c r="F23" s="1">
        <v>384</v>
      </c>
      <c r="G23" s="7">
        <v>0.5</v>
      </c>
      <c r="H23" s="1">
        <v>60</v>
      </c>
      <c r="I23" s="1">
        <v>6346</v>
      </c>
      <c r="J23" s="1"/>
      <c r="K23" s="1">
        <f t="shared" si="3"/>
        <v>328</v>
      </c>
      <c r="L23" s="1"/>
      <c r="M23" s="1"/>
      <c r="N23" s="1">
        <v>850</v>
      </c>
      <c r="O23" s="1">
        <v>400</v>
      </c>
      <c r="P23" s="1">
        <f t="shared" si="4"/>
        <v>65.599999999999994</v>
      </c>
      <c r="Q23" s="20">
        <f t="shared" si="5"/>
        <v>65.599999999999994</v>
      </c>
      <c r="R23" s="5">
        <f t="shared" si="8"/>
        <v>0</v>
      </c>
      <c r="S23" s="5"/>
      <c r="T23" s="1"/>
      <c r="U23" s="1">
        <f t="shared" si="6"/>
        <v>24.908536585365855</v>
      </c>
      <c r="V23" s="1">
        <f t="shared" si="7"/>
        <v>24.908536585365855</v>
      </c>
      <c r="W23" s="1">
        <v>47.2</v>
      </c>
      <c r="X23" s="1">
        <v>91</v>
      </c>
      <c r="Y23" s="1">
        <v>68</v>
      </c>
      <c r="Z23" s="1">
        <v>45.6</v>
      </c>
      <c r="AA23" s="1">
        <v>76.8</v>
      </c>
      <c r="AB23" s="1">
        <v>47.8</v>
      </c>
      <c r="AC23" s="1">
        <v>58.8</v>
      </c>
      <c r="AD23" s="1">
        <v>47.4</v>
      </c>
      <c r="AE23" s="1">
        <v>34.6</v>
      </c>
      <c r="AF23" s="1">
        <v>78</v>
      </c>
      <c r="AG23" s="1"/>
      <c r="AH23" s="1">
        <f t="shared" si="9"/>
        <v>0</v>
      </c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61</v>
      </c>
      <c r="B24" s="1" t="s">
        <v>37</v>
      </c>
      <c r="C24" s="1">
        <v>9.3620000000000001</v>
      </c>
      <c r="D24" s="1"/>
      <c r="E24" s="17">
        <f>6.341+E27</f>
        <v>185.75300000000001</v>
      </c>
      <c r="F24" s="17">
        <f>3.021+F27</f>
        <v>95.138000000000005</v>
      </c>
      <c r="G24" s="7">
        <v>1</v>
      </c>
      <c r="H24" s="1">
        <v>60</v>
      </c>
      <c r="I24" s="1">
        <v>7058</v>
      </c>
      <c r="J24" s="1"/>
      <c r="K24" s="1">
        <f t="shared" si="3"/>
        <v>185.75300000000001</v>
      </c>
      <c r="L24" s="1"/>
      <c r="M24" s="1"/>
      <c r="N24" s="1">
        <v>350</v>
      </c>
      <c r="O24" s="1">
        <v>400</v>
      </c>
      <c r="P24" s="1">
        <f t="shared" si="4"/>
        <v>37.150600000000004</v>
      </c>
      <c r="Q24" s="20">
        <f t="shared" si="5"/>
        <v>37.150600000000004</v>
      </c>
      <c r="R24" s="5">
        <f t="shared" si="8"/>
        <v>0</v>
      </c>
      <c r="S24" s="5"/>
      <c r="T24" s="1"/>
      <c r="U24" s="1">
        <f t="shared" si="6"/>
        <v>22.748973098684811</v>
      </c>
      <c r="V24" s="1">
        <f t="shared" si="7"/>
        <v>22.748973098684811</v>
      </c>
      <c r="W24" s="1">
        <v>38.3474</v>
      </c>
      <c r="X24" s="1">
        <v>50.550199999999997</v>
      </c>
      <c r="Y24" s="1">
        <v>36.383600000000001</v>
      </c>
      <c r="Z24" s="1">
        <v>46.771599999999999</v>
      </c>
      <c r="AA24" s="1">
        <v>40.721400000000003</v>
      </c>
      <c r="AB24" s="1">
        <v>26.754200000000001</v>
      </c>
      <c r="AC24" s="1">
        <v>41.722000000000001</v>
      </c>
      <c r="AD24" s="1">
        <v>37.274799999999999</v>
      </c>
      <c r="AE24" s="1">
        <v>27.388400000000001</v>
      </c>
      <c r="AF24" s="1">
        <v>61.743200000000002</v>
      </c>
      <c r="AG24" s="1" t="s">
        <v>52</v>
      </c>
      <c r="AH24" s="1">
        <f t="shared" si="9"/>
        <v>0</v>
      </c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62</v>
      </c>
      <c r="B25" s="1"/>
      <c r="C25" s="1">
        <v>3</v>
      </c>
      <c r="D25" s="1">
        <v>496</v>
      </c>
      <c r="E25" s="1">
        <v>431</v>
      </c>
      <c r="F25" s="1">
        <v>68</v>
      </c>
      <c r="G25" s="7">
        <v>0.33</v>
      </c>
      <c r="H25" s="1">
        <v>45</v>
      </c>
      <c r="I25" s="1">
        <v>6787</v>
      </c>
      <c r="J25" s="1"/>
      <c r="K25" s="1">
        <f t="shared" si="3"/>
        <v>431</v>
      </c>
      <c r="L25" s="1"/>
      <c r="M25" s="1"/>
      <c r="N25" s="1">
        <v>320</v>
      </c>
      <c r="O25" s="1">
        <v>0</v>
      </c>
      <c r="P25" s="1">
        <f t="shared" si="4"/>
        <v>86.2</v>
      </c>
      <c r="Q25" s="20">
        <f t="shared" si="5"/>
        <v>86.2</v>
      </c>
      <c r="R25" s="5">
        <f t="shared" si="8"/>
        <v>689.60000000000014</v>
      </c>
      <c r="S25" s="5"/>
      <c r="T25" s="1"/>
      <c r="U25" s="1">
        <f t="shared" si="6"/>
        <v>12.501160092807426</v>
      </c>
      <c r="V25" s="1">
        <f t="shared" si="7"/>
        <v>4.5011600928074245</v>
      </c>
      <c r="W25" s="1">
        <v>-0.2</v>
      </c>
      <c r="X25" s="1">
        <v>-0.2</v>
      </c>
      <c r="Y25" s="1">
        <v>58.6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9" t="s">
        <v>75</v>
      </c>
      <c r="AH25" s="1">
        <f t="shared" si="9"/>
        <v>227.56800000000007</v>
      </c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63</v>
      </c>
      <c r="B26" s="1" t="s">
        <v>37</v>
      </c>
      <c r="C26" s="1">
        <v>5.1040000000000001</v>
      </c>
      <c r="D26" s="1"/>
      <c r="E26" s="17">
        <f>E29</f>
        <v>77.694999999999993</v>
      </c>
      <c r="F26" s="17">
        <f>5.104+F29</f>
        <v>63.268999999999998</v>
      </c>
      <c r="G26" s="7">
        <v>1</v>
      </c>
      <c r="H26" s="1">
        <v>50</v>
      </c>
      <c r="I26" s="1">
        <v>7075</v>
      </c>
      <c r="J26" s="1"/>
      <c r="K26" s="1">
        <f t="shared" si="3"/>
        <v>77.694999999999993</v>
      </c>
      <c r="L26" s="1"/>
      <c r="M26" s="1"/>
      <c r="N26" s="1">
        <v>50</v>
      </c>
      <c r="O26" s="1">
        <v>100</v>
      </c>
      <c r="P26" s="1">
        <f t="shared" si="4"/>
        <v>15.538999999999998</v>
      </c>
      <c r="Q26" s="20">
        <f t="shared" si="5"/>
        <v>15.538999999999998</v>
      </c>
      <c r="R26" s="5">
        <f t="shared" si="8"/>
        <v>97.510999999999967</v>
      </c>
      <c r="S26" s="5"/>
      <c r="T26" s="1"/>
      <c r="U26" s="1">
        <f t="shared" si="6"/>
        <v>20</v>
      </c>
      <c r="V26" s="1">
        <f t="shared" si="7"/>
        <v>13.724757062874062</v>
      </c>
      <c r="W26" s="1">
        <v>33.691199999999988</v>
      </c>
      <c r="X26" s="1">
        <v>6.8781999999999996</v>
      </c>
      <c r="Y26" s="1">
        <v>18.5928</v>
      </c>
      <c r="Z26" s="1">
        <v>35.373600000000003</v>
      </c>
      <c r="AA26" s="1">
        <v>13.546799999999999</v>
      </c>
      <c r="AB26" s="1">
        <v>12.940799999999999</v>
      </c>
      <c r="AC26" s="1">
        <v>22.514600000000002</v>
      </c>
      <c r="AD26" s="1">
        <v>22.859200000000001</v>
      </c>
      <c r="AE26" s="1">
        <v>9.2880000000000003</v>
      </c>
      <c r="AF26" s="1">
        <v>41.11</v>
      </c>
      <c r="AG26" s="1" t="s">
        <v>52</v>
      </c>
      <c r="AH26" s="1">
        <f t="shared" si="9"/>
        <v>97.510999999999967</v>
      </c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5" t="s">
        <v>64</v>
      </c>
      <c r="B27" s="11"/>
      <c r="C27" s="11">
        <v>68.299000000000007</v>
      </c>
      <c r="D27" s="11">
        <v>203.23</v>
      </c>
      <c r="E27" s="17">
        <v>179.41200000000001</v>
      </c>
      <c r="F27" s="17">
        <v>92.117000000000004</v>
      </c>
      <c r="G27" s="12">
        <v>0</v>
      </c>
      <c r="H27" s="11" t="e">
        <v>#N/A</v>
      </c>
      <c r="I27" s="11" t="s">
        <v>65</v>
      </c>
      <c r="J27" s="11"/>
      <c r="K27" s="11">
        <f t="shared" si="3"/>
        <v>179.41200000000001</v>
      </c>
      <c r="L27" s="11"/>
      <c r="M27" s="11"/>
      <c r="N27" s="11"/>
      <c r="O27" s="11">
        <v>0</v>
      </c>
      <c r="P27" s="11">
        <f t="shared" si="4"/>
        <v>35.882400000000004</v>
      </c>
      <c r="Q27" s="11">
        <f t="shared" si="5"/>
        <v>35.882400000000004</v>
      </c>
      <c r="R27" s="13"/>
      <c r="S27" s="13"/>
      <c r="T27" s="11"/>
      <c r="U27" s="11">
        <f t="shared" si="6"/>
        <v>2.5671917151584061</v>
      </c>
      <c r="V27" s="11">
        <f t="shared" si="7"/>
        <v>2.5671917151584061</v>
      </c>
      <c r="W27" s="11">
        <v>36.643999999999998</v>
      </c>
      <c r="X27" s="11">
        <v>0</v>
      </c>
      <c r="Y27" s="11">
        <v>0</v>
      </c>
      <c r="Z27" s="11">
        <v>0</v>
      </c>
      <c r="AA27" s="11">
        <v>0</v>
      </c>
      <c r="AB27" s="11">
        <v>0</v>
      </c>
      <c r="AC27" s="11">
        <v>0</v>
      </c>
      <c r="AD27" s="11">
        <v>0</v>
      </c>
      <c r="AE27" s="11">
        <v>0</v>
      </c>
      <c r="AF27" s="11">
        <v>0</v>
      </c>
      <c r="AG27" s="11" t="s">
        <v>66</v>
      </c>
      <c r="AH27" s="1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1" t="s">
        <v>67</v>
      </c>
      <c r="B28" s="11"/>
      <c r="C28" s="11">
        <v>108.601</v>
      </c>
      <c r="D28" s="11">
        <v>613.05799999999999</v>
      </c>
      <c r="E28" s="17">
        <v>393.47500000000002</v>
      </c>
      <c r="F28" s="17">
        <v>328.18400000000003</v>
      </c>
      <c r="G28" s="12">
        <v>0</v>
      </c>
      <c r="H28" s="11" t="e">
        <v>#N/A</v>
      </c>
      <c r="I28" s="11" t="s">
        <v>65</v>
      </c>
      <c r="J28" s="11"/>
      <c r="K28" s="11">
        <f t="shared" si="3"/>
        <v>393.47500000000002</v>
      </c>
      <c r="L28" s="11"/>
      <c r="M28" s="11"/>
      <c r="N28" s="11"/>
      <c r="O28" s="11">
        <v>0</v>
      </c>
      <c r="P28" s="11">
        <f t="shared" si="4"/>
        <v>78.695000000000007</v>
      </c>
      <c r="Q28" s="11">
        <f t="shared" si="5"/>
        <v>78.695000000000007</v>
      </c>
      <c r="R28" s="13"/>
      <c r="S28" s="13"/>
      <c r="T28" s="11"/>
      <c r="U28" s="11">
        <f t="shared" si="6"/>
        <v>4.1703284833852212</v>
      </c>
      <c r="V28" s="11">
        <f t="shared" si="7"/>
        <v>4.1703284833852212</v>
      </c>
      <c r="W28" s="11">
        <v>83.852000000000004</v>
      </c>
      <c r="X28" s="11">
        <v>0</v>
      </c>
      <c r="Y28" s="11">
        <v>0</v>
      </c>
      <c r="Z28" s="11">
        <v>0</v>
      </c>
      <c r="AA28" s="11">
        <v>0</v>
      </c>
      <c r="AB28" s="11">
        <v>0</v>
      </c>
      <c r="AC28" s="11">
        <v>0</v>
      </c>
      <c r="AD28" s="11">
        <v>0</v>
      </c>
      <c r="AE28" s="11">
        <v>0</v>
      </c>
      <c r="AF28" s="11">
        <v>0</v>
      </c>
      <c r="AG28" s="11" t="s">
        <v>68</v>
      </c>
      <c r="AH28" s="1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1" t="s">
        <v>69</v>
      </c>
      <c r="B29" s="11"/>
      <c r="C29" s="11">
        <v>37.491999999999997</v>
      </c>
      <c r="D29" s="11">
        <v>98.367999999999995</v>
      </c>
      <c r="E29" s="17">
        <v>77.694999999999993</v>
      </c>
      <c r="F29" s="17">
        <v>58.164999999999999</v>
      </c>
      <c r="G29" s="12">
        <v>0</v>
      </c>
      <c r="H29" s="11" t="e">
        <v>#N/A</v>
      </c>
      <c r="I29" s="11" t="s">
        <v>65</v>
      </c>
      <c r="J29" s="11"/>
      <c r="K29" s="11">
        <f t="shared" si="3"/>
        <v>77.694999999999993</v>
      </c>
      <c r="L29" s="11"/>
      <c r="M29" s="11"/>
      <c r="N29" s="11"/>
      <c r="O29" s="11">
        <v>0</v>
      </c>
      <c r="P29" s="11">
        <f t="shared" si="4"/>
        <v>15.538999999999998</v>
      </c>
      <c r="Q29" s="11">
        <f t="shared" si="5"/>
        <v>15.538999999999998</v>
      </c>
      <c r="R29" s="13"/>
      <c r="S29" s="13"/>
      <c r="T29" s="11"/>
      <c r="U29" s="11">
        <f t="shared" si="6"/>
        <v>3.7431623656605963</v>
      </c>
      <c r="V29" s="11">
        <f t="shared" si="7"/>
        <v>3.7431623656605963</v>
      </c>
      <c r="W29" s="11">
        <v>33.691199999999988</v>
      </c>
      <c r="X29" s="11">
        <v>0</v>
      </c>
      <c r="Y29" s="11">
        <v>0</v>
      </c>
      <c r="Z29" s="11">
        <v>0</v>
      </c>
      <c r="AA29" s="11">
        <v>0</v>
      </c>
      <c r="AB29" s="11">
        <v>0</v>
      </c>
      <c r="AC29" s="11">
        <v>0</v>
      </c>
      <c r="AD29" s="11">
        <v>0</v>
      </c>
      <c r="AE29" s="11">
        <v>0</v>
      </c>
      <c r="AF29" s="11">
        <v>0</v>
      </c>
      <c r="AG29" s="11" t="s">
        <v>70</v>
      </c>
      <c r="AH29" s="1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1" t="s">
        <v>71</v>
      </c>
      <c r="B30" s="11"/>
      <c r="C30" s="11">
        <v>230</v>
      </c>
      <c r="D30" s="11">
        <v>900</v>
      </c>
      <c r="E30" s="17">
        <v>638</v>
      </c>
      <c r="F30" s="17">
        <v>480</v>
      </c>
      <c r="G30" s="12">
        <v>0</v>
      </c>
      <c r="H30" s="11" t="e">
        <v>#N/A</v>
      </c>
      <c r="I30" s="11" t="s">
        <v>65</v>
      </c>
      <c r="J30" s="11"/>
      <c r="K30" s="11">
        <f t="shared" si="3"/>
        <v>638</v>
      </c>
      <c r="L30" s="11"/>
      <c r="M30" s="11"/>
      <c r="N30" s="11"/>
      <c r="O30" s="11">
        <v>0</v>
      </c>
      <c r="P30" s="11">
        <f t="shared" si="4"/>
        <v>127.6</v>
      </c>
      <c r="Q30" s="11">
        <f t="shared" si="5"/>
        <v>127.6</v>
      </c>
      <c r="R30" s="13"/>
      <c r="S30" s="13"/>
      <c r="T30" s="11"/>
      <c r="U30" s="11">
        <f t="shared" si="6"/>
        <v>3.761755485893417</v>
      </c>
      <c r="V30" s="11">
        <f t="shared" si="7"/>
        <v>3.761755485893417</v>
      </c>
      <c r="W30" s="11">
        <v>132.6</v>
      </c>
      <c r="X30" s="11">
        <v>0</v>
      </c>
      <c r="Y30" s="11">
        <v>0</v>
      </c>
      <c r="Z30" s="11">
        <v>0</v>
      </c>
      <c r="AA30" s="11">
        <v>0</v>
      </c>
      <c r="AB30" s="11">
        <v>0</v>
      </c>
      <c r="AC30" s="11">
        <v>0</v>
      </c>
      <c r="AD30" s="11">
        <v>0</v>
      </c>
      <c r="AE30" s="11">
        <v>0</v>
      </c>
      <c r="AF30" s="11">
        <v>0</v>
      </c>
      <c r="AG30" s="11" t="s">
        <v>72</v>
      </c>
      <c r="AH30" s="1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/>
      <c r="B31" s="1"/>
      <c r="C31" s="1"/>
      <c r="D31" s="1"/>
      <c r="E31" s="1"/>
      <c r="F31" s="1"/>
      <c r="G31" s="7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/>
      <c r="B32" s="1"/>
      <c r="C32" s="1"/>
      <c r="D32" s="1"/>
      <c r="E32" s="1"/>
      <c r="F32" s="1"/>
      <c r="G32" s="7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/>
      <c r="B33" s="1"/>
      <c r="C33" s="1"/>
      <c r="D33" s="1"/>
      <c r="E33" s="1"/>
      <c r="F33" s="1"/>
      <c r="G33" s="7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/>
      <c r="B34" s="1"/>
      <c r="C34" s="1"/>
      <c r="D34" s="1"/>
      <c r="E34" s="1"/>
      <c r="F34" s="1"/>
      <c r="G34" s="7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/>
      <c r="B35" s="1"/>
      <c r="C35" s="1"/>
      <c r="D35" s="1"/>
      <c r="E35" s="1"/>
      <c r="F35" s="1"/>
      <c r="G35" s="7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/>
      <c r="B36" s="1"/>
      <c r="C36" s="1"/>
      <c r="D36" s="1"/>
      <c r="E36" s="1"/>
      <c r="F36" s="1"/>
      <c r="G36" s="7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/>
      <c r="B37" s="1"/>
      <c r="C37" s="1"/>
      <c r="D37" s="1"/>
      <c r="E37" s="1"/>
      <c r="F37" s="1"/>
      <c r="G37" s="7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/>
      <c r="B38" s="1"/>
      <c r="C38" s="1"/>
      <c r="D38" s="1"/>
      <c r="E38" s="1"/>
      <c r="F38" s="1"/>
      <c r="G38" s="7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/>
      <c r="B39" s="1"/>
      <c r="C39" s="1"/>
      <c r="D39" s="1"/>
      <c r="E39" s="1"/>
      <c r="F39" s="1"/>
      <c r="G39" s="7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/>
      <c r="B40" s="1"/>
      <c r="C40" s="1"/>
      <c r="D40" s="1"/>
      <c r="E40" s="1"/>
      <c r="F40" s="1"/>
      <c r="G40" s="7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/>
      <c r="B41" s="1"/>
      <c r="C41" s="1"/>
      <c r="D41" s="1"/>
      <c r="E41" s="1"/>
      <c r="F41" s="1"/>
      <c r="G41" s="7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/>
      <c r="B42" s="1"/>
      <c r="C42" s="1"/>
      <c r="D42" s="1"/>
      <c r="E42" s="1"/>
      <c r="F42" s="1"/>
      <c r="G42" s="7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/>
      <c r="B43" s="1"/>
      <c r="C43" s="1"/>
      <c r="D43" s="1"/>
      <c r="E43" s="1"/>
      <c r="F43" s="1"/>
      <c r="G43" s="7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/>
      <c r="B44" s="1"/>
      <c r="C44" s="1"/>
      <c r="D44" s="1"/>
      <c r="E44" s="1"/>
      <c r="F44" s="1"/>
      <c r="G44" s="7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/>
      <c r="B45" s="1"/>
      <c r="C45" s="1"/>
      <c r="D45" s="1"/>
      <c r="E45" s="1"/>
      <c r="F45" s="1"/>
      <c r="G45" s="7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/>
      <c r="B46" s="1"/>
      <c r="C46" s="1"/>
      <c r="D46" s="1"/>
      <c r="E46" s="1"/>
      <c r="F46" s="1"/>
      <c r="G46" s="7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/>
      <c r="B47" s="1"/>
      <c r="C47" s="1"/>
      <c r="D47" s="1"/>
      <c r="E47" s="1"/>
      <c r="F47" s="1"/>
      <c r="G47" s="7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/>
      <c r="B48" s="1"/>
      <c r="C48" s="1"/>
      <c r="D48" s="1"/>
      <c r="E48" s="1"/>
      <c r="F48" s="1"/>
      <c r="G48" s="7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/>
      <c r="B49" s="1"/>
      <c r="C49" s="1"/>
      <c r="D49" s="1"/>
      <c r="E49" s="1"/>
      <c r="F49" s="1"/>
      <c r="G49" s="7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/>
      <c r="B50" s="1"/>
      <c r="C50" s="1"/>
      <c r="D50" s="1"/>
      <c r="E50" s="1"/>
      <c r="F50" s="1"/>
      <c r="G50" s="7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/>
      <c r="B51" s="1"/>
      <c r="C51" s="1"/>
      <c r="D51" s="1"/>
      <c r="E51" s="1"/>
      <c r="F51" s="1"/>
      <c r="G51" s="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/>
      <c r="B52" s="1"/>
      <c r="C52" s="1"/>
      <c r="D52" s="1"/>
      <c r="E52" s="1"/>
      <c r="F52" s="1"/>
      <c r="G52" s="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  <row r="500" spans="1:51" x14ac:dyDescent="0.25">
      <c r="A500" s="1"/>
      <c r="B500" s="1"/>
      <c r="C500" s="1"/>
      <c r="D500" s="1"/>
      <c r="E500" s="1"/>
      <c r="F500" s="1"/>
      <c r="G500" s="7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</row>
  </sheetData>
  <autoFilter ref="A3:AH30" xr:uid="{C8CEEC37-3BAF-42BD-87B9-F99F5B31C5FC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2025-05-05T13:09:11Z</dcterms:created>
  <dcterms:modified xsi:type="dcterms:W3CDTF">2025-05-05T13:58:53Z</dcterms:modified>
</cp:coreProperties>
</file>