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28F3825-811C-49B0-8A09-1311631F1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B583" i="1" s="1"/>
  <c r="P22" i="1"/>
  <c r="H10" i="1"/>
  <c r="A9" i="1"/>
  <c r="F10" i="1" s="1"/>
  <c r="D7" i="1"/>
  <c r="Q6" i="1"/>
  <c r="P2" i="1"/>
  <c r="Y33" i="1" l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Z244" i="1" s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4" i="1"/>
  <c r="BP25" i="1"/>
  <c r="BN25" i="1"/>
  <c r="Z25" i="1"/>
  <c r="D583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F583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X575" i="1"/>
  <c r="Y62" i="1"/>
  <c r="Y68" i="1"/>
  <c r="Y82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Z274" i="1"/>
  <c r="BP271" i="1"/>
  <c r="BN271" i="1"/>
  <c r="Z271" i="1"/>
  <c r="BP360" i="1"/>
  <c r="BN360" i="1"/>
  <c r="Z360" i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Z28" i="1" s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124" i="1" l="1"/>
  <c r="Z100" i="1"/>
  <c r="Z62" i="1"/>
  <c r="Z41" i="1"/>
  <c r="Z547" i="1"/>
  <c r="Z408" i="1"/>
  <c r="Z338" i="1"/>
  <c r="Z332" i="1"/>
  <c r="Z324" i="1"/>
  <c r="Z266" i="1"/>
  <c r="Z239" i="1"/>
  <c r="Z222" i="1"/>
  <c r="Z156" i="1"/>
  <c r="Z362" i="1"/>
  <c r="Z529" i="1"/>
  <c r="X576" i="1"/>
  <c r="Z521" i="1"/>
  <c r="Z427" i="1"/>
  <c r="Z256" i="1"/>
  <c r="Y573" i="1"/>
  <c r="Y575" i="1"/>
  <c r="Z178" i="1"/>
  <c r="Y577" i="1"/>
  <c r="Z499" i="1"/>
  <c r="Z481" i="1"/>
  <c r="Z487" i="1"/>
  <c r="Z317" i="1"/>
  <c r="Z210" i="1"/>
  <c r="Z77" i="1"/>
  <c r="Y574" i="1"/>
  <c r="Y576" i="1" s="1"/>
  <c r="Z554" i="1"/>
  <c r="Z539" i="1"/>
  <c r="Z578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<sst xmlns="http://schemas.openxmlformats.org/spreadsheetml/2006/main" count="2613" uniqueCount="922">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</sst>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27" sqref="AA32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hidden="1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hidden="1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hidden="1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hidden="1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2000</v>
      </c>
      <c r="Y327" s="642">
        <f>IFERROR(IF(X327="",0,CEILING((X327/$H327),1)*$H327),"")</f>
        <v>2004.6</v>
      </c>
      <c r="Z327" s="36">
        <f>IFERROR(IF(Y327=0,"",ROUNDUP(Y327/H327,0)*0.01898),"")</f>
        <v>4.8778600000000001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2131.5384615384614</v>
      </c>
      <c r="BN327" s="64">
        <f>IFERROR(Y327*I327/H327,"0")</f>
        <v>2136.4409999999998</v>
      </c>
      <c r="BO327" s="64">
        <f>IFERROR(1/J327*(X327/H327),"0")</f>
        <v>4.0064102564102564</v>
      </c>
      <c r="BP327" s="64">
        <f>IFERROR(1/J327*(Y327/H327),"0")</f>
        <v>4.015625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256.41025641025641</v>
      </c>
      <c r="Y332" s="643">
        <f>IFERROR(Y327/H327,"0")+IFERROR(Y328/H328,"0")+IFERROR(Y329/H329,"0")+IFERROR(Y330/H330,"0")+IFERROR(Y331/H331,"0")</f>
        <v>257</v>
      </c>
      <c r="Z332" s="643">
        <f>IFERROR(IF(Z327="",0,Z327),"0")+IFERROR(IF(Z328="",0,Z328),"0")+IFERROR(IF(Z329="",0,Z329),"0")+IFERROR(IF(Z330="",0,Z330),"0")+IFERROR(IF(Z331="",0,Z331),"0")</f>
        <v>4.8778600000000001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2000</v>
      </c>
      <c r="Y333" s="643">
        <f>IFERROR(SUM(Y327:Y331),"0")</f>
        <v>2004.6</v>
      </c>
      <c r="Z333" s="37"/>
      <c r="AA333" s="644"/>
      <c r="AB333" s="644"/>
      <c r="AC333" s="644"/>
    </row>
    <row r="334" spans="1:68" ht="14.25" hidden="1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hidden="1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2000</v>
      </c>
      <c r="Y370" s="642">
        <f t="shared" si="57"/>
        <v>2010</v>
      </c>
      <c r="Z370" s="36">
        <f>IFERROR(IF(Y370=0,"",ROUNDUP(Y370/H370,0)*0.02175),"")</f>
        <v>2.9144999999999999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2064</v>
      </c>
      <c r="BN370" s="64">
        <f t="shared" si="59"/>
        <v>2074.3200000000002</v>
      </c>
      <c r="BO370" s="64">
        <f t="shared" si="60"/>
        <v>2.7777777777777777</v>
      </c>
      <c r="BP370" s="64">
        <f t="shared" si="61"/>
        <v>2.7916666666666665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133.33333333333334</v>
      </c>
      <c r="Y374" s="643">
        <f>IFERROR(Y367/H367,"0")+IFERROR(Y368/H368,"0")+IFERROR(Y369/H369,"0")+IFERROR(Y370/H370,"0")+IFERROR(Y371/H371,"0")+IFERROR(Y372/H372,"0")+IFERROR(Y373/H373,"0")</f>
        <v>134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2.9144999999999999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2000</v>
      </c>
      <c r="Y375" s="643">
        <f>IFERROR(SUM(Y367:Y373),"0")</f>
        <v>2010</v>
      </c>
      <c r="Z375" s="37"/>
      <c r="AA375" s="644"/>
      <c r="AB375" s="644"/>
      <c r="AC375" s="644"/>
    </row>
    <row r="376" spans="1:68" ht="14.25" hidden="1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2000</v>
      </c>
      <c r="Y377" s="642">
        <f>IFERROR(IF(X377="",0,CEILING((X377/$H377),1)*$H377),"")</f>
        <v>2010</v>
      </c>
      <c r="Z377" s="36">
        <f>IFERROR(IF(Y377=0,"",ROUNDUP(Y377/H377,0)*0.02175),"")</f>
        <v>2.9144999999999999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2064</v>
      </c>
      <c r="BN377" s="64">
        <f>IFERROR(Y377*I377/H377,"0")</f>
        <v>2074.3200000000002</v>
      </c>
      <c r="BO377" s="64">
        <f>IFERROR(1/J377*(X377/H377),"0")</f>
        <v>2.7777777777777777</v>
      </c>
      <c r="BP377" s="64">
        <f>IFERROR(1/J377*(Y377/H377),"0")</f>
        <v>2.7916666666666665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133.33333333333334</v>
      </c>
      <c r="Y379" s="643">
        <f>IFERROR(Y377/H377,"0")+IFERROR(Y378/H378,"0")</f>
        <v>134</v>
      </c>
      <c r="Z379" s="643">
        <f>IFERROR(IF(Z377="",0,Z377),"0")+IFERROR(IF(Z378="",0,Z378),"0")</f>
        <v>2.9144999999999999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2000</v>
      </c>
      <c r="Y380" s="643">
        <f>IFERROR(SUM(Y377:Y378),"0")</f>
        <v>2010</v>
      </c>
      <c r="Z380" s="37"/>
      <c r="AA380" s="644"/>
      <c r="AB380" s="644"/>
      <c r="AC380" s="644"/>
    </row>
    <row r="381" spans="1:68" ht="14.25" hidden="1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hidden="1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hidden="1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hidden="1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hidden="1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hidden="1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6000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6024.6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6259.538461538461</v>
      </c>
      <c r="Y574" s="643">
        <f>IFERROR(SUM(BN22:BN570),"0")</f>
        <v>6285.0810000000001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10</v>
      </c>
      <c r="Y575" s="38">
        <f>ROUNDUP(SUM(BP22:BP570),0)</f>
        <v>10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6509.538461538461</v>
      </c>
      <c r="Y576" s="643">
        <f>GrossWeightTotalR+PalletQtyTotalR*25</f>
        <v>6535.0810000000001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523.07692307692309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525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10.706860000000001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2004.6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4020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33,33"/>
        <filter val="2 000,00"/>
        <filter val="256,41"/>
        <filter val="523,08"/>
        <filter val="6 000,00"/>
        <filter val="6 259,54"/>
        <filter val="6 509,54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