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0883B076-4F8E-4103-950D-10373DCC7E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H9" i="1" l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Z362" i="1"/>
  <c r="BP360" i="1"/>
  <c r="BN360" i="1"/>
  <c r="Z360" i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Z100" i="1" s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Z282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Z345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Z324" i="1" s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Y346" i="1"/>
  <c r="BP349" i="1"/>
  <c r="BN349" i="1"/>
  <c r="Z349" i="1"/>
  <c r="Z351" i="1" s="1"/>
  <c r="U583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445" i="1" s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21" i="1" l="1"/>
  <c r="Z332" i="1"/>
  <c r="Z427" i="1"/>
  <c r="Z266" i="1"/>
  <c r="Z256" i="1"/>
  <c r="Z239" i="1"/>
  <c r="Z108" i="1"/>
  <c r="Z89" i="1"/>
  <c r="Z68" i="1"/>
  <c r="Z55" i="1"/>
  <c r="Y573" i="1"/>
  <c r="Y575" i="1"/>
  <c r="Z28" i="1"/>
  <c r="Z178" i="1"/>
  <c r="Y577" i="1"/>
  <c r="Z499" i="1"/>
  <c r="Z481" i="1"/>
  <c r="Z487" i="1"/>
  <c r="Y574" i="1"/>
  <c r="Y576" i="1" s="1"/>
  <c r="Z554" i="1"/>
  <c r="Z539" i="1"/>
  <c r="Z578" i="1" l="1"/>
</calcChain>
</file>

<file path=xl/sharedStrings.xml><?xml version="1.0" encoding="utf-8"?>
<sst xmlns="http://schemas.openxmlformats.org/spreadsheetml/2006/main" count="2613" uniqueCount="922">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</sst>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4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45785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Четверг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30</v>
      </c>
      <c r="Y37" s="642">
        <f>IFERROR(IF(X37="",0,CEILING((X37/$H37),1)*$H37),"")</f>
        <v>32.400000000000006</v>
      </c>
      <c r="Z37" s="36">
        <f>IFERROR(IF(Y37=0,"",ROUNDUP(Y37/H37,0)*0.01898),"")</f>
        <v>5.6940000000000004E-2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31.208333333333329</v>
      </c>
      <c r="BN37" s="64">
        <f>IFERROR(Y37*I37/H37,"0")</f>
        <v>33.705000000000005</v>
      </c>
      <c r="BO37" s="64">
        <f>IFERROR(1/J37*(X37/H37),"0")</f>
        <v>4.3402777777777776E-2</v>
      </c>
      <c r="BP37" s="64">
        <f>IFERROR(1/J37*(Y37/H37),"0")</f>
        <v>4.6875000000000007E-2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2.7777777777777777</v>
      </c>
      <c r="Y41" s="643">
        <f>IFERROR(Y37/H37,"0")+IFERROR(Y38/H38,"0")+IFERROR(Y39/H39,"0")+IFERROR(Y40/H40,"0")</f>
        <v>3.0000000000000004</v>
      </c>
      <c r="Z41" s="643">
        <f>IFERROR(IF(Z37="",0,Z37),"0")+IFERROR(IF(Z38="",0,Z38),"0")+IFERROR(IF(Z39="",0,Z39),"0")+IFERROR(IF(Z40="",0,Z40),"0")</f>
        <v>5.6940000000000004E-2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30</v>
      </c>
      <c r="Y42" s="643">
        <f>IFERROR(SUM(Y37:Y40),"0")</f>
        <v>32.400000000000006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150</v>
      </c>
      <c r="Y50" s="642">
        <f t="shared" si="6"/>
        <v>151.20000000000002</v>
      </c>
      <c r="Z50" s="36">
        <f>IFERROR(IF(Y50=0,"",ROUNDUP(Y50/H50,0)*0.01898),"")</f>
        <v>0.26572000000000001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156.04166666666666</v>
      </c>
      <c r="BN50" s="64">
        <f t="shared" si="8"/>
        <v>157.29000000000002</v>
      </c>
      <c r="BO50" s="64">
        <f t="shared" si="9"/>
        <v>0.21701388888888887</v>
      </c>
      <c r="BP50" s="64">
        <f t="shared" si="10"/>
        <v>0.21875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18</v>
      </c>
      <c r="Y54" s="642">
        <f t="shared" si="6"/>
        <v>18</v>
      </c>
      <c r="Z54" s="36">
        <f>IFERROR(IF(Y54=0,"",ROUNDUP(Y54/H54,0)*0.00902),"")</f>
        <v>3.6080000000000001E-2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18.84</v>
      </c>
      <c r="BN54" s="64">
        <f t="shared" si="8"/>
        <v>18.84</v>
      </c>
      <c r="BO54" s="64">
        <f t="shared" si="9"/>
        <v>3.0303030303030304E-2</v>
      </c>
      <c r="BP54" s="64">
        <f t="shared" si="10"/>
        <v>3.0303030303030304E-2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17.888888888888886</v>
      </c>
      <c r="Y55" s="643">
        <f>IFERROR(Y49/H49,"0")+IFERROR(Y50/H50,"0")+IFERROR(Y51/H51,"0")+IFERROR(Y52/H52,"0")+IFERROR(Y53/H53,"0")+IFERROR(Y54/H54,"0")</f>
        <v>18</v>
      </c>
      <c r="Z55" s="643">
        <f>IFERROR(IF(Z49="",0,Z49),"0")+IFERROR(IF(Z50="",0,Z50),"0")+IFERROR(IF(Z51="",0,Z51),"0")+IFERROR(IF(Z52="",0,Z52),"0")+IFERROR(IF(Z53="",0,Z53),"0")+IFERROR(IF(Z54="",0,Z54),"0")</f>
        <v>0.30180000000000001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168</v>
      </c>
      <c r="Y56" s="643">
        <f>IFERROR(SUM(Y49:Y54),"0")</f>
        <v>169.20000000000002</v>
      </c>
      <c r="Z56" s="37"/>
      <c r="AA56" s="644"/>
      <c r="AB56" s="644"/>
      <c r="AC56" s="644"/>
    </row>
    <row r="57" spans="1:68" ht="14.25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50</v>
      </c>
      <c r="Y58" s="642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4.6296296296296298</v>
      </c>
      <c r="Y62" s="643">
        <f>IFERROR(Y58/H58,"0")+IFERROR(Y59/H59,"0")+IFERROR(Y60/H60,"0")+IFERROR(Y61/H61,"0")</f>
        <v>5</v>
      </c>
      <c r="Z62" s="643">
        <f>IFERROR(IF(Z58="",0,Z58),"0")+IFERROR(IF(Z59="",0,Z59),"0")+IFERROR(IF(Z60="",0,Z60),"0")+IFERROR(IF(Z61="",0,Z61),"0")</f>
        <v>9.4899999999999998E-2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50</v>
      </c>
      <c r="Y63" s="643">
        <f>IFERROR(SUM(Y58:Y61),"0")</f>
        <v>54</v>
      </c>
      <c r="Z63" s="37"/>
      <c r="AA63" s="644"/>
      <c r="AB63" s="644"/>
      <c r="AC63" s="644"/>
    </row>
    <row r="64" spans="1:68" ht="14.25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35</v>
      </c>
      <c r="Y119" s="642">
        <f t="shared" si="21"/>
        <v>42</v>
      </c>
      <c r="Z119" s="36">
        <f>IFERROR(IF(Y119=0,"",ROUNDUP(Y119/H119,0)*0.01898),"")</f>
        <v>9.4899999999999998E-2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37.137499999999996</v>
      </c>
      <c r="BN119" s="64">
        <f t="shared" si="23"/>
        <v>44.564999999999998</v>
      </c>
      <c r="BO119" s="64">
        <f t="shared" si="24"/>
        <v>6.5104166666666657E-2</v>
      </c>
      <c r="BP119" s="64">
        <f t="shared" si="25"/>
        <v>7.8125E-2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4.1666666666666661</v>
      </c>
      <c r="Y124" s="643">
        <f>IFERROR(Y117/H117,"0")+IFERROR(Y118/H118,"0")+IFERROR(Y119/H119,"0")+IFERROR(Y120/H120,"0")+IFERROR(Y121/H121,"0")+IFERROR(Y122/H122,"0")+IFERROR(Y123/H123,"0")</f>
        <v>5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9.4899999999999998E-2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35</v>
      </c>
      <c r="Y125" s="643">
        <f>IFERROR(SUM(Y117:Y123),"0")</f>
        <v>42</v>
      </c>
      <c r="Z125" s="37"/>
      <c r="AA125" s="644"/>
      <c r="AB125" s="644"/>
      <c r="AC125" s="644"/>
    </row>
    <row r="126" spans="1:68" ht="14.25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20</v>
      </c>
      <c r="Y233" s="642">
        <f t="shared" si="42"/>
        <v>23.2</v>
      </c>
      <c r="Z233" s="36">
        <f>IFERROR(IF(Y233=0,"",ROUNDUP(Y233/H233,0)*0.01898),"")</f>
        <v>3.7960000000000001E-2</v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20.75</v>
      </c>
      <c r="BN233" s="64">
        <f t="shared" si="44"/>
        <v>24.07</v>
      </c>
      <c r="BO233" s="64">
        <f t="shared" si="45"/>
        <v>2.6939655172413795E-2</v>
      </c>
      <c r="BP233" s="64">
        <f t="shared" si="46"/>
        <v>3.125E-2</v>
      </c>
    </row>
    <row r="234" spans="1:68" ht="27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1.7241379310344829</v>
      </c>
      <c r="Y239" s="643">
        <f>IFERROR(Y231/H231,"0")+IFERROR(Y232/H232,"0")+IFERROR(Y233/H233,"0")+IFERROR(Y234/H234,"0")+IFERROR(Y235/H235,"0")+IFERROR(Y236/H236,"0")+IFERROR(Y237/H237,"0")+IFERROR(Y238/H238,"0")</f>
        <v>2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3.7960000000000001E-2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20</v>
      </c>
      <c r="Y240" s="643">
        <f>IFERROR(SUM(Y231:Y238),"0")</f>
        <v>23.2</v>
      </c>
      <c r="Z240" s="37"/>
      <c r="AA240" s="644"/>
      <c r="AB240" s="644"/>
      <c r="AC240" s="644"/>
    </row>
    <row r="241" spans="1:68" ht="14.25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7.1999999999999993</v>
      </c>
      <c r="Y290" s="642">
        <f>IFERROR(IF(X290="",0,CEILING((X290/$H290),1)*$H290),"")</f>
        <v>7.2</v>
      </c>
      <c r="Z290" s="36">
        <f>IFERROR(IF(Y290=0,"",ROUNDUP(Y290/H290,0)*0.00902),"")</f>
        <v>1.804E-2</v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7.6199999999999992</v>
      </c>
      <c r="BN290" s="64">
        <f>IFERROR(Y290*I290/H290,"0")</f>
        <v>7.62</v>
      </c>
      <c r="BO290" s="64">
        <f>IFERROR(1/J290*(X290/H290),"0")</f>
        <v>1.515151515151515E-2</v>
      </c>
      <c r="BP290" s="64">
        <f>IFERROR(1/J290*(Y290/H290),"0")</f>
        <v>1.5151515151515152E-2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1.9999999999999998</v>
      </c>
      <c r="Y291" s="643">
        <f>IFERROR(Y290/H290,"0")</f>
        <v>2</v>
      </c>
      <c r="Z291" s="643">
        <f>IFERROR(IF(Z290="",0,Z290),"0")</f>
        <v>1.804E-2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7.1999999999999993</v>
      </c>
      <c r="Y292" s="643">
        <f>IFERROR(SUM(Y290:Y290),"0")</f>
        <v>7.2</v>
      </c>
      <c r="Z292" s="37"/>
      <c r="AA292" s="644"/>
      <c r="AB292" s="644"/>
      <c r="AC292" s="644"/>
    </row>
    <row r="293" spans="1:68" ht="16.5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40</v>
      </c>
      <c r="Y313" s="642">
        <f t="shared" si="52"/>
        <v>43.2</v>
      </c>
      <c r="Z313" s="36">
        <f>IFERROR(IF(Y313=0,"",ROUNDUP(Y313/H313,0)*0.01898),"")</f>
        <v>7.5920000000000001E-2</v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41.611111111111107</v>
      </c>
      <c r="BN313" s="64">
        <f t="shared" si="54"/>
        <v>44.94</v>
      </c>
      <c r="BO313" s="64">
        <f t="shared" si="55"/>
        <v>5.7870370370370364E-2</v>
      </c>
      <c r="BP313" s="64">
        <f t="shared" si="56"/>
        <v>6.25E-2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3.7037037037037033</v>
      </c>
      <c r="Y317" s="643">
        <f>IFERROR(Y311/H311,"0")+IFERROR(Y312/H312,"0")+IFERROR(Y313/H313,"0")+IFERROR(Y314/H314,"0")+IFERROR(Y315/H315,"0")+IFERROR(Y316/H316,"0")</f>
        <v>4</v>
      </c>
      <c r="Z317" s="643">
        <f>IFERROR(IF(Z311="",0,Z311),"0")+IFERROR(IF(Z312="",0,Z312),"0")+IFERROR(IF(Z313="",0,Z313),"0")+IFERROR(IF(Z314="",0,Z314),"0")+IFERROR(IF(Z315="",0,Z315),"0")+IFERROR(IF(Z316="",0,Z316),"0")</f>
        <v>7.5920000000000001E-2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40</v>
      </c>
      <c r="Y318" s="643">
        <f>IFERROR(SUM(Y311:Y316),"0")</f>
        <v>43.2</v>
      </c>
      <c r="Z318" s="37"/>
      <c r="AA318" s="644"/>
      <c r="AB318" s="644"/>
      <c r="AC318" s="644"/>
    </row>
    <row r="319" spans="1:68" ht="14.25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20</v>
      </c>
      <c r="Y320" s="642">
        <f>IFERROR(IF(X320="",0,CEILING((X320/$H320),1)*$H320),"")</f>
        <v>21</v>
      </c>
      <c r="Z320" s="36">
        <f>IFERROR(IF(Y320=0,"",ROUNDUP(Y320/H320,0)*0.00902),"")</f>
        <v>4.5100000000000001E-2</v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21.285714285714281</v>
      </c>
      <c r="BN320" s="64">
        <f>IFERROR(Y320*I320/H320,"0")</f>
        <v>22.349999999999998</v>
      </c>
      <c r="BO320" s="64">
        <f>IFERROR(1/J320*(X320/H320),"0")</f>
        <v>3.6075036075036072E-2</v>
      </c>
      <c r="BP320" s="64">
        <f>IFERROR(1/J320*(Y320/H320),"0")</f>
        <v>3.787878787878788E-2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20</v>
      </c>
      <c r="Y321" s="642">
        <f>IFERROR(IF(X321="",0,CEILING((X321/$H321),1)*$H321),"")</f>
        <v>21</v>
      </c>
      <c r="Z321" s="36">
        <f>IFERROR(IF(Y321=0,"",ROUNDUP(Y321/H321,0)*0.00902),"")</f>
        <v>4.5100000000000001E-2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21.285714285714281</v>
      </c>
      <c r="BN321" s="64">
        <f>IFERROR(Y321*I321/H321,"0")</f>
        <v>22.349999999999998</v>
      </c>
      <c r="BO321" s="64">
        <f>IFERROR(1/J321*(X321/H321),"0")</f>
        <v>3.6075036075036072E-2</v>
      </c>
      <c r="BP321" s="64">
        <f>IFERROR(1/J321*(Y321/H321),"0")</f>
        <v>3.787878787878788E-2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9.5238095238095237</v>
      </c>
      <c r="Y324" s="643">
        <f>IFERROR(Y320/H320,"0")+IFERROR(Y321/H321,"0")+IFERROR(Y322/H322,"0")+IFERROR(Y323/H323,"0")</f>
        <v>10</v>
      </c>
      <c r="Z324" s="643">
        <f>IFERROR(IF(Z320="",0,Z320),"0")+IFERROR(IF(Z321="",0,Z321),"0")+IFERROR(IF(Z322="",0,Z322),"0")+IFERROR(IF(Z323="",0,Z323),"0")</f>
        <v>9.0200000000000002E-2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40</v>
      </c>
      <c r="Y325" s="643">
        <f>IFERROR(SUM(Y320:Y323),"0")</f>
        <v>42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250</v>
      </c>
      <c r="Y327" s="642">
        <f>IFERROR(IF(X327="",0,CEILING((X327/$H327),1)*$H327),"")</f>
        <v>257.39999999999998</v>
      </c>
      <c r="Z327" s="36">
        <f>IFERROR(IF(Y327=0,"",ROUNDUP(Y327/H327,0)*0.01898),"")</f>
        <v>0.62634000000000001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266.44230769230768</v>
      </c>
      <c r="BN327" s="64">
        <f>IFERROR(Y327*I327/H327,"0")</f>
        <v>274.32900000000001</v>
      </c>
      <c r="BO327" s="64">
        <f>IFERROR(1/J327*(X327/H327),"0")</f>
        <v>0.50080128205128205</v>
      </c>
      <c r="BP327" s="64">
        <f>IFERROR(1/J327*(Y327/H327),"0")</f>
        <v>0.515625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32.051282051282051</v>
      </c>
      <c r="Y332" s="643">
        <f>IFERROR(Y327/H327,"0")+IFERROR(Y328/H328,"0")+IFERROR(Y329/H329,"0")+IFERROR(Y330/H330,"0")+IFERROR(Y331/H331,"0")</f>
        <v>33</v>
      </c>
      <c r="Z332" s="643">
        <f>IFERROR(IF(Z327="",0,Z327),"0")+IFERROR(IF(Z328="",0,Z328),"0")+IFERROR(IF(Z329="",0,Z329),"0")+IFERROR(IF(Z330="",0,Z330),"0")+IFERROR(IF(Z331="",0,Z331),"0")</f>
        <v>0.62634000000000001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250</v>
      </c>
      <c r="Y333" s="643">
        <f>IFERROR(SUM(Y327:Y331),"0")</f>
        <v>257.39999999999998</v>
      </c>
      <c r="Z333" s="37"/>
      <c r="AA333" s="644"/>
      <c r="AB333" s="644"/>
      <c r="AC333" s="644"/>
    </row>
    <row r="334" spans="1:68" ht="14.25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150</v>
      </c>
      <c r="Y336" s="642">
        <f>IFERROR(IF(X336="",0,CEILING((X336/$H336),1)*$H336),"")</f>
        <v>156</v>
      </c>
      <c r="Z336" s="36">
        <f>IFERROR(IF(Y336=0,"",ROUNDUP(Y336/H336,0)*0.01898),"")</f>
        <v>0.37959999999999999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159.98076923076925</v>
      </c>
      <c r="BN336" s="64">
        <f>IFERROR(Y336*I336/H336,"0")</f>
        <v>166.38000000000002</v>
      </c>
      <c r="BO336" s="64">
        <f>IFERROR(1/J336*(X336/H336),"0")</f>
        <v>0.30048076923076922</v>
      </c>
      <c r="BP336" s="64">
        <f>IFERROR(1/J336*(Y336/H336),"0")</f>
        <v>0.3125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19.23076923076923</v>
      </c>
      <c r="Y338" s="643">
        <f>IFERROR(Y335/H335,"0")+IFERROR(Y336/H336,"0")+IFERROR(Y337/H337,"0")</f>
        <v>20</v>
      </c>
      <c r="Z338" s="643">
        <f>IFERROR(IF(Z335="",0,Z335),"0")+IFERROR(IF(Z336="",0,Z336),"0")+IFERROR(IF(Z337="",0,Z337),"0")</f>
        <v>0.37959999999999999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150</v>
      </c>
      <c r="Y339" s="643">
        <f>IFERROR(SUM(Y335:Y337),"0")</f>
        <v>156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25</v>
      </c>
      <c r="Y359" s="642">
        <f>IFERROR(IF(X359="",0,CEILING((X359/$H359),1)*$H359),"")</f>
        <v>32.4</v>
      </c>
      <c r="Z359" s="36">
        <f>IFERROR(IF(Y359=0,"",ROUNDUP(Y359/H359,0)*0.01898),"")</f>
        <v>7.5920000000000001E-2</v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26.601851851851851</v>
      </c>
      <c r="BN359" s="64">
        <f>IFERROR(Y359*I359/H359,"0")</f>
        <v>34.475999999999999</v>
      </c>
      <c r="BO359" s="64">
        <f>IFERROR(1/J359*(X359/H359),"0")</f>
        <v>4.8225308641975308E-2</v>
      </c>
      <c r="BP359" s="64">
        <f>IFERROR(1/J359*(Y359/H359),"0")</f>
        <v>6.25E-2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3.0864197530864197</v>
      </c>
      <c r="Y362" s="643">
        <f>IFERROR(Y359/H359,"0")+IFERROR(Y360/H360,"0")+IFERROR(Y361/H361,"0")</f>
        <v>4</v>
      </c>
      <c r="Z362" s="643">
        <f>IFERROR(IF(Z359="",0,Z359),"0")+IFERROR(IF(Z360="",0,Z360),"0")+IFERROR(IF(Z361="",0,Z361),"0")</f>
        <v>7.5920000000000001E-2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25</v>
      </c>
      <c r="Y363" s="643">
        <f>IFERROR(SUM(Y359:Y361),"0")</f>
        <v>32.4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15</v>
      </c>
      <c r="Y368" s="642">
        <f t="shared" si="57"/>
        <v>15</v>
      </c>
      <c r="Z368" s="36">
        <f>IFERROR(IF(Y368=0,"",ROUNDUP(Y368/H368,0)*0.02175),"")</f>
        <v>2.1749999999999999E-2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15.48</v>
      </c>
      <c r="BN368" s="64">
        <f t="shared" si="59"/>
        <v>15.48</v>
      </c>
      <c r="BO368" s="64">
        <f t="shared" si="60"/>
        <v>2.0833333333333332E-2</v>
      </c>
      <c r="BP368" s="64">
        <f t="shared" si="61"/>
        <v>2.0833333333333332E-2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1</v>
      </c>
      <c r="Y374" s="643">
        <f>IFERROR(Y367/H367,"0")+IFERROR(Y368/H368,"0")+IFERROR(Y369/H369,"0")+IFERROR(Y370/H370,"0")+IFERROR(Y371/H371,"0")+IFERROR(Y372/H372,"0")+IFERROR(Y373/H373,"0")</f>
        <v>1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2.1749999999999999E-2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15</v>
      </c>
      <c r="Y375" s="643">
        <f>IFERROR(SUM(Y367:Y373),"0")</f>
        <v>15</v>
      </c>
      <c r="Z375" s="37"/>
      <c r="AA375" s="644"/>
      <c r="AB375" s="644"/>
      <c r="AC375" s="644"/>
    </row>
    <row r="376" spans="1:68" ht="14.25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30</v>
      </c>
      <c r="Y377" s="642">
        <f>IFERROR(IF(X377="",0,CEILING((X377/$H377),1)*$H377),"")</f>
        <v>30</v>
      </c>
      <c r="Z377" s="36">
        <f>IFERROR(IF(Y377=0,"",ROUNDUP(Y377/H377,0)*0.02175),"")</f>
        <v>4.3499999999999997E-2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30.96</v>
      </c>
      <c r="BN377" s="64">
        <f>IFERROR(Y377*I377/H377,"0")</f>
        <v>30.96</v>
      </c>
      <c r="BO377" s="64">
        <f>IFERROR(1/J377*(X377/H377),"0")</f>
        <v>4.1666666666666664E-2</v>
      </c>
      <c r="BP377" s="64">
        <f>IFERROR(1/J377*(Y377/H377),"0")</f>
        <v>4.1666666666666664E-2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2</v>
      </c>
      <c r="Y379" s="643">
        <f>IFERROR(Y377/H377,"0")+IFERROR(Y378/H378,"0")</f>
        <v>2</v>
      </c>
      <c r="Z379" s="643">
        <f>IFERROR(IF(Z377="",0,Z377),"0")+IFERROR(IF(Z378="",0,Z378),"0")</f>
        <v>4.3499999999999997E-2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30</v>
      </c>
      <c r="Y380" s="643">
        <f>IFERROR(SUM(Y377:Y378),"0")</f>
        <v>30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4301031382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4301031406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4301012035</v>
      </c>
      <c r="D472" s="645">
        <v>4680115880603</v>
      </c>
      <c r="E472" s="646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730</v>
      </c>
      <c r="B473" s="54" t="s">
        <v>732</v>
      </c>
      <c r="C473" s="31">
        <v>4301011778</v>
      </c>
      <c r="D473" s="645">
        <v>4680115880603</v>
      </c>
      <c r="E473" s="646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4301012034</v>
      </c>
      <c r="D478" s="645">
        <v>4607091389982</v>
      </c>
      <c r="E478" s="646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741</v>
      </c>
      <c r="B479" s="54" t="s">
        <v>743</v>
      </c>
      <c r="C479" s="31">
        <v>4301011784</v>
      </c>
      <c r="D479" s="645">
        <v>4607091389982</v>
      </c>
      <c r="E479" s="646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0</v>
      </c>
      <c r="Y482" s="643">
        <f>IFERROR(SUM(Y465:Y480),"0")</f>
        <v>0</v>
      </c>
      <c r="Z482" s="37"/>
      <c r="AA482" s="644"/>
      <c r="AB482" s="644"/>
      <c r="AC482" s="644"/>
    </row>
    <row r="483" spans="1:68" ht="14.25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20</v>
      </c>
      <c r="Y492" s="642">
        <f t="shared" si="74"/>
        <v>21.12</v>
      </c>
      <c r="Z492" s="36">
        <f>IFERROR(IF(Y492=0,"",ROUNDUP(Y492/H492,0)*0.01196),"")</f>
        <v>4.7840000000000001E-2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21.363636363636363</v>
      </c>
      <c r="BN492" s="64">
        <f t="shared" si="76"/>
        <v>22.56</v>
      </c>
      <c r="BO492" s="64">
        <f t="shared" si="77"/>
        <v>3.6421911421911424E-2</v>
      </c>
      <c r="BP492" s="64">
        <f t="shared" si="78"/>
        <v>3.8461538461538464E-2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4301031351</v>
      </c>
      <c r="D494" s="645">
        <v>4680115882072</v>
      </c>
      <c r="E494" s="646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4301031419</v>
      </c>
      <c r="D495" s="645">
        <v>4680115882072</v>
      </c>
      <c r="E495" s="646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769</v>
      </c>
      <c r="B497" s="54" t="s">
        <v>770</v>
      </c>
      <c r="C497" s="31">
        <v>4301031384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4301031417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7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3.7878787878787876</v>
      </c>
      <c r="Y499" s="643">
        <f>IFERROR(Y490/H490,"0")+IFERROR(Y491/H491,"0")+IFERROR(Y492/H492,"0")+IFERROR(Y493/H493,"0")+IFERROR(Y494/H494,"0")+IFERROR(Y495/H495,"0")+IFERROR(Y496/H496,"0")+IFERROR(Y497/H497,"0")+IFERROR(Y498/H498,"0")</f>
        <v>4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4.7840000000000001E-2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20</v>
      </c>
      <c r="Y500" s="643">
        <f>IFERROR(SUM(Y490:Y498),"0")</f>
        <v>21.12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4301051887</v>
      </c>
      <c r="D542" s="645">
        <v>4640242180533</v>
      </c>
      <c r="E542" s="646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856</v>
      </c>
      <c r="C543" s="31">
        <v>4301052046</v>
      </c>
      <c r="D543" s="645">
        <v>4640242180533</v>
      </c>
      <c r="E543" s="646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880.2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925.11999999999989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928.62249370999371</v>
      </c>
      <c r="Y574" s="643">
        <f>IFERROR(SUM(BN22:BN570),"0")</f>
        <v>976.09000000000015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2</v>
      </c>
      <c r="Y575" s="38">
        <f>ROUNDUP(SUM(BP22:BP570),0)</f>
        <v>2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978.62249370999371</v>
      </c>
      <c r="Y576" s="643">
        <f>GrossWeightTotalR+PalletQtyTotalR*25</f>
        <v>1026.0900000000001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107.57096394452715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113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1.9656100000000003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32.400000000000006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223.20000000000002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42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23.2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7.2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498.59999999999997</v>
      </c>
      <c r="U583" s="46">
        <f>IFERROR(Y355*1,"0")+IFERROR(Y359*1,"0")+IFERROR(Y360*1,"0")+IFERROR(Y361*1,"0")</f>
        <v>32.4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45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21.12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2025-05-06T08:12:16Z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