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7353A437-D754-4782-A082-BC1F19B843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83" i="1" l="1"/>
  <c r="X572" i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AD583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H583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83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8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100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8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75" i="1" s="1"/>
  <c r="BM22" i="1"/>
  <c r="X574" i="1" s="1"/>
  <c r="X576" i="1" s="1"/>
  <c r="Y22" i="1"/>
  <c r="B583" i="1" s="1"/>
  <c r="P22" i="1"/>
  <c r="H10" i="1"/>
  <c r="A9" i="1"/>
  <c r="F10" i="1" s="1"/>
  <c r="D7" i="1"/>
  <c r="Q6" i="1"/>
  <c r="P2" i="1"/>
  <c r="Z41" i="1" l="1"/>
  <c r="Z114" i="1"/>
  <c r="Z129" i="1"/>
  <c r="Z379" i="1"/>
  <c r="Z82" i="1"/>
  <c r="Z227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Z362" i="1"/>
  <c r="BP360" i="1"/>
  <c r="BN360" i="1"/>
  <c r="Z360" i="1"/>
  <c r="Y362" i="1"/>
  <c r="BP395" i="1"/>
  <c r="BN395" i="1"/>
  <c r="Z39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3" i="1"/>
  <c r="Z100" i="1" s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BN112" i="1"/>
  <c r="Z118" i="1"/>
  <c r="Z124" i="1" s="1"/>
  <c r="BN118" i="1"/>
  <c r="Z120" i="1"/>
  <c r="BN120" i="1"/>
  <c r="Z122" i="1"/>
  <c r="BN122" i="1"/>
  <c r="Z128" i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Z156" i="1" s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Z210" i="1" s="1"/>
  <c r="BP206" i="1"/>
  <c r="BN206" i="1"/>
  <c r="Z206" i="1"/>
  <c r="Y210" i="1"/>
  <c r="BP214" i="1"/>
  <c r="BN214" i="1"/>
  <c r="Z214" i="1"/>
  <c r="Z222" i="1" s="1"/>
  <c r="BP218" i="1"/>
  <c r="BN218" i="1"/>
  <c r="Z218" i="1"/>
  <c r="Y222" i="1"/>
  <c r="BP226" i="1"/>
  <c r="BN226" i="1"/>
  <c r="Z226" i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Y274" i="1"/>
  <c r="Z282" i="1"/>
  <c r="BP279" i="1"/>
  <c r="BN279" i="1"/>
  <c r="Z279" i="1"/>
  <c r="BP313" i="1"/>
  <c r="BN313" i="1"/>
  <c r="Z313" i="1"/>
  <c r="Y317" i="1"/>
  <c r="Z324" i="1"/>
  <c r="BP321" i="1"/>
  <c r="BN321" i="1"/>
  <c r="Z321" i="1"/>
  <c r="Y325" i="1"/>
  <c r="BP329" i="1"/>
  <c r="BN329" i="1"/>
  <c r="Z329" i="1"/>
  <c r="BP337" i="1"/>
  <c r="BN337" i="1"/>
  <c r="Z337" i="1"/>
  <c r="Y339" i="1"/>
  <c r="Z345" i="1"/>
  <c r="BP343" i="1"/>
  <c r="BN343" i="1"/>
  <c r="Z343" i="1"/>
  <c r="Y345" i="1"/>
  <c r="BP370" i="1"/>
  <c r="BN370" i="1"/>
  <c r="Z370" i="1"/>
  <c r="Y374" i="1"/>
  <c r="BP378" i="1"/>
  <c r="BN378" i="1"/>
  <c r="Z378" i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Z317" i="1" s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Z374" i="1" s="1"/>
  <c r="BP372" i="1"/>
  <c r="BN372" i="1"/>
  <c r="Z372" i="1"/>
  <c r="Y379" i="1"/>
  <c r="BP393" i="1"/>
  <c r="BN393" i="1"/>
  <c r="Z393" i="1"/>
  <c r="Z397" i="1" s="1"/>
  <c r="Y397" i="1"/>
  <c r="BP405" i="1"/>
  <c r="BN405" i="1"/>
  <c r="Z405" i="1"/>
  <c r="Z408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445" i="1" s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499" i="1" l="1"/>
  <c r="Z481" i="1"/>
  <c r="Z487" i="1"/>
  <c r="Y574" i="1"/>
  <c r="Z554" i="1"/>
  <c r="Z539" i="1"/>
  <c r="Z521" i="1"/>
  <c r="Z505" i="1"/>
  <c r="Z338" i="1"/>
  <c r="Z332" i="1"/>
  <c r="Z427" i="1"/>
  <c r="Z266" i="1"/>
  <c r="Z256" i="1"/>
  <c r="Z239" i="1"/>
  <c r="Z108" i="1"/>
  <c r="Z89" i="1"/>
  <c r="Z68" i="1"/>
  <c r="Z55" i="1"/>
  <c r="Y573" i="1"/>
  <c r="Y575" i="1"/>
  <c r="Z28" i="1"/>
  <c r="Z578" i="1" s="1"/>
  <c r="Z178" i="1"/>
  <c r="Y577" i="1"/>
  <c r="Y576" i="1" l="1"/>
</calcChain>
</file>

<file path=xl/sharedStrings.xml><?xml version="1.0" encoding="utf-8"?>
<sst xmlns="http://schemas.openxmlformats.org/spreadsheetml/2006/main" count="2613" uniqueCount="922">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</sst>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57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45785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Четверг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 t="s">
        <v>19</v>
      </c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20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21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37"/>
      <c r="R10" s="838"/>
      <c r="U10" s="24" t="s">
        <v>23</v>
      </c>
      <c r="V10" s="693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35" t="s">
        <v>28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35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36</v>
      </c>
      <c r="B17" s="688" t="s">
        <v>37</v>
      </c>
      <c r="C17" s="800" t="s">
        <v>38</v>
      </c>
      <c r="D17" s="688" t="s">
        <v>39</v>
      </c>
      <c r="E17" s="754"/>
      <c r="F17" s="688" t="s">
        <v>40</v>
      </c>
      <c r="G17" s="688" t="s">
        <v>41</v>
      </c>
      <c r="H17" s="688" t="s">
        <v>42</v>
      </c>
      <c r="I17" s="688" t="s">
        <v>43</v>
      </c>
      <c r="J17" s="688" t="s">
        <v>44</v>
      </c>
      <c r="K17" s="688" t="s">
        <v>45</v>
      </c>
      <c r="L17" s="688" t="s">
        <v>46</v>
      </c>
      <c r="M17" s="688" t="s">
        <v>47</v>
      </c>
      <c r="N17" s="688" t="s">
        <v>48</v>
      </c>
      <c r="O17" s="688" t="s">
        <v>49</v>
      </c>
      <c r="P17" s="688" t="s">
        <v>50</v>
      </c>
      <c r="Q17" s="753"/>
      <c r="R17" s="753"/>
      <c r="S17" s="753"/>
      <c r="T17" s="754"/>
      <c r="U17" s="1005" t="s">
        <v>51</v>
      </c>
      <c r="V17" s="777"/>
      <c r="W17" s="688" t="s">
        <v>52</v>
      </c>
      <c r="X17" s="688" t="s">
        <v>53</v>
      </c>
      <c r="Y17" s="1006" t="s">
        <v>54</v>
      </c>
      <c r="Z17" s="908" t="s">
        <v>55</v>
      </c>
      <c r="AA17" s="887" t="s">
        <v>56</v>
      </c>
      <c r="AB17" s="887" t="s">
        <v>57</v>
      </c>
      <c r="AC17" s="887" t="s">
        <v>58</v>
      </c>
      <c r="AD17" s="887" t="s">
        <v>59</v>
      </c>
      <c r="AE17" s="965"/>
      <c r="AF17" s="966"/>
      <c r="AG17" s="66"/>
      <c r="BD17" s="65" t="s">
        <v>60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61</v>
      </c>
      <c r="V18" s="67" t="s">
        <v>62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86</v>
      </c>
      <c r="Q28" s="660"/>
      <c r="R28" s="660"/>
      <c r="S28" s="660"/>
      <c r="T28" s="660"/>
      <c r="U28" s="660"/>
      <c r="V28" s="661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86</v>
      </c>
      <c r="Q29" s="660"/>
      <c r="R29" s="660"/>
      <c r="S29" s="660"/>
      <c r="T29" s="660"/>
      <c r="U29" s="660"/>
      <c r="V29" s="661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86</v>
      </c>
      <c r="Q32" s="660"/>
      <c r="R32" s="660"/>
      <c r="S32" s="660"/>
      <c r="T32" s="660"/>
      <c r="U32" s="660"/>
      <c r="V32" s="661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86</v>
      </c>
      <c r="Q33" s="660"/>
      <c r="R33" s="660"/>
      <c r="S33" s="660"/>
      <c r="T33" s="660"/>
      <c r="U33" s="660"/>
      <c r="V33" s="661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94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69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108</v>
      </c>
      <c r="B39" s="54" t="s">
        <v>109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86</v>
      </c>
      <c r="Q41" s="660"/>
      <c r="R41" s="660"/>
      <c r="S41" s="660"/>
      <c r="T41" s="660"/>
      <c r="U41" s="660"/>
      <c r="V41" s="661"/>
      <c r="W41" s="37" t="s">
        <v>87</v>
      </c>
      <c r="X41" s="643">
        <f>IFERROR(X37/H37,"0")+IFERROR(X38/H38,"0")+IFERROR(X39/H39,"0")+IFERROR(X40/H40,"0")</f>
        <v>0</v>
      </c>
      <c r="Y41" s="643">
        <f>IFERROR(Y37/H37,"0")+IFERROR(Y38/H38,"0")+IFERROR(Y39/H39,"0")+IFERROR(Y40/H40,"0")</f>
        <v>0</v>
      </c>
      <c r="Z41" s="643">
        <f>IFERROR(IF(Z37="",0,Z37),"0")+IFERROR(IF(Z38="",0,Z38),"0")+IFERROR(IF(Z39="",0,Z39),"0")+IFERROR(IF(Z40="",0,Z40),"0")</f>
        <v>0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86</v>
      </c>
      <c r="Q42" s="660"/>
      <c r="R42" s="660"/>
      <c r="S42" s="660"/>
      <c r="T42" s="660"/>
      <c r="U42" s="660"/>
      <c r="V42" s="661"/>
      <c r="W42" s="37" t="s">
        <v>69</v>
      </c>
      <c r="X42" s="643">
        <f>IFERROR(SUM(X37:X40),"0")</f>
        <v>0</v>
      </c>
      <c r="Y42" s="643">
        <f>IFERROR(SUM(Y37:Y40),"0")</f>
        <v>0</v>
      </c>
      <c r="Z42" s="37"/>
      <c r="AA42" s="644"/>
      <c r="AB42" s="644"/>
      <c r="AC42" s="644"/>
    </row>
    <row r="43" spans="1:68" ht="14.25" customHeight="1" x14ac:dyDescent="0.25">
      <c r="A43" s="667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86</v>
      </c>
      <c r="Q45" s="660"/>
      <c r="R45" s="660"/>
      <c r="S45" s="660"/>
      <c r="T45" s="660"/>
      <c r="U45" s="660"/>
      <c r="V45" s="661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86</v>
      </c>
      <c r="Q46" s="660"/>
      <c r="R46" s="660"/>
      <c r="S46" s="660"/>
      <c r="T46" s="660"/>
      <c r="U46" s="660"/>
      <c r="V46" s="661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69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69</v>
      </c>
      <c r="X54" s="641">
        <v>225</v>
      </c>
      <c r="Y54" s="642">
        <f t="shared" si="6"/>
        <v>225</v>
      </c>
      <c r="Z54" s="36">
        <f>IFERROR(IF(Y54=0,"",ROUNDUP(Y54/H54,0)*0.00902),"")</f>
        <v>0.45100000000000001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235.5</v>
      </c>
      <c r="BN54" s="64">
        <f t="shared" si="8"/>
        <v>235.5</v>
      </c>
      <c r="BO54" s="64">
        <f t="shared" si="9"/>
        <v>0.37878787878787878</v>
      </c>
      <c r="BP54" s="64">
        <f t="shared" si="10"/>
        <v>0.37878787878787878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86</v>
      </c>
      <c r="Q55" s="660"/>
      <c r="R55" s="660"/>
      <c r="S55" s="660"/>
      <c r="T55" s="660"/>
      <c r="U55" s="660"/>
      <c r="V55" s="661"/>
      <c r="W55" s="37" t="s">
        <v>87</v>
      </c>
      <c r="X55" s="643">
        <f>IFERROR(X49/H49,"0")+IFERROR(X50/H50,"0")+IFERROR(X51/H51,"0")+IFERROR(X52/H52,"0")+IFERROR(X53/H53,"0")+IFERROR(X54/H54,"0")</f>
        <v>50</v>
      </c>
      <c r="Y55" s="643">
        <f>IFERROR(Y49/H49,"0")+IFERROR(Y50/H50,"0")+IFERROR(Y51/H51,"0")+IFERROR(Y52/H52,"0")+IFERROR(Y53/H53,"0")+IFERROR(Y54/H54,"0")</f>
        <v>50</v>
      </c>
      <c r="Z55" s="643">
        <f>IFERROR(IF(Z49="",0,Z49),"0")+IFERROR(IF(Z50="",0,Z50),"0")+IFERROR(IF(Z51="",0,Z51),"0")+IFERROR(IF(Z52="",0,Z52),"0")+IFERROR(IF(Z53="",0,Z53),"0")+IFERROR(IF(Z54="",0,Z54),"0")</f>
        <v>0.45100000000000001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86</v>
      </c>
      <c r="Q56" s="660"/>
      <c r="R56" s="660"/>
      <c r="S56" s="660"/>
      <c r="T56" s="660"/>
      <c r="U56" s="660"/>
      <c r="V56" s="661"/>
      <c r="W56" s="37" t="s">
        <v>69</v>
      </c>
      <c r="X56" s="643">
        <f>IFERROR(SUM(X49:X54),"0")</f>
        <v>225</v>
      </c>
      <c r="Y56" s="643">
        <f>IFERROR(SUM(Y49:Y54),"0")</f>
        <v>225</v>
      </c>
      <c r="Z56" s="37"/>
      <c r="AA56" s="644"/>
      <c r="AB56" s="644"/>
      <c r="AC56" s="644"/>
    </row>
    <row r="57" spans="1:68" ht="14.25" customHeight="1" x14ac:dyDescent="0.25">
      <c r="A57" s="667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69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141</v>
      </c>
      <c r="B59" s="54" t="s">
        <v>142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69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86</v>
      </c>
      <c r="Q62" s="660"/>
      <c r="R62" s="660"/>
      <c r="S62" s="660"/>
      <c r="T62" s="660"/>
      <c r="U62" s="660"/>
      <c r="V62" s="661"/>
      <c r="W62" s="37" t="s">
        <v>87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86</v>
      </c>
      <c r="Q63" s="660"/>
      <c r="R63" s="660"/>
      <c r="S63" s="660"/>
      <c r="T63" s="660"/>
      <c r="U63" s="660"/>
      <c r="V63" s="661"/>
      <c r="W63" s="37" t="s">
        <v>69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customHeight="1" x14ac:dyDescent="0.25">
      <c r="A64" s="667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149</v>
      </c>
      <c r="B65" s="54" t="s">
        <v>150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86</v>
      </c>
      <c r="Q68" s="660"/>
      <c r="R68" s="660"/>
      <c r="S68" s="660"/>
      <c r="T68" s="660"/>
      <c r="U68" s="660"/>
      <c r="V68" s="661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86</v>
      </c>
      <c r="Q69" s="660"/>
      <c r="R69" s="660"/>
      <c r="S69" s="660"/>
      <c r="T69" s="660"/>
      <c r="U69" s="660"/>
      <c r="V69" s="661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159</v>
      </c>
      <c r="B71" s="54" t="s">
        <v>160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69</v>
      </c>
      <c r="X73" s="641">
        <v>200</v>
      </c>
      <c r="Y73" s="642">
        <f t="shared" si="11"/>
        <v>201.60000000000002</v>
      </c>
      <c r="Z73" s="36">
        <f>IFERROR(IF(Y73=0,"",ROUNDUP(Y73/H73,0)*0.01898),"")</f>
        <v>0.45552000000000004</v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212.07142857142858</v>
      </c>
      <c r="BN73" s="64">
        <f t="shared" si="13"/>
        <v>213.76800000000003</v>
      </c>
      <c r="BO73" s="64">
        <f t="shared" si="14"/>
        <v>0.37202380952380953</v>
      </c>
      <c r="BP73" s="64">
        <f t="shared" si="15"/>
        <v>0.375</v>
      </c>
    </row>
    <row r="74" spans="1:68" ht="16.5" customHeight="1" x14ac:dyDescent="0.25">
      <c r="A74" s="54" t="s">
        <v>168</v>
      </c>
      <c r="B74" s="54" t="s">
        <v>169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69</v>
      </c>
      <c r="X76" s="641">
        <v>3.6</v>
      </c>
      <c r="Y76" s="642">
        <f t="shared" si="11"/>
        <v>3.6</v>
      </c>
      <c r="Z76" s="36">
        <f>IFERROR(IF(Y76=0,"",ROUNDUP(Y76/H76,0)*0.00651),"")</f>
        <v>1.302E-2</v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3.96</v>
      </c>
      <c r="BN76" s="64">
        <f t="shared" si="13"/>
        <v>3.96</v>
      </c>
      <c r="BO76" s="64">
        <f t="shared" si="14"/>
        <v>1.098901098901099E-2</v>
      </c>
      <c r="BP76" s="64">
        <f t="shared" si="15"/>
        <v>1.098901098901099E-2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86</v>
      </c>
      <c r="Q77" s="660"/>
      <c r="R77" s="660"/>
      <c r="S77" s="660"/>
      <c r="T77" s="660"/>
      <c r="U77" s="660"/>
      <c r="V77" s="661"/>
      <c r="W77" s="37" t="s">
        <v>87</v>
      </c>
      <c r="X77" s="643">
        <f>IFERROR(X71/H71,"0")+IFERROR(X72/H72,"0")+IFERROR(X73/H73,"0")+IFERROR(X74/H74,"0")+IFERROR(X75/H75,"0")+IFERROR(X76/H76,"0")</f>
        <v>25.80952380952381</v>
      </c>
      <c r="Y77" s="643">
        <f>IFERROR(Y71/H71,"0")+IFERROR(Y72/H72,"0")+IFERROR(Y73/H73,"0")+IFERROR(Y74/H74,"0")+IFERROR(Y75/H75,"0")+IFERROR(Y76/H76,"0")</f>
        <v>26</v>
      </c>
      <c r="Z77" s="643">
        <f>IFERROR(IF(Z71="",0,Z71),"0")+IFERROR(IF(Z72="",0,Z72),"0")+IFERROR(IF(Z73="",0,Z73),"0")+IFERROR(IF(Z74="",0,Z74),"0")+IFERROR(IF(Z75="",0,Z75),"0")+IFERROR(IF(Z76="",0,Z76),"0")</f>
        <v>0.46854000000000001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86</v>
      </c>
      <c r="Q78" s="660"/>
      <c r="R78" s="660"/>
      <c r="S78" s="660"/>
      <c r="T78" s="660"/>
      <c r="U78" s="660"/>
      <c r="V78" s="661"/>
      <c r="W78" s="37" t="s">
        <v>69</v>
      </c>
      <c r="X78" s="643">
        <f>IFERROR(SUM(X71:X76),"0")</f>
        <v>203.6</v>
      </c>
      <c r="Y78" s="643">
        <f>IFERROR(SUM(Y71:Y76),"0")</f>
        <v>205.20000000000002</v>
      </c>
      <c r="Z78" s="37"/>
      <c r="AA78" s="644"/>
      <c r="AB78" s="644"/>
      <c r="AC78" s="644"/>
    </row>
    <row r="79" spans="1:68" ht="14.25" customHeight="1" x14ac:dyDescent="0.25">
      <c r="A79" s="667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175</v>
      </c>
      <c r="B80" s="54" t="s">
        <v>176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86</v>
      </c>
      <c r="Q82" s="660"/>
      <c r="R82" s="660"/>
      <c r="S82" s="660"/>
      <c r="T82" s="660"/>
      <c r="U82" s="660"/>
      <c r="V82" s="661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86</v>
      </c>
      <c r="Q83" s="660"/>
      <c r="R83" s="660"/>
      <c r="S83" s="660"/>
      <c r="T83" s="660"/>
      <c r="U83" s="660"/>
      <c r="V83" s="661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customHeight="1" x14ac:dyDescent="0.25">
      <c r="A84" s="662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69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185</v>
      </c>
      <c r="B87" s="54" t="s">
        <v>186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69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86</v>
      </c>
      <c r="Q89" s="660"/>
      <c r="R89" s="660"/>
      <c r="S89" s="660"/>
      <c r="T89" s="660"/>
      <c r="U89" s="660"/>
      <c r="V89" s="661"/>
      <c r="W89" s="37" t="s">
        <v>87</v>
      </c>
      <c r="X89" s="643">
        <f>IFERROR(X86/H86,"0")+IFERROR(X87/H87,"0")+IFERROR(X88/H88,"0")</f>
        <v>0</v>
      </c>
      <c r="Y89" s="643">
        <f>IFERROR(Y86/H86,"0")+IFERROR(Y87/H87,"0")+IFERROR(Y88/H88,"0")</f>
        <v>0</v>
      </c>
      <c r="Z89" s="643">
        <f>IFERROR(IF(Z86="",0,Z86),"0")+IFERROR(IF(Z87="",0,Z87),"0")+IFERROR(IF(Z88="",0,Z88),"0")</f>
        <v>0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86</v>
      </c>
      <c r="Q90" s="660"/>
      <c r="R90" s="660"/>
      <c r="S90" s="660"/>
      <c r="T90" s="660"/>
      <c r="U90" s="660"/>
      <c r="V90" s="661"/>
      <c r="W90" s="37" t="s">
        <v>69</v>
      </c>
      <c r="X90" s="643">
        <f>IFERROR(SUM(X86:X88),"0")</f>
        <v>0</v>
      </c>
      <c r="Y90" s="643">
        <f>IFERROR(SUM(Y86:Y88),"0")</f>
        <v>0</v>
      </c>
      <c r="Z90" s="37"/>
      <c r="AA90" s="644"/>
      <c r="AB90" s="644"/>
      <c r="AC90" s="644"/>
    </row>
    <row r="91" spans="1:68" ht="14.25" customHeight="1" x14ac:dyDescent="0.25">
      <c r="A91" s="667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190</v>
      </c>
      <c r="B92" s="54" t="s">
        <v>191</v>
      </c>
      <c r="C92" s="31">
        <v>4301051712</v>
      </c>
      <c r="D92" s="645">
        <v>4607091386967</v>
      </c>
      <c r="E92" s="646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07" t="s">
        <v>192</v>
      </c>
      <c r="Q92" s="648"/>
      <c r="R92" s="648"/>
      <c r="S92" s="648"/>
      <c r="T92" s="649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194</v>
      </c>
      <c r="C93" s="31">
        <v>4301051546</v>
      </c>
      <c r="D93" s="645">
        <v>4607091386967</v>
      </c>
      <c r="E93" s="646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9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48"/>
      <c r="R93" s="648"/>
      <c r="S93" s="648"/>
      <c r="T93" s="649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190</v>
      </c>
      <c r="B94" s="54" t="s">
        <v>195</v>
      </c>
      <c r="C94" s="31">
        <v>4301051437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71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48"/>
      <c r="R94" s="648"/>
      <c r="S94" s="648"/>
      <c r="T94" s="649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customHeight="1" x14ac:dyDescent="0.25">
      <c r="A96" s="54" t="s">
        <v>199</v>
      </c>
      <c r="B96" s="54" t="s">
        <v>200</v>
      </c>
      <c r="C96" s="31">
        <v>4301051718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48"/>
      <c r="R96" s="648"/>
      <c r="S96" s="648"/>
      <c r="T96" s="649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1">
        <v>4301052039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7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48"/>
      <c r="R97" s="648"/>
      <c r="S97" s="648"/>
      <c r="T97" s="649"/>
      <c r="U97" s="34"/>
      <c r="V97" s="34"/>
      <c r="W97" s="35" t="s">
        <v>69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203</v>
      </c>
      <c r="B98" s="54" t="s">
        <v>204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206</v>
      </c>
      <c r="B99" s="54" t="s">
        <v>207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86</v>
      </c>
      <c r="Q100" s="660"/>
      <c r="R100" s="660"/>
      <c r="S100" s="660"/>
      <c r="T100" s="660"/>
      <c r="U100" s="660"/>
      <c r="V100" s="661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0</v>
      </c>
      <c r="Y100" s="643">
        <f>IFERROR(Y92/H92,"0")+IFERROR(Y93/H93,"0")+IFERROR(Y94/H94,"0")+IFERROR(Y95/H95,"0")+IFERROR(Y96/H96,"0")+IFERROR(Y97/H97,"0")+IFERROR(Y98/H98,"0")+IFERROR(Y99/H99,"0")</f>
        <v>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86</v>
      </c>
      <c r="Q101" s="660"/>
      <c r="R101" s="660"/>
      <c r="S101" s="660"/>
      <c r="T101" s="660"/>
      <c r="U101" s="660"/>
      <c r="V101" s="661"/>
      <c r="W101" s="37" t="s">
        <v>69</v>
      </c>
      <c r="X101" s="643">
        <f>IFERROR(SUM(X92:X99),"0")</f>
        <v>0</v>
      </c>
      <c r="Y101" s="643">
        <f>IFERROR(SUM(Y92:Y99),"0")</f>
        <v>0</v>
      </c>
      <c r="Z101" s="37"/>
      <c r="AA101" s="644"/>
      <c r="AB101" s="644"/>
      <c r="AC101" s="644"/>
    </row>
    <row r="102" spans="1:68" ht="16.5" customHeight="1" x14ac:dyDescent="0.25">
      <c r="A102" s="662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209</v>
      </c>
      <c r="B104" s="54" t="s">
        <v>210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69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69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216</v>
      </c>
      <c r="B107" s="54" t="s">
        <v>217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86</v>
      </c>
      <c r="Q108" s="660"/>
      <c r="R108" s="660"/>
      <c r="S108" s="660"/>
      <c r="T108" s="660"/>
      <c r="U108" s="660"/>
      <c r="V108" s="661"/>
      <c r="W108" s="37" t="s">
        <v>87</v>
      </c>
      <c r="X108" s="643">
        <f>IFERROR(X104/H104,"0")+IFERROR(X105/H105,"0")+IFERROR(X106/H106,"0")+IFERROR(X107/H107,"0")</f>
        <v>0</v>
      </c>
      <c r="Y108" s="643">
        <f>IFERROR(Y104/H104,"0")+IFERROR(Y105/H105,"0")+IFERROR(Y106/H106,"0")+IFERROR(Y107/H107,"0")</f>
        <v>0</v>
      </c>
      <c r="Z108" s="643">
        <f>IFERROR(IF(Z104="",0,Z104),"0")+IFERROR(IF(Z105="",0,Z105),"0")+IFERROR(IF(Z106="",0,Z106),"0")+IFERROR(IF(Z107="",0,Z107),"0")</f>
        <v>0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86</v>
      </c>
      <c r="Q109" s="660"/>
      <c r="R109" s="660"/>
      <c r="S109" s="660"/>
      <c r="T109" s="660"/>
      <c r="U109" s="660"/>
      <c r="V109" s="661"/>
      <c r="W109" s="37" t="s">
        <v>69</v>
      </c>
      <c r="X109" s="643">
        <f>IFERROR(SUM(X104:X107),"0")</f>
        <v>0</v>
      </c>
      <c r="Y109" s="643">
        <f>IFERROR(SUM(Y104:Y107),"0")</f>
        <v>0</v>
      </c>
      <c r="Z109" s="37"/>
      <c r="AA109" s="644"/>
      <c r="AB109" s="644"/>
      <c r="AC109" s="644"/>
    </row>
    <row r="110" spans="1:68" ht="14.25" customHeight="1" x14ac:dyDescent="0.25">
      <c r="A110" s="667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218</v>
      </c>
      <c r="B111" s="54" t="s">
        <v>219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86</v>
      </c>
      <c r="Q114" s="660"/>
      <c r="R114" s="660"/>
      <c r="S114" s="660"/>
      <c r="T114" s="660"/>
      <c r="U114" s="660"/>
      <c r="V114" s="661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86</v>
      </c>
      <c r="Q115" s="660"/>
      <c r="R115" s="660"/>
      <c r="S115" s="660"/>
      <c r="T115" s="660"/>
      <c r="U115" s="660"/>
      <c r="V115" s="661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customHeight="1" x14ac:dyDescent="0.25">
      <c r="A116" s="667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225</v>
      </c>
      <c r="B117" s="54" t="s">
        <v>226</v>
      </c>
      <c r="C117" s="31">
        <v>4301051724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8"/>
      <c r="R117" s="648"/>
      <c r="S117" s="648"/>
      <c r="T117" s="649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225</v>
      </c>
      <c r="B118" s="54" t="s">
        <v>228</v>
      </c>
      <c r="C118" s="31">
        <v>4301051360</v>
      </c>
      <c r="D118" s="645">
        <v>4607091385168</v>
      </c>
      <c r="E118" s="646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48"/>
      <c r="R118" s="648"/>
      <c r="S118" s="648"/>
      <c r="T118" s="649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45">
        <v>4607091385168</v>
      </c>
      <c r="E119" s="646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48"/>
      <c r="R119" s="648"/>
      <c r="S119" s="648"/>
      <c r="T119" s="649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231</v>
      </c>
      <c r="B120" s="54" t="s">
        <v>232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69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235</v>
      </c>
      <c r="B122" s="54" t="s">
        <v>236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86</v>
      </c>
      <c r="Q124" s="660"/>
      <c r="R124" s="660"/>
      <c r="S124" s="660"/>
      <c r="T124" s="660"/>
      <c r="U124" s="660"/>
      <c r="V124" s="661"/>
      <c r="W124" s="37" t="s">
        <v>87</v>
      </c>
      <c r="X124" s="643">
        <f>IFERROR(X117/H117,"0")+IFERROR(X118/H118,"0")+IFERROR(X119/H119,"0")+IFERROR(X120/H120,"0")+IFERROR(X121/H121,"0")+IFERROR(X122/H122,"0")+IFERROR(X123/H123,"0")</f>
        <v>0</v>
      </c>
      <c r="Y124" s="643">
        <f>IFERROR(Y117/H117,"0")+IFERROR(Y118/H118,"0")+IFERROR(Y119/H119,"0")+IFERROR(Y120/H120,"0")+IFERROR(Y121/H121,"0")+IFERROR(Y122/H122,"0")+IFERROR(Y123/H123,"0")</f>
        <v>0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86</v>
      </c>
      <c r="Q125" s="660"/>
      <c r="R125" s="660"/>
      <c r="S125" s="660"/>
      <c r="T125" s="660"/>
      <c r="U125" s="660"/>
      <c r="V125" s="661"/>
      <c r="W125" s="37" t="s">
        <v>69</v>
      </c>
      <c r="X125" s="643">
        <f>IFERROR(SUM(X117:X123),"0")</f>
        <v>0</v>
      </c>
      <c r="Y125" s="643">
        <f>IFERROR(SUM(Y117:Y123),"0")</f>
        <v>0</v>
      </c>
      <c r="Z125" s="37"/>
      <c r="AA125" s="644"/>
      <c r="AB125" s="644"/>
      <c r="AC125" s="644"/>
    </row>
    <row r="126" spans="1:68" ht="14.25" customHeight="1" x14ac:dyDescent="0.25">
      <c r="A126" s="667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241</v>
      </c>
      <c r="B127" s="54" t="s">
        <v>242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86</v>
      </c>
      <c r="Q129" s="660"/>
      <c r="R129" s="660"/>
      <c r="S129" s="660"/>
      <c r="T129" s="660"/>
      <c r="U129" s="660"/>
      <c r="V129" s="661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86</v>
      </c>
      <c r="Q130" s="660"/>
      <c r="R130" s="660"/>
      <c r="S130" s="660"/>
      <c r="T130" s="660"/>
      <c r="U130" s="660"/>
      <c r="V130" s="661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248</v>
      </c>
      <c r="B133" s="54" t="s">
        <v>249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86</v>
      </c>
      <c r="Q135" s="660"/>
      <c r="R135" s="660"/>
      <c r="S135" s="660"/>
      <c r="T135" s="660"/>
      <c r="U135" s="660"/>
      <c r="V135" s="661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86</v>
      </c>
      <c r="Q136" s="660"/>
      <c r="R136" s="660"/>
      <c r="S136" s="660"/>
      <c r="T136" s="660"/>
      <c r="U136" s="660"/>
      <c r="V136" s="661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customHeight="1" x14ac:dyDescent="0.25">
      <c r="A137" s="667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252</v>
      </c>
      <c r="B138" s="54" t="s">
        <v>253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69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86</v>
      </c>
      <c r="Q140" s="660"/>
      <c r="R140" s="660"/>
      <c r="S140" s="660"/>
      <c r="T140" s="660"/>
      <c r="U140" s="660"/>
      <c r="V140" s="661"/>
      <c r="W140" s="37" t="s">
        <v>87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86</v>
      </c>
      <c r="Q141" s="660"/>
      <c r="R141" s="660"/>
      <c r="S141" s="660"/>
      <c r="T141" s="660"/>
      <c r="U141" s="660"/>
      <c r="V141" s="661"/>
      <c r="W141" s="37" t="s">
        <v>69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customHeight="1" x14ac:dyDescent="0.25">
      <c r="A142" s="667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256</v>
      </c>
      <c r="B143" s="54" t="s">
        <v>257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69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86</v>
      </c>
      <c r="Q145" s="660"/>
      <c r="R145" s="660"/>
      <c r="S145" s="660"/>
      <c r="T145" s="660"/>
      <c r="U145" s="660"/>
      <c r="V145" s="661"/>
      <c r="W145" s="37" t="s">
        <v>87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86</v>
      </c>
      <c r="Q146" s="660"/>
      <c r="R146" s="660"/>
      <c r="S146" s="660"/>
      <c r="T146" s="660"/>
      <c r="U146" s="660"/>
      <c r="V146" s="661"/>
      <c r="W146" s="37" t="s">
        <v>69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customHeight="1" x14ac:dyDescent="0.25">
      <c r="A147" s="662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259</v>
      </c>
      <c r="B149" s="54" t="s">
        <v>260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86</v>
      </c>
      <c r="Q150" s="660"/>
      <c r="R150" s="660"/>
      <c r="S150" s="660"/>
      <c r="T150" s="660"/>
      <c r="U150" s="660"/>
      <c r="V150" s="661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86</v>
      </c>
      <c r="Q151" s="660"/>
      <c r="R151" s="660"/>
      <c r="S151" s="660"/>
      <c r="T151" s="660"/>
      <c r="U151" s="660"/>
      <c r="V151" s="661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262</v>
      </c>
      <c r="B153" s="54" t="s">
        <v>263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265</v>
      </c>
      <c r="B154" s="54" t="s">
        <v>266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268</v>
      </c>
      <c r="B155" s="54" t="s">
        <v>269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69</v>
      </c>
      <c r="X155" s="641">
        <v>50</v>
      </c>
      <c r="Y155" s="642">
        <f>IFERROR(IF(X155="",0,CEILING((X155/$H155),1)*$H155),"")</f>
        <v>54</v>
      </c>
      <c r="Z155" s="36">
        <f>IFERROR(IF(Y155=0,"",ROUNDUP(Y155/H155,0)*0.01898),"")</f>
        <v>0.11388000000000001</v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53.250000000000007</v>
      </c>
      <c r="BN155" s="64">
        <f>IFERROR(Y155*I155/H155,"0")</f>
        <v>57.510000000000005</v>
      </c>
      <c r="BO155" s="64">
        <f>IFERROR(1/J155*(X155/H155),"0")</f>
        <v>8.6805555555555552E-2</v>
      </c>
      <c r="BP155" s="64">
        <f>IFERROR(1/J155*(Y155/H155),"0")</f>
        <v>9.375E-2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86</v>
      </c>
      <c r="Q156" s="660"/>
      <c r="R156" s="660"/>
      <c r="S156" s="660"/>
      <c r="T156" s="660"/>
      <c r="U156" s="660"/>
      <c r="V156" s="661"/>
      <c r="W156" s="37" t="s">
        <v>87</v>
      </c>
      <c r="X156" s="643">
        <f>IFERROR(X153/H153,"0")+IFERROR(X154/H154,"0")+IFERROR(X155/H155,"0")</f>
        <v>5.5555555555555554</v>
      </c>
      <c r="Y156" s="643">
        <f>IFERROR(Y153/H153,"0")+IFERROR(Y154/H154,"0")+IFERROR(Y155/H155,"0")</f>
        <v>6</v>
      </c>
      <c r="Z156" s="643">
        <f>IFERROR(IF(Z153="",0,Z153),"0")+IFERROR(IF(Z154="",0,Z154),"0")+IFERROR(IF(Z155="",0,Z155),"0")</f>
        <v>0.11388000000000001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86</v>
      </c>
      <c r="Q157" s="660"/>
      <c r="R157" s="660"/>
      <c r="S157" s="660"/>
      <c r="T157" s="660"/>
      <c r="U157" s="660"/>
      <c r="V157" s="661"/>
      <c r="W157" s="37" t="s">
        <v>69</v>
      </c>
      <c r="X157" s="643">
        <f>IFERROR(SUM(X153:X155),"0")</f>
        <v>50</v>
      </c>
      <c r="Y157" s="643">
        <f>IFERROR(SUM(Y153:Y155),"0")</f>
        <v>54</v>
      </c>
      <c r="Z157" s="37"/>
      <c r="AA157" s="644"/>
      <c r="AB157" s="644"/>
      <c r="AC157" s="644"/>
    </row>
    <row r="158" spans="1:68" ht="14.25" customHeight="1" x14ac:dyDescent="0.25">
      <c r="A158" s="667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271</v>
      </c>
      <c r="B159" s="54" t="s">
        <v>272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86</v>
      </c>
      <c r="Q160" s="660"/>
      <c r="R160" s="660"/>
      <c r="S160" s="660"/>
      <c r="T160" s="660"/>
      <c r="U160" s="660"/>
      <c r="V160" s="661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86</v>
      </c>
      <c r="Q161" s="660"/>
      <c r="R161" s="660"/>
      <c r="S161" s="660"/>
      <c r="T161" s="660"/>
      <c r="U161" s="660"/>
      <c r="V161" s="661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274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276</v>
      </c>
      <c r="B165" s="54" t="s">
        <v>277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86</v>
      </c>
      <c r="Q166" s="660"/>
      <c r="R166" s="660"/>
      <c r="S166" s="660"/>
      <c r="T166" s="660"/>
      <c r="U166" s="660"/>
      <c r="V166" s="661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86</v>
      </c>
      <c r="Q167" s="660"/>
      <c r="R167" s="660"/>
      <c r="S167" s="660"/>
      <c r="T167" s="660"/>
      <c r="U167" s="660"/>
      <c r="V167" s="661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279</v>
      </c>
      <c r="B169" s="54" t="s">
        <v>280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282</v>
      </c>
      <c r="B170" s="54" t="s">
        <v>283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69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290</v>
      </c>
      <c r="B173" s="54" t="s">
        <v>291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292</v>
      </c>
      <c r="B174" s="54" t="s">
        <v>293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295</v>
      </c>
      <c r="B175" s="54" t="s">
        <v>296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297</v>
      </c>
      <c r="B176" s="54" t="s">
        <v>298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86</v>
      </c>
      <c r="Q178" s="660"/>
      <c r="R178" s="660"/>
      <c r="S178" s="660"/>
      <c r="T178" s="660"/>
      <c r="U178" s="660"/>
      <c r="V178" s="661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86</v>
      </c>
      <c r="Q179" s="660"/>
      <c r="R179" s="660"/>
      <c r="S179" s="660"/>
      <c r="T179" s="660"/>
      <c r="U179" s="660"/>
      <c r="V179" s="661"/>
      <c r="W179" s="37" t="s">
        <v>69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customHeight="1" x14ac:dyDescent="0.25">
      <c r="A180" s="667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302</v>
      </c>
      <c r="B181" s="54" t="s">
        <v>303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79" t="s">
        <v>306</v>
      </c>
      <c r="Q181" s="648"/>
      <c r="R181" s="648"/>
      <c r="S181" s="648"/>
      <c r="T181" s="649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48"/>
      <c r="R182" s="648"/>
      <c r="S182" s="648"/>
      <c r="T182" s="649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4" t="s">
        <v>314</v>
      </c>
      <c r="Q183" s="648"/>
      <c r="R183" s="648"/>
      <c r="S183" s="648"/>
      <c r="T183" s="649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86</v>
      </c>
      <c r="Q184" s="660"/>
      <c r="R184" s="660"/>
      <c r="S184" s="660"/>
      <c r="T184" s="660"/>
      <c r="U184" s="660"/>
      <c r="V184" s="661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86</v>
      </c>
      <c r="Q185" s="660"/>
      <c r="R185" s="660"/>
      <c r="S185" s="660"/>
      <c r="T185" s="660"/>
      <c r="U185" s="660"/>
      <c r="V185" s="661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317</v>
      </c>
      <c r="B187" s="54" t="s">
        <v>318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4" t="s">
        <v>319</v>
      </c>
      <c r="Q187" s="648"/>
      <c r="R187" s="648"/>
      <c r="S187" s="648"/>
      <c r="T187" s="649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86</v>
      </c>
      <c r="Q188" s="660"/>
      <c r="R188" s="660"/>
      <c r="S188" s="660"/>
      <c r="T188" s="660"/>
      <c r="U188" s="660"/>
      <c r="V188" s="661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86</v>
      </c>
      <c r="Q189" s="660"/>
      <c r="R189" s="660"/>
      <c r="S189" s="660"/>
      <c r="T189" s="660"/>
      <c r="U189" s="660"/>
      <c r="V189" s="661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321</v>
      </c>
      <c r="B192" s="54" t="s">
        <v>322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324</v>
      </c>
      <c r="B193" s="54" t="s">
        <v>325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86</v>
      </c>
      <c r="Q194" s="660"/>
      <c r="R194" s="660"/>
      <c r="S194" s="660"/>
      <c r="T194" s="660"/>
      <c r="U194" s="660"/>
      <c r="V194" s="661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86</v>
      </c>
      <c r="Q195" s="660"/>
      <c r="R195" s="660"/>
      <c r="S195" s="660"/>
      <c r="T195" s="660"/>
      <c r="U195" s="660"/>
      <c r="V195" s="661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326</v>
      </c>
      <c r="B197" s="54" t="s">
        <v>327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329</v>
      </c>
      <c r="B198" s="54" t="s">
        <v>330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86</v>
      </c>
      <c r="Q199" s="660"/>
      <c r="R199" s="660"/>
      <c r="S199" s="660"/>
      <c r="T199" s="660"/>
      <c r="U199" s="660"/>
      <c r="V199" s="661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86</v>
      </c>
      <c r="Q200" s="660"/>
      <c r="R200" s="660"/>
      <c r="S200" s="660"/>
      <c r="T200" s="660"/>
      <c r="U200" s="660"/>
      <c r="V200" s="661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331</v>
      </c>
      <c r="B202" s="54" t="s">
        <v>332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69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334</v>
      </c>
      <c r="B203" s="54" t="s">
        <v>335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337</v>
      </c>
      <c r="B204" s="54" t="s">
        <v>338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69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345</v>
      </c>
      <c r="B207" s="54" t="s">
        <v>346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347</v>
      </c>
      <c r="B208" s="54" t="s">
        <v>348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86</v>
      </c>
      <c r="Q210" s="660"/>
      <c r="R210" s="660"/>
      <c r="S210" s="660"/>
      <c r="T210" s="660"/>
      <c r="U210" s="660"/>
      <c r="V210" s="661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86</v>
      </c>
      <c r="Q211" s="660"/>
      <c r="R211" s="660"/>
      <c r="S211" s="660"/>
      <c r="T211" s="660"/>
      <c r="U211" s="660"/>
      <c r="V211" s="661"/>
      <c r="W211" s="37" t="s">
        <v>69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customHeight="1" x14ac:dyDescent="0.25">
      <c r="A212" s="667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351</v>
      </c>
      <c r="B213" s="54" t="s">
        <v>352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354</v>
      </c>
      <c r="B214" s="54" t="s">
        <v>355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357</v>
      </c>
      <c r="B215" s="54" t="s">
        <v>358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69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69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372</v>
      </c>
      <c r="B221" s="54" t="s">
        <v>373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86</v>
      </c>
      <c r="Q222" s="660"/>
      <c r="R222" s="660"/>
      <c r="S222" s="660"/>
      <c r="T222" s="660"/>
      <c r="U222" s="660"/>
      <c r="V222" s="661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0</v>
      </c>
      <c r="Y222" s="643">
        <f>IFERROR(Y213/H213,"0")+IFERROR(Y214/H214,"0")+IFERROR(Y215/H215,"0")+IFERROR(Y216/H216,"0")+IFERROR(Y217/H217,"0")+IFERROR(Y218/H218,"0")+IFERROR(Y219/H219,"0")+IFERROR(Y220/H220,"0")+IFERROR(Y221/H221,"0")</f>
        <v>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86</v>
      </c>
      <c r="Q223" s="660"/>
      <c r="R223" s="660"/>
      <c r="S223" s="660"/>
      <c r="T223" s="660"/>
      <c r="U223" s="660"/>
      <c r="V223" s="661"/>
      <c r="W223" s="37" t="s">
        <v>69</v>
      </c>
      <c r="X223" s="643">
        <f>IFERROR(SUM(X213:X221),"0")</f>
        <v>0</v>
      </c>
      <c r="Y223" s="643">
        <f>IFERROR(SUM(Y213:Y221),"0")</f>
        <v>0</v>
      </c>
      <c r="Z223" s="37"/>
      <c r="AA223" s="644"/>
      <c r="AB223" s="644"/>
      <c r="AC223" s="644"/>
    </row>
    <row r="224" spans="1:68" ht="14.25" customHeight="1" x14ac:dyDescent="0.25">
      <c r="A224" s="667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375</v>
      </c>
      <c r="B225" s="54" t="s">
        <v>376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86</v>
      </c>
      <c r="Q227" s="660"/>
      <c r="R227" s="660"/>
      <c r="S227" s="660"/>
      <c r="T227" s="660"/>
      <c r="U227" s="660"/>
      <c r="V227" s="661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86</v>
      </c>
      <c r="Q228" s="660"/>
      <c r="R228" s="660"/>
      <c r="S228" s="660"/>
      <c r="T228" s="660"/>
      <c r="U228" s="660"/>
      <c r="V228" s="661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customHeight="1" x14ac:dyDescent="0.25">
      <c r="A229" s="662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382</v>
      </c>
      <c r="B231" s="54" t="s">
        <v>383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382</v>
      </c>
      <c r="B232" s="54" t="s">
        <v>385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388</v>
      </c>
      <c r="B233" s="54" t="s">
        <v>389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4301011941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391</v>
      </c>
      <c r="B235" s="54" t="s">
        <v>393</v>
      </c>
      <c r="C235" s="31">
        <v>4301011721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395</v>
      </c>
      <c r="B236" s="54" t="s">
        <v>396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399</v>
      </c>
      <c r="B238" s="54" t="s">
        <v>400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86</v>
      </c>
      <c r="Q239" s="660"/>
      <c r="R239" s="660"/>
      <c r="S239" s="660"/>
      <c r="T239" s="660"/>
      <c r="U239" s="660"/>
      <c r="V239" s="661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86</v>
      </c>
      <c r="Q240" s="660"/>
      <c r="R240" s="660"/>
      <c r="S240" s="660"/>
      <c r="T240" s="660"/>
      <c r="U240" s="660"/>
      <c r="V240" s="661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customHeight="1" x14ac:dyDescent="0.25">
      <c r="A241" s="667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401</v>
      </c>
      <c r="B242" s="54" t="s">
        <v>402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401</v>
      </c>
      <c r="B243" s="54" t="s">
        <v>404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86</v>
      </c>
      <c r="Q244" s="660"/>
      <c r="R244" s="660"/>
      <c r="S244" s="660"/>
      <c r="T244" s="660"/>
      <c r="U244" s="660"/>
      <c r="V244" s="661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86</v>
      </c>
      <c r="Q245" s="660"/>
      <c r="R245" s="660"/>
      <c r="S245" s="660"/>
      <c r="T245" s="660"/>
      <c r="U245" s="660"/>
      <c r="V245" s="661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406</v>
      </c>
      <c r="B247" s="54" t="s">
        <v>407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38" t="s">
        <v>408</v>
      </c>
      <c r="Q247" s="648"/>
      <c r="R247" s="648"/>
      <c r="S247" s="648"/>
      <c r="T247" s="649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86</v>
      </c>
      <c r="Q248" s="660"/>
      <c r="R248" s="660"/>
      <c r="S248" s="660"/>
      <c r="T248" s="660"/>
      <c r="U248" s="660"/>
      <c r="V248" s="661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86</v>
      </c>
      <c r="Q249" s="660"/>
      <c r="R249" s="660"/>
      <c r="S249" s="660"/>
      <c r="T249" s="660"/>
      <c r="U249" s="660"/>
      <c r="V249" s="661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411</v>
      </c>
      <c r="B251" s="54" t="s">
        <v>412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94" t="s">
        <v>413</v>
      </c>
      <c r="Q251" s="648"/>
      <c r="R251" s="648"/>
      <c r="S251" s="648"/>
      <c r="T251" s="649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415</v>
      </c>
      <c r="B252" s="54" t="s">
        <v>416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691" t="s">
        <v>417</v>
      </c>
      <c r="Q252" s="648"/>
      <c r="R252" s="648"/>
      <c r="S252" s="648"/>
      <c r="T252" s="649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418</v>
      </c>
      <c r="B253" s="54" t="s">
        <v>419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3" t="s">
        <v>420</v>
      </c>
      <c r="Q253" s="648"/>
      <c r="R253" s="648"/>
      <c r="S253" s="648"/>
      <c r="T253" s="649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421</v>
      </c>
      <c r="B254" s="54" t="s">
        <v>422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93" t="s">
        <v>423</v>
      </c>
      <c r="Q254" s="648"/>
      <c r="R254" s="648"/>
      <c r="S254" s="648"/>
      <c r="T254" s="649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424</v>
      </c>
      <c r="B255" s="54" t="s">
        <v>425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50" t="s">
        <v>426</v>
      </c>
      <c r="Q255" s="648"/>
      <c r="R255" s="648"/>
      <c r="S255" s="648"/>
      <c r="T255" s="649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86</v>
      </c>
      <c r="Q256" s="660"/>
      <c r="R256" s="660"/>
      <c r="S256" s="660"/>
      <c r="T256" s="660"/>
      <c r="U256" s="660"/>
      <c r="V256" s="661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86</v>
      </c>
      <c r="Q257" s="660"/>
      <c r="R257" s="660"/>
      <c r="S257" s="660"/>
      <c r="T257" s="660"/>
      <c r="U257" s="660"/>
      <c r="V257" s="661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428</v>
      </c>
      <c r="B260" s="54" t="s">
        <v>429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431</v>
      </c>
      <c r="B262" s="54" t="s">
        <v>434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69</v>
      </c>
      <c r="X262" s="641">
        <v>200</v>
      </c>
      <c r="Y262" s="642">
        <f t="shared" si="47"/>
        <v>205.20000000000002</v>
      </c>
      <c r="Z262" s="36">
        <f>IFERROR(IF(Y262=0,"",ROUNDUP(Y262/H262,0)*0.01898),"")</f>
        <v>0.36062</v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208.05555555555554</v>
      </c>
      <c r="BN262" s="64">
        <f t="shared" si="49"/>
        <v>213.46499999999997</v>
      </c>
      <c r="BO262" s="64">
        <f t="shared" si="50"/>
        <v>0.28935185185185186</v>
      </c>
      <c r="BP262" s="64">
        <f t="shared" si="51"/>
        <v>0.296875</v>
      </c>
    </row>
    <row r="263" spans="1:68" ht="37.5" customHeight="1" x14ac:dyDescent="0.25">
      <c r="A263" s="54" t="s">
        <v>436</v>
      </c>
      <c r="B263" s="54" t="s">
        <v>437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439</v>
      </c>
      <c r="B264" s="54" t="s">
        <v>440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442</v>
      </c>
      <c r="B265" s="54" t="s">
        <v>443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86</v>
      </c>
      <c r="Q266" s="660"/>
      <c r="R266" s="660"/>
      <c r="S266" s="660"/>
      <c r="T266" s="660"/>
      <c r="U266" s="660"/>
      <c r="V266" s="661"/>
      <c r="W266" s="37" t="s">
        <v>87</v>
      </c>
      <c r="X266" s="643">
        <f>IFERROR(X260/H260,"0")+IFERROR(X261/H261,"0")+IFERROR(X262/H262,"0")+IFERROR(X263/H263,"0")+IFERROR(X264/H264,"0")+IFERROR(X265/H265,"0")</f>
        <v>18.518518518518519</v>
      </c>
      <c r="Y266" s="643">
        <f>IFERROR(Y260/H260,"0")+IFERROR(Y261/H261,"0")+IFERROR(Y262/H262,"0")+IFERROR(Y263/H263,"0")+IFERROR(Y264/H264,"0")+IFERROR(Y265/H265,"0")</f>
        <v>19</v>
      </c>
      <c r="Z266" s="643">
        <f>IFERROR(IF(Z260="",0,Z260),"0")+IFERROR(IF(Z261="",0,Z261),"0")+IFERROR(IF(Z262="",0,Z262),"0")+IFERROR(IF(Z263="",0,Z263),"0")+IFERROR(IF(Z264="",0,Z264),"0")+IFERROR(IF(Z265="",0,Z265),"0")</f>
        <v>0.36062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86</v>
      </c>
      <c r="Q267" s="660"/>
      <c r="R267" s="660"/>
      <c r="S267" s="660"/>
      <c r="T267" s="660"/>
      <c r="U267" s="660"/>
      <c r="V267" s="661"/>
      <c r="W267" s="37" t="s">
        <v>69</v>
      </c>
      <c r="X267" s="643">
        <f>IFERROR(SUM(X260:X265),"0")</f>
        <v>200</v>
      </c>
      <c r="Y267" s="643">
        <f>IFERROR(SUM(Y260:Y265),"0")</f>
        <v>205.20000000000002</v>
      </c>
      <c r="Z267" s="37"/>
      <c r="AA267" s="644"/>
      <c r="AB267" s="644"/>
      <c r="AC267" s="644"/>
    </row>
    <row r="268" spans="1:68" ht="16.5" customHeight="1" x14ac:dyDescent="0.25">
      <c r="A268" s="662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446</v>
      </c>
      <c r="B270" s="54" t="s">
        <v>447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448</v>
      </c>
      <c r="B271" s="54" t="s">
        <v>449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451</v>
      </c>
      <c r="B272" s="54" t="s">
        <v>452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454</v>
      </c>
      <c r="B273" s="54" t="s">
        <v>455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40" t="s">
        <v>456</v>
      </c>
      <c r="Q273" s="648"/>
      <c r="R273" s="648"/>
      <c r="S273" s="648"/>
      <c r="T273" s="649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86</v>
      </c>
      <c r="Q274" s="660"/>
      <c r="R274" s="660"/>
      <c r="S274" s="660"/>
      <c r="T274" s="660"/>
      <c r="U274" s="660"/>
      <c r="V274" s="661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86</v>
      </c>
      <c r="Q275" s="660"/>
      <c r="R275" s="660"/>
      <c r="S275" s="660"/>
      <c r="T275" s="660"/>
      <c r="U275" s="660"/>
      <c r="V275" s="661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459</v>
      </c>
      <c r="B278" s="54" t="s">
        <v>460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462</v>
      </c>
      <c r="B279" s="54" t="s">
        <v>463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465</v>
      </c>
      <c r="B280" s="54" t="s">
        <v>466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468</v>
      </c>
      <c r="B281" s="54" t="s">
        <v>469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86</v>
      </c>
      <c r="Q282" s="660"/>
      <c r="R282" s="660"/>
      <c r="S282" s="660"/>
      <c r="T282" s="660"/>
      <c r="U282" s="660"/>
      <c r="V282" s="661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86</v>
      </c>
      <c r="Q283" s="660"/>
      <c r="R283" s="660"/>
      <c r="S283" s="660"/>
      <c r="T283" s="660"/>
      <c r="U283" s="660"/>
      <c r="V283" s="661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customHeight="1" x14ac:dyDescent="0.25">
      <c r="A284" s="662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471</v>
      </c>
      <c r="B286" s="54" t="s">
        <v>472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86</v>
      </c>
      <c r="Q287" s="660"/>
      <c r="R287" s="660"/>
      <c r="S287" s="660"/>
      <c r="T287" s="660"/>
      <c r="U287" s="660"/>
      <c r="V287" s="661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86</v>
      </c>
      <c r="Q288" s="660"/>
      <c r="R288" s="660"/>
      <c r="S288" s="660"/>
      <c r="T288" s="660"/>
      <c r="U288" s="660"/>
      <c r="V288" s="661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474</v>
      </c>
      <c r="B290" s="54" t="s">
        <v>475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86</v>
      </c>
      <c r="Q291" s="660"/>
      <c r="R291" s="660"/>
      <c r="S291" s="660"/>
      <c r="T291" s="660"/>
      <c r="U291" s="660"/>
      <c r="V291" s="661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86</v>
      </c>
      <c r="Q292" s="660"/>
      <c r="R292" s="660"/>
      <c r="S292" s="660"/>
      <c r="T292" s="660"/>
      <c r="U292" s="660"/>
      <c r="V292" s="661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478</v>
      </c>
      <c r="B295" s="54" t="s">
        <v>479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86</v>
      </c>
      <c r="Q296" s="660"/>
      <c r="R296" s="660"/>
      <c r="S296" s="660"/>
      <c r="T296" s="660"/>
      <c r="U296" s="660"/>
      <c r="V296" s="661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86</v>
      </c>
      <c r="Q297" s="660"/>
      <c r="R297" s="660"/>
      <c r="S297" s="660"/>
      <c r="T297" s="660"/>
      <c r="U297" s="660"/>
      <c r="V297" s="661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69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485</v>
      </c>
      <c r="B301" s="54" t="s">
        <v>486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86</v>
      </c>
      <c r="Q302" s="660"/>
      <c r="R302" s="660"/>
      <c r="S302" s="660"/>
      <c r="T302" s="660"/>
      <c r="U302" s="660"/>
      <c r="V302" s="661"/>
      <c r="W302" s="37" t="s">
        <v>87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86</v>
      </c>
      <c r="Q303" s="660"/>
      <c r="R303" s="660"/>
      <c r="S303" s="660"/>
      <c r="T303" s="660"/>
      <c r="U303" s="660"/>
      <c r="V303" s="661"/>
      <c r="W303" s="37" t="s">
        <v>69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customHeight="1" x14ac:dyDescent="0.25">
      <c r="A304" s="662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488</v>
      </c>
      <c r="B306" s="54" t="s">
        <v>489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86</v>
      </c>
      <c r="Q307" s="660"/>
      <c r="R307" s="660"/>
      <c r="S307" s="660"/>
      <c r="T307" s="660"/>
      <c r="U307" s="660"/>
      <c r="V307" s="661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86</v>
      </c>
      <c r="Q308" s="660"/>
      <c r="R308" s="660"/>
      <c r="S308" s="660"/>
      <c r="T308" s="660"/>
      <c r="U308" s="660"/>
      <c r="V308" s="661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493</v>
      </c>
      <c r="B311" s="54" t="s">
        <v>494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499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501</v>
      </c>
      <c r="B314" s="54" t="s">
        <v>502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86</v>
      </c>
      <c r="Q317" s="660"/>
      <c r="R317" s="660"/>
      <c r="S317" s="660"/>
      <c r="T317" s="660"/>
      <c r="U317" s="660"/>
      <c r="V317" s="661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86</v>
      </c>
      <c r="Q318" s="660"/>
      <c r="R318" s="660"/>
      <c r="S318" s="660"/>
      <c r="T318" s="660"/>
      <c r="U318" s="660"/>
      <c r="V318" s="661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customHeight="1" x14ac:dyDescent="0.25">
      <c r="A319" s="667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509</v>
      </c>
      <c r="B320" s="54" t="s">
        <v>510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86</v>
      </c>
      <c r="Q324" s="660"/>
      <c r="R324" s="660"/>
      <c r="S324" s="660"/>
      <c r="T324" s="660"/>
      <c r="U324" s="660"/>
      <c r="V324" s="661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86</v>
      </c>
      <c r="Q325" s="660"/>
      <c r="R325" s="660"/>
      <c r="S325" s="660"/>
      <c r="T325" s="660"/>
      <c r="U325" s="660"/>
      <c r="V325" s="661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customHeight="1" x14ac:dyDescent="0.25">
      <c r="A326" s="667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69</v>
      </c>
      <c r="X327" s="641">
        <v>436.8</v>
      </c>
      <c r="Y327" s="642">
        <f>IFERROR(IF(X327="",0,CEILING((X327/$H327),1)*$H327),"")</f>
        <v>436.8</v>
      </c>
      <c r="Z327" s="36">
        <f>IFERROR(IF(Y327=0,"",ROUNDUP(Y327/H327,0)*0.01898),"")</f>
        <v>1.06288</v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465.52800000000002</v>
      </c>
      <c r="BN327" s="64">
        <f>IFERROR(Y327*I327/H327,"0")</f>
        <v>465.52800000000002</v>
      </c>
      <c r="BO327" s="64">
        <f>IFERROR(1/J327*(X327/H327),"0")</f>
        <v>0.875</v>
      </c>
      <c r="BP327" s="64">
        <f>IFERROR(1/J327*(Y327/H327),"0")</f>
        <v>0.875</v>
      </c>
    </row>
    <row r="328" spans="1:68" ht="27" customHeight="1" x14ac:dyDescent="0.25">
      <c r="A328" s="54" t="s">
        <v>523</v>
      </c>
      <c r="B328" s="54" t="s">
        <v>524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69</v>
      </c>
      <c r="X330" s="641">
        <v>6</v>
      </c>
      <c r="Y330" s="642">
        <f>IFERROR(IF(X330="",0,CEILING((X330/$H330),1)*$H330),"")</f>
        <v>6</v>
      </c>
      <c r="Z330" s="36">
        <f>IFERROR(IF(Y330=0,"",ROUNDUP(Y330/H330,0)*0.00651),"")</f>
        <v>1.302E-2</v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6.492</v>
      </c>
      <c r="BN330" s="64">
        <f>IFERROR(Y330*I330/H330,"0")</f>
        <v>6.492</v>
      </c>
      <c r="BO330" s="64">
        <f>IFERROR(1/J330*(X330/H330),"0")</f>
        <v>1.098901098901099E-2</v>
      </c>
      <c r="BP330" s="64">
        <f>IFERROR(1/J330*(Y330/H330),"0")</f>
        <v>1.098901098901099E-2</v>
      </c>
    </row>
    <row r="331" spans="1:68" ht="27" customHeight="1" x14ac:dyDescent="0.25">
      <c r="A331" s="54" t="s">
        <v>532</v>
      </c>
      <c r="B331" s="54" t="s">
        <v>533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86</v>
      </c>
      <c r="Q332" s="660"/>
      <c r="R332" s="660"/>
      <c r="S332" s="660"/>
      <c r="T332" s="660"/>
      <c r="U332" s="660"/>
      <c r="V332" s="661"/>
      <c r="W332" s="37" t="s">
        <v>87</v>
      </c>
      <c r="X332" s="643">
        <f>IFERROR(X327/H327,"0")+IFERROR(X328/H328,"0")+IFERROR(X329/H329,"0")+IFERROR(X330/H330,"0")+IFERROR(X331/H331,"0")</f>
        <v>58</v>
      </c>
      <c r="Y332" s="643">
        <f>IFERROR(Y327/H327,"0")+IFERROR(Y328/H328,"0")+IFERROR(Y329/H329,"0")+IFERROR(Y330/H330,"0")+IFERROR(Y331/H331,"0")</f>
        <v>58</v>
      </c>
      <c r="Z332" s="643">
        <f>IFERROR(IF(Z327="",0,Z327),"0")+IFERROR(IF(Z328="",0,Z328),"0")+IFERROR(IF(Z329="",0,Z329),"0")+IFERROR(IF(Z330="",0,Z330),"0")+IFERROR(IF(Z331="",0,Z331),"0")</f>
        <v>1.0759000000000001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86</v>
      </c>
      <c r="Q333" s="660"/>
      <c r="R333" s="660"/>
      <c r="S333" s="660"/>
      <c r="T333" s="660"/>
      <c r="U333" s="660"/>
      <c r="V333" s="661"/>
      <c r="W333" s="37" t="s">
        <v>69</v>
      </c>
      <c r="X333" s="643">
        <f>IFERROR(SUM(X327:X331),"0")</f>
        <v>442.8</v>
      </c>
      <c r="Y333" s="643">
        <f>IFERROR(SUM(Y327:Y331),"0")</f>
        <v>442.8</v>
      </c>
      <c r="Z333" s="37"/>
      <c r="AA333" s="644"/>
      <c r="AB333" s="644"/>
      <c r="AC333" s="644"/>
    </row>
    <row r="334" spans="1:68" ht="14.25" customHeight="1" x14ac:dyDescent="0.25">
      <c r="A334" s="667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69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86</v>
      </c>
      <c r="Q338" s="660"/>
      <c r="R338" s="660"/>
      <c r="S338" s="660"/>
      <c r="T338" s="660"/>
      <c r="U338" s="660"/>
      <c r="V338" s="661"/>
      <c r="W338" s="37" t="s">
        <v>87</v>
      </c>
      <c r="X338" s="643">
        <f>IFERROR(X335/H335,"0")+IFERROR(X336/H336,"0")+IFERROR(X337/H337,"0")</f>
        <v>0</v>
      </c>
      <c r="Y338" s="643">
        <f>IFERROR(Y335/H335,"0")+IFERROR(Y336/H336,"0")+IFERROR(Y337/H337,"0")</f>
        <v>0</v>
      </c>
      <c r="Z338" s="643">
        <f>IFERROR(IF(Z335="",0,Z335),"0")+IFERROR(IF(Z336="",0,Z336),"0")+IFERROR(IF(Z337="",0,Z337),"0")</f>
        <v>0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86</v>
      </c>
      <c r="Q339" s="660"/>
      <c r="R339" s="660"/>
      <c r="S339" s="660"/>
      <c r="T339" s="660"/>
      <c r="U339" s="660"/>
      <c r="V339" s="661"/>
      <c r="W339" s="37" t="s">
        <v>69</v>
      </c>
      <c r="X339" s="643">
        <f>IFERROR(SUM(X335:X337),"0")</f>
        <v>0</v>
      </c>
      <c r="Y339" s="643">
        <f>IFERROR(SUM(Y335:Y337),"0")</f>
        <v>0</v>
      </c>
      <c r="Z339" s="37"/>
      <c r="AA339" s="644"/>
      <c r="AB339" s="644"/>
      <c r="AC339" s="644"/>
    </row>
    <row r="340" spans="1:68" ht="14.25" customHeight="1" x14ac:dyDescent="0.25">
      <c r="A340" s="667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544</v>
      </c>
      <c r="B341" s="54" t="s">
        <v>545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5" t="s">
        <v>546</v>
      </c>
      <c r="Q341" s="648"/>
      <c r="R341" s="648"/>
      <c r="S341" s="648"/>
      <c r="T341" s="649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77" t="s">
        <v>550</v>
      </c>
      <c r="Q342" s="648"/>
      <c r="R342" s="648"/>
      <c r="S342" s="648"/>
      <c r="T342" s="649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555</v>
      </c>
      <c r="B344" s="54" t="s">
        <v>556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69</v>
      </c>
      <c r="X344" s="641">
        <v>5.1000000000000014</v>
      </c>
      <c r="Y344" s="642">
        <f>IFERROR(IF(X344="",0,CEILING((X344/$H344),1)*$H344),"")</f>
        <v>5.0999999999999996</v>
      </c>
      <c r="Z344" s="36">
        <f>IFERROR(IF(Y344=0,"",ROUNDUP(Y344/H344,0)*0.00651),"")</f>
        <v>1.302E-2</v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5.7600000000000025</v>
      </c>
      <c r="BN344" s="64">
        <f>IFERROR(Y344*I344/H344,"0")</f>
        <v>5.76</v>
      </c>
      <c r="BO344" s="64">
        <f>IFERROR(1/J344*(X344/H344),"0")</f>
        <v>1.0989010989010995E-2</v>
      </c>
      <c r="BP344" s="64">
        <f>IFERROR(1/J344*(Y344/H344),"0")</f>
        <v>1.098901098901099E-2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86</v>
      </c>
      <c r="Q345" s="660"/>
      <c r="R345" s="660"/>
      <c r="S345" s="660"/>
      <c r="T345" s="660"/>
      <c r="U345" s="660"/>
      <c r="V345" s="661"/>
      <c r="W345" s="37" t="s">
        <v>87</v>
      </c>
      <c r="X345" s="643">
        <f>IFERROR(X341/H341,"0")+IFERROR(X342/H342,"0")+IFERROR(X343/H343,"0")+IFERROR(X344/H344,"0")</f>
        <v>2.0000000000000009</v>
      </c>
      <c r="Y345" s="643">
        <f>IFERROR(Y341/H341,"0")+IFERROR(Y342/H342,"0")+IFERROR(Y343/H343,"0")+IFERROR(Y344/H344,"0")</f>
        <v>2</v>
      </c>
      <c r="Z345" s="643">
        <f>IFERROR(IF(Z341="",0,Z341),"0")+IFERROR(IF(Z342="",0,Z342),"0")+IFERROR(IF(Z343="",0,Z343),"0")+IFERROR(IF(Z344="",0,Z344),"0")</f>
        <v>1.302E-2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86</v>
      </c>
      <c r="Q346" s="660"/>
      <c r="R346" s="660"/>
      <c r="S346" s="660"/>
      <c r="T346" s="660"/>
      <c r="U346" s="660"/>
      <c r="V346" s="661"/>
      <c r="W346" s="37" t="s">
        <v>69</v>
      </c>
      <c r="X346" s="643">
        <f>IFERROR(SUM(X341:X344),"0")</f>
        <v>5.1000000000000014</v>
      </c>
      <c r="Y346" s="643">
        <f>IFERROR(SUM(Y341:Y344),"0")</f>
        <v>5.0999999999999996</v>
      </c>
      <c r="Z346" s="37"/>
      <c r="AA346" s="644"/>
      <c r="AB346" s="644"/>
      <c r="AC346" s="644"/>
    </row>
    <row r="347" spans="1:68" ht="14.25" customHeight="1" x14ac:dyDescent="0.25">
      <c r="A347" s="667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558</v>
      </c>
      <c r="B348" s="54" t="s">
        <v>559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564</v>
      </c>
      <c r="B350" s="54" t="s">
        <v>565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86</v>
      </c>
      <c r="Q351" s="660"/>
      <c r="R351" s="660"/>
      <c r="S351" s="660"/>
      <c r="T351" s="660"/>
      <c r="U351" s="660"/>
      <c r="V351" s="661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86</v>
      </c>
      <c r="Q352" s="660"/>
      <c r="R352" s="660"/>
      <c r="S352" s="660"/>
      <c r="T352" s="660"/>
      <c r="U352" s="660"/>
      <c r="V352" s="661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86</v>
      </c>
      <c r="Q356" s="660"/>
      <c r="R356" s="660"/>
      <c r="S356" s="660"/>
      <c r="T356" s="660"/>
      <c r="U356" s="660"/>
      <c r="V356" s="661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86</v>
      </c>
      <c r="Q357" s="660"/>
      <c r="R357" s="660"/>
      <c r="S357" s="660"/>
      <c r="T357" s="660"/>
      <c r="U357" s="660"/>
      <c r="V357" s="661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customHeight="1" x14ac:dyDescent="0.25">
      <c r="A358" s="667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570</v>
      </c>
      <c r="B359" s="54" t="s">
        <v>571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69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69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86</v>
      </c>
      <c r="Q362" s="660"/>
      <c r="R362" s="660"/>
      <c r="S362" s="660"/>
      <c r="T362" s="660"/>
      <c r="U362" s="660"/>
      <c r="V362" s="661"/>
      <c r="W362" s="37" t="s">
        <v>87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86</v>
      </c>
      <c r="Q363" s="660"/>
      <c r="R363" s="660"/>
      <c r="S363" s="660"/>
      <c r="T363" s="660"/>
      <c r="U363" s="660"/>
      <c r="V363" s="661"/>
      <c r="W363" s="37" t="s">
        <v>69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customHeight="1" x14ac:dyDescent="0.2">
      <c r="A364" s="657" t="s">
        <v>579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69</v>
      </c>
      <c r="X367" s="641">
        <v>150</v>
      </c>
      <c r="Y367" s="642">
        <f t="shared" ref="Y367:Y373" si="57">IFERROR(IF(X367="",0,CEILING((X367/$H367),1)*$H367),"")</f>
        <v>150</v>
      </c>
      <c r="Z367" s="36">
        <f>IFERROR(IF(Y367=0,"",ROUNDUP(Y367/H367,0)*0.02175),"")</f>
        <v>0.21749999999999997</v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154.80000000000001</v>
      </c>
      <c r="BN367" s="64">
        <f t="shared" ref="BN367:BN373" si="59">IFERROR(Y367*I367/H367,"0")</f>
        <v>154.80000000000001</v>
      </c>
      <c r="BO367" s="64">
        <f t="shared" ref="BO367:BO373" si="60">IFERROR(1/J367*(X367/H367),"0")</f>
        <v>0.20833333333333331</v>
      </c>
      <c r="BP367" s="64">
        <f t="shared" ref="BP367:BP373" si="61">IFERROR(1/J367*(Y367/H367),"0")</f>
        <v>0.20833333333333331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69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5">
        <v>4680115884830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48"/>
      <c r="R369" s="648"/>
      <c r="S369" s="648"/>
      <c r="T369" s="649"/>
      <c r="U369" s="34"/>
      <c r="V369" s="34"/>
      <c r="W369" s="35" t="s">
        <v>69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5">
        <v>4607091383997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48"/>
      <c r="R370" s="648"/>
      <c r="S370" s="648"/>
      <c r="T370" s="649"/>
      <c r="U370" s="34"/>
      <c r="V370" s="34"/>
      <c r="W370" s="35" t="s">
        <v>69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593</v>
      </c>
      <c r="B371" s="54" t="s">
        <v>594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596</v>
      </c>
      <c r="B372" s="54" t="s">
        <v>597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86</v>
      </c>
      <c r="Q374" s="660"/>
      <c r="R374" s="660"/>
      <c r="S374" s="660"/>
      <c r="T374" s="660"/>
      <c r="U374" s="660"/>
      <c r="V374" s="661"/>
      <c r="W374" s="37" t="s">
        <v>87</v>
      </c>
      <c r="X374" s="643">
        <f>IFERROR(X367/H367,"0")+IFERROR(X368/H368,"0")+IFERROR(X369/H369,"0")+IFERROR(X370/H370,"0")+IFERROR(X371/H371,"0")+IFERROR(X372/H372,"0")+IFERROR(X373/H373,"0")</f>
        <v>10</v>
      </c>
      <c r="Y374" s="643">
        <f>IFERROR(Y367/H367,"0")+IFERROR(Y368/H368,"0")+IFERROR(Y369/H369,"0")+IFERROR(Y370/H370,"0")+IFERROR(Y371/H371,"0")+IFERROR(Y372/H372,"0")+IFERROR(Y373/H373,"0")</f>
        <v>10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0.21749999999999997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86</v>
      </c>
      <c r="Q375" s="660"/>
      <c r="R375" s="660"/>
      <c r="S375" s="660"/>
      <c r="T375" s="660"/>
      <c r="U375" s="660"/>
      <c r="V375" s="661"/>
      <c r="W375" s="37" t="s">
        <v>69</v>
      </c>
      <c r="X375" s="643">
        <f>IFERROR(SUM(X367:X373),"0")</f>
        <v>150</v>
      </c>
      <c r="Y375" s="643">
        <f>IFERROR(SUM(Y367:Y373),"0")</f>
        <v>150</v>
      </c>
      <c r="Z375" s="37"/>
      <c r="AA375" s="644"/>
      <c r="AB375" s="644"/>
      <c r="AC375" s="644"/>
    </row>
    <row r="376" spans="1:68" ht="14.25" customHeight="1" x14ac:dyDescent="0.25">
      <c r="A376" s="667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69</v>
      </c>
      <c r="X377" s="641">
        <v>0</v>
      </c>
      <c r="Y377" s="642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customHeight="1" x14ac:dyDescent="0.25">
      <c r="A378" s="54" t="s">
        <v>603</v>
      </c>
      <c r="B378" s="54" t="s">
        <v>604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86</v>
      </c>
      <c r="Q379" s="660"/>
      <c r="R379" s="660"/>
      <c r="S379" s="660"/>
      <c r="T379" s="660"/>
      <c r="U379" s="660"/>
      <c r="V379" s="661"/>
      <c r="W379" s="37" t="s">
        <v>87</v>
      </c>
      <c r="X379" s="643">
        <f>IFERROR(X377/H377,"0")+IFERROR(X378/H378,"0")</f>
        <v>0</v>
      </c>
      <c r="Y379" s="643">
        <f>IFERROR(Y377/H377,"0")+IFERROR(Y378/H378,"0")</f>
        <v>0</v>
      </c>
      <c r="Z379" s="643">
        <f>IFERROR(IF(Z377="",0,Z377),"0")+IFERROR(IF(Z378="",0,Z378),"0")</f>
        <v>0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86</v>
      </c>
      <c r="Q380" s="660"/>
      <c r="R380" s="660"/>
      <c r="S380" s="660"/>
      <c r="T380" s="660"/>
      <c r="U380" s="660"/>
      <c r="V380" s="661"/>
      <c r="W380" s="37" t="s">
        <v>69</v>
      </c>
      <c r="X380" s="643">
        <f>IFERROR(SUM(X377:X378),"0")</f>
        <v>0</v>
      </c>
      <c r="Y380" s="643">
        <f>IFERROR(SUM(Y377:Y378),"0")</f>
        <v>0</v>
      </c>
      <c r="Z380" s="37"/>
      <c r="AA380" s="644"/>
      <c r="AB380" s="644"/>
      <c r="AC380" s="644"/>
    </row>
    <row r="381" spans="1:68" ht="14.25" customHeight="1" x14ac:dyDescent="0.25">
      <c r="A381" s="667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605</v>
      </c>
      <c r="B382" s="54" t="s">
        <v>606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86</v>
      </c>
      <c r="Q384" s="660"/>
      <c r="R384" s="660"/>
      <c r="S384" s="660"/>
      <c r="T384" s="660"/>
      <c r="U384" s="660"/>
      <c r="V384" s="661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86</v>
      </c>
      <c r="Q385" s="660"/>
      <c r="R385" s="660"/>
      <c r="S385" s="660"/>
      <c r="T385" s="660"/>
      <c r="U385" s="660"/>
      <c r="V385" s="661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611</v>
      </c>
      <c r="B387" s="54" t="s">
        <v>612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86</v>
      </c>
      <c r="Q388" s="660"/>
      <c r="R388" s="660"/>
      <c r="S388" s="660"/>
      <c r="T388" s="660"/>
      <c r="U388" s="660"/>
      <c r="V388" s="661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86</v>
      </c>
      <c r="Q389" s="660"/>
      <c r="R389" s="660"/>
      <c r="S389" s="660"/>
      <c r="T389" s="660"/>
      <c r="U389" s="660"/>
      <c r="V389" s="661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customHeight="1" x14ac:dyDescent="0.25">
      <c r="A390" s="662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customHeight="1" x14ac:dyDescent="0.25">
      <c r="A392" s="54" t="s">
        <v>615</v>
      </c>
      <c r="B392" s="54" t="s">
        <v>616</v>
      </c>
      <c r="C392" s="31">
        <v>4301011873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615</v>
      </c>
      <c r="B393" s="54" t="s">
        <v>618</v>
      </c>
      <c r="C393" s="31">
        <v>4301011483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620</v>
      </c>
      <c r="B394" s="54" t="s">
        <v>621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625</v>
      </c>
      <c r="B396" s="54" t="s">
        <v>626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86</v>
      </c>
      <c r="Q397" s="660"/>
      <c r="R397" s="660"/>
      <c r="S397" s="660"/>
      <c r="T397" s="660"/>
      <c r="U397" s="660"/>
      <c r="V397" s="661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86</v>
      </c>
      <c r="Q398" s="660"/>
      <c r="R398" s="660"/>
      <c r="S398" s="660"/>
      <c r="T398" s="660"/>
      <c r="U398" s="660"/>
      <c r="V398" s="661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customHeight="1" x14ac:dyDescent="0.25">
      <c r="A399" s="667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627</v>
      </c>
      <c r="B400" s="54" t="s">
        <v>628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86</v>
      </c>
      <c r="Q401" s="660"/>
      <c r="R401" s="660"/>
      <c r="S401" s="660"/>
      <c r="T401" s="660"/>
      <c r="U401" s="660"/>
      <c r="V401" s="661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86</v>
      </c>
      <c r="Q402" s="660"/>
      <c r="R402" s="660"/>
      <c r="S402" s="660"/>
      <c r="T402" s="660"/>
      <c r="U402" s="660"/>
      <c r="V402" s="661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633</v>
      </c>
      <c r="B405" s="54" t="s">
        <v>634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636</v>
      </c>
      <c r="B406" s="54" t="s">
        <v>637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638</v>
      </c>
      <c r="B407" s="54" t="s">
        <v>639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86</v>
      </c>
      <c r="Q408" s="660"/>
      <c r="R408" s="660"/>
      <c r="S408" s="660"/>
      <c r="T408" s="660"/>
      <c r="U408" s="660"/>
      <c r="V408" s="661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86</v>
      </c>
      <c r="Q409" s="660"/>
      <c r="R409" s="660"/>
      <c r="S409" s="660"/>
      <c r="T409" s="660"/>
      <c r="U409" s="660"/>
      <c r="V409" s="661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customHeight="1" x14ac:dyDescent="0.25">
      <c r="A410" s="667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641</v>
      </c>
      <c r="B411" s="54" t="s">
        <v>642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86</v>
      </c>
      <c r="Q412" s="660"/>
      <c r="R412" s="660"/>
      <c r="S412" s="660"/>
      <c r="T412" s="660"/>
      <c r="U412" s="660"/>
      <c r="V412" s="661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86</v>
      </c>
      <c r="Q413" s="660"/>
      <c r="R413" s="660"/>
      <c r="S413" s="660"/>
      <c r="T413" s="660"/>
      <c r="U413" s="660"/>
      <c r="V413" s="661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644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646</v>
      </c>
      <c r="B417" s="54" t="s">
        <v>647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649</v>
      </c>
      <c r="B418" s="54" t="s">
        <v>650</v>
      </c>
      <c r="C418" s="31">
        <v>4301031382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649</v>
      </c>
      <c r="B419" s="54" t="s">
        <v>652</v>
      </c>
      <c r="C419" s="31">
        <v>4301031406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69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663</v>
      </c>
      <c r="B424" s="54" t="s">
        <v>664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669</v>
      </c>
      <c r="B426" s="54" t="s">
        <v>670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86</v>
      </c>
      <c r="Q427" s="660"/>
      <c r="R427" s="660"/>
      <c r="S427" s="660"/>
      <c r="T427" s="660"/>
      <c r="U427" s="660"/>
      <c r="V427" s="661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86</v>
      </c>
      <c r="Q428" s="660"/>
      <c r="R428" s="660"/>
      <c r="S428" s="660"/>
      <c r="T428" s="660"/>
      <c r="U428" s="660"/>
      <c r="V428" s="661"/>
      <c r="W428" s="37" t="s">
        <v>69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customHeight="1" x14ac:dyDescent="0.25">
      <c r="A429" s="667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671</v>
      </c>
      <c r="B430" s="54" t="s">
        <v>672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674</v>
      </c>
      <c r="B431" s="54" t="s">
        <v>675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86</v>
      </c>
      <c r="Q432" s="660"/>
      <c r="R432" s="660"/>
      <c r="S432" s="660"/>
      <c r="T432" s="660"/>
      <c r="U432" s="660"/>
      <c r="V432" s="661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86</v>
      </c>
      <c r="Q433" s="660"/>
      <c r="R433" s="660"/>
      <c r="S433" s="660"/>
      <c r="T433" s="660"/>
      <c r="U433" s="660"/>
      <c r="V433" s="661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678</v>
      </c>
      <c r="B436" s="54" t="s">
        <v>679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681</v>
      </c>
      <c r="B437" s="54" t="s">
        <v>682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86</v>
      </c>
      <c r="Q438" s="660"/>
      <c r="R438" s="660"/>
      <c r="S438" s="660"/>
      <c r="T438" s="660"/>
      <c r="U438" s="660"/>
      <c r="V438" s="661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86</v>
      </c>
      <c r="Q439" s="660"/>
      <c r="R439" s="660"/>
      <c r="S439" s="660"/>
      <c r="T439" s="660"/>
      <c r="U439" s="660"/>
      <c r="V439" s="661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684</v>
      </c>
      <c r="B441" s="54" t="s">
        <v>685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86</v>
      </c>
      <c r="Q445" s="660"/>
      <c r="R445" s="660"/>
      <c r="S445" s="660"/>
      <c r="T445" s="660"/>
      <c r="U445" s="660"/>
      <c r="V445" s="661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86</v>
      </c>
      <c r="Q446" s="660"/>
      <c r="R446" s="660"/>
      <c r="S446" s="660"/>
      <c r="T446" s="660"/>
      <c r="U446" s="660"/>
      <c r="V446" s="661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customHeight="1" x14ac:dyDescent="0.25">
      <c r="A447" s="662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696</v>
      </c>
      <c r="B449" s="54" t="s">
        <v>697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86</v>
      </c>
      <c r="Q451" s="660"/>
      <c r="R451" s="660"/>
      <c r="S451" s="660"/>
      <c r="T451" s="660"/>
      <c r="U451" s="660"/>
      <c r="V451" s="661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86</v>
      </c>
      <c r="Q452" s="660"/>
      <c r="R452" s="660"/>
      <c r="S452" s="660"/>
      <c r="T452" s="660"/>
      <c r="U452" s="660"/>
      <c r="V452" s="661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703</v>
      </c>
      <c r="B455" s="54" t="s">
        <v>704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86</v>
      </c>
      <c r="Q456" s="660"/>
      <c r="R456" s="660"/>
      <c r="S456" s="660"/>
      <c r="T456" s="660"/>
      <c r="U456" s="660"/>
      <c r="V456" s="661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86</v>
      </c>
      <c r="Q457" s="660"/>
      <c r="R457" s="660"/>
      <c r="S457" s="660"/>
      <c r="T457" s="660"/>
      <c r="U457" s="660"/>
      <c r="V457" s="661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706</v>
      </c>
      <c r="B459" s="54" t="s">
        <v>707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86</v>
      </c>
      <c r="Q460" s="660"/>
      <c r="R460" s="660"/>
      <c r="S460" s="660"/>
      <c r="T460" s="660"/>
      <c r="U460" s="660"/>
      <c r="V460" s="661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86</v>
      </c>
      <c r="Q461" s="660"/>
      <c r="R461" s="660"/>
      <c r="S461" s="660"/>
      <c r="T461" s="660"/>
      <c r="U461" s="660"/>
      <c r="V461" s="661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709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69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69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customHeight="1" x14ac:dyDescent="0.25">
      <c r="A468" s="54" t="s">
        <v>719</v>
      </c>
      <c r="B468" s="54" t="s">
        <v>720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69</v>
      </c>
      <c r="X469" s="641">
        <v>0</v>
      </c>
      <c r="Y469" s="642">
        <f t="shared" si="68"/>
        <v>0</v>
      </c>
      <c r="Z469" s="36" t="str">
        <f t="shared" si="69"/>
        <v/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customHeight="1" x14ac:dyDescent="0.25">
      <c r="A470" s="54" t="s">
        <v>725</v>
      </c>
      <c r="B470" s="54" t="s">
        <v>726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4301012035</v>
      </c>
      <c r="D472" s="645">
        <v>4680115880603</v>
      </c>
      <c r="E472" s="646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48"/>
      <c r="R472" s="648"/>
      <c r="S472" s="648"/>
      <c r="T472" s="649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730</v>
      </c>
      <c r="B473" s="54" t="s">
        <v>732</v>
      </c>
      <c r="C473" s="31">
        <v>4301011778</v>
      </c>
      <c r="D473" s="645">
        <v>4680115880603</v>
      </c>
      <c r="E473" s="646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48"/>
      <c r="R473" s="648"/>
      <c r="S473" s="648"/>
      <c r="T473" s="649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733</v>
      </c>
      <c r="B474" s="54" t="s">
        <v>734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741</v>
      </c>
      <c r="B478" s="54" t="s">
        <v>742</v>
      </c>
      <c r="C478" s="31">
        <v>4301012034</v>
      </c>
      <c r="D478" s="645">
        <v>4607091389982</v>
      </c>
      <c r="E478" s="646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741</v>
      </c>
      <c r="B479" s="54" t="s">
        <v>743</v>
      </c>
      <c r="C479" s="31">
        <v>4301011784</v>
      </c>
      <c r="D479" s="645">
        <v>4607091389982</v>
      </c>
      <c r="E479" s="646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744</v>
      </c>
      <c r="B480" s="54" t="s">
        <v>745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86</v>
      </c>
      <c r="Q481" s="660"/>
      <c r="R481" s="660"/>
      <c r="S481" s="660"/>
      <c r="T481" s="660"/>
      <c r="U481" s="660"/>
      <c r="V481" s="661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86</v>
      </c>
      <c r="Q482" s="660"/>
      <c r="R482" s="660"/>
      <c r="S482" s="660"/>
      <c r="T482" s="660"/>
      <c r="U482" s="660"/>
      <c r="V482" s="661"/>
      <c r="W482" s="37" t="s">
        <v>69</v>
      </c>
      <c r="X482" s="643">
        <f>IFERROR(SUM(X465:X480),"0")</f>
        <v>0</v>
      </c>
      <c r="Y482" s="643">
        <f>IFERROR(SUM(Y465:Y480),"0")</f>
        <v>0</v>
      </c>
      <c r="Z482" s="37"/>
      <c r="AA482" s="644"/>
      <c r="AB482" s="644"/>
      <c r="AC482" s="644"/>
    </row>
    <row r="483" spans="1:68" ht="14.25" customHeight="1" x14ac:dyDescent="0.25">
      <c r="A483" s="667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69</v>
      </c>
      <c r="X484" s="641">
        <v>0</v>
      </c>
      <c r="Y484" s="642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customHeight="1" x14ac:dyDescent="0.25">
      <c r="A485" s="54" t="s">
        <v>749</v>
      </c>
      <c r="B485" s="54" t="s">
        <v>750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751</v>
      </c>
      <c r="B486" s="54" t="s">
        <v>752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86</v>
      </c>
      <c r="Q487" s="660"/>
      <c r="R487" s="660"/>
      <c r="S487" s="660"/>
      <c r="T487" s="660"/>
      <c r="U487" s="660"/>
      <c r="V487" s="661"/>
      <c r="W487" s="37" t="s">
        <v>87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86</v>
      </c>
      <c r="Q488" s="660"/>
      <c r="R488" s="660"/>
      <c r="S488" s="660"/>
      <c r="T488" s="660"/>
      <c r="U488" s="660"/>
      <c r="V488" s="661"/>
      <c r="W488" s="37" t="s">
        <v>69</v>
      </c>
      <c r="X488" s="643">
        <f>IFERROR(SUM(X484:X486),"0")</f>
        <v>0</v>
      </c>
      <c r="Y488" s="643">
        <f>IFERROR(SUM(Y484:Y486),"0")</f>
        <v>0</v>
      </c>
      <c r="Z488" s="37"/>
      <c r="AA488" s="644"/>
      <c r="AB488" s="644"/>
      <c r="AC488" s="644"/>
    </row>
    <row r="489" spans="1:68" ht="14.25" customHeight="1" x14ac:dyDescent="0.25">
      <c r="A489" s="667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69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69</v>
      </c>
      <c r="X492" s="641">
        <v>0</v>
      </c>
      <c r="Y492" s="642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4301031351</v>
      </c>
      <c r="D494" s="645">
        <v>4680115882072</v>
      </c>
      <c r="E494" s="646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764</v>
      </c>
      <c r="B495" s="54" t="s">
        <v>766</v>
      </c>
      <c r="C495" s="31">
        <v>4301031419</v>
      </c>
      <c r="D495" s="645">
        <v>4680115882072</v>
      </c>
      <c r="E495" s="646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769</v>
      </c>
      <c r="B497" s="54" t="s">
        <v>770</v>
      </c>
      <c r="C497" s="31">
        <v>4301031384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769</v>
      </c>
      <c r="B498" s="54" t="s">
        <v>771</v>
      </c>
      <c r="C498" s="31">
        <v>4301031417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77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IFERROR(IF(Y498=0,"",ROUNDUP(Y498/H498,0)*0.00902),"")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86</v>
      </c>
      <c r="Q499" s="660"/>
      <c r="R499" s="660"/>
      <c r="S499" s="660"/>
      <c r="T499" s="660"/>
      <c r="U499" s="660"/>
      <c r="V499" s="661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0</v>
      </c>
      <c r="Y499" s="643">
        <f>IFERROR(Y490/H490,"0")+IFERROR(Y491/H491,"0")+IFERROR(Y492/H492,"0")+IFERROR(Y493/H493,"0")+IFERROR(Y494/H494,"0")+IFERROR(Y495/H495,"0")+IFERROR(Y496/H496,"0")+IFERROR(Y497/H497,"0")+IFERROR(Y498/H498,"0")</f>
        <v>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86</v>
      </c>
      <c r="Q500" s="660"/>
      <c r="R500" s="660"/>
      <c r="S500" s="660"/>
      <c r="T500" s="660"/>
      <c r="U500" s="660"/>
      <c r="V500" s="661"/>
      <c r="W500" s="37" t="s">
        <v>69</v>
      </c>
      <c r="X500" s="643">
        <f>IFERROR(SUM(X490:X498),"0")</f>
        <v>0</v>
      </c>
      <c r="Y500" s="643">
        <f>IFERROR(SUM(Y490:Y498),"0")</f>
        <v>0</v>
      </c>
      <c r="Z500" s="37"/>
      <c r="AA500" s="644"/>
      <c r="AB500" s="644"/>
      <c r="AC500" s="644"/>
    </row>
    <row r="501" spans="1:68" ht="14.25" customHeight="1" x14ac:dyDescent="0.25">
      <c r="A501" s="667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772</v>
      </c>
      <c r="B502" s="54" t="s">
        <v>773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775</v>
      </c>
      <c r="B503" s="54" t="s">
        <v>776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778</v>
      </c>
      <c r="B504" s="54" t="s">
        <v>779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86</v>
      </c>
      <c r="Q505" s="660"/>
      <c r="R505" s="660"/>
      <c r="S505" s="660"/>
      <c r="T505" s="660"/>
      <c r="U505" s="660"/>
      <c r="V505" s="661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86</v>
      </c>
      <c r="Q506" s="660"/>
      <c r="R506" s="660"/>
      <c r="S506" s="660"/>
      <c r="T506" s="660"/>
      <c r="U506" s="660"/>
      <c r="V506" s="661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781</v>
      </c>
      <c r="B508" s="54" t="s">
        <v>782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784</v>
      </c>
      <c r="B509" s="54" t="s">
        <v>785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86</v>
      </c>
      <c r="Q510" s="660"/>
      <c r="R510" s="660"/>
      <c r="S510" s="660"/>
      <c r="T510" s="660"/>
      <c r="U510" s="660"/>
      <c r="V510" s="661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86</v>
      </c>
      <c r="Q511" s="660"/>
      <c r="R511" s="660"/>
      <c r="S511" s="660"/>
      <c r="T511" s="660"/>
      <c r="U511" s="660"/>
      <c r="V511" s="661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786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787</v>
      </c>
      <c r="B515" s="54" t="s">
        <v>788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80" t="s">
        <v>789</v>
      </c>
      <c r="Q515" s="648"/>
      <c r="R515" s="648"/>
      <c r="S515" s="648"/>
      <c r="T515" s="649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791</v>
      </c>
      <c r="B516" s="54" t="s">
        <v>792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42" t="s">
        <v>793</v>
      </c>
      <c r="Q516" s="648"/>
      <c r="R516" s="648"/>
      <c r="S516" s="648"/>
      <c r="T516" s="649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795</v>
      </c>
      <c r="B517" s="54" t="s">
        <v>796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75" t="s">
        <v>797</v>
      </c>
      <c r="Q517" s="648"/>
      <c r="R517" s="648"/>
      <c r="S517" s="648"/>
      <c r="T517" s="649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799</v>
      </c>
      <c r="B518" s="54" t="s">
        <v>800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70" t="s">
        <v>801</v>
      </c>
      <c r="Q518" s="648"/>
      <c r="R518" s="648"/>
      <c r="S518" s="648"/>
      <c r="T518" s="649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803</v>
      </c>
      <c r="B519" s="54" t="s">
        <v>804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821" t="s">
        <v>805</v>
      </c>
      <c r="Q519" s="648"/>
      <c r="R519" s="648"/>
      <c r="S519" s="648"/>
      <c r="T519" s="649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806</v>
      </c>
      <c r="B520" s="54" t="s">
        <v>807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76" t="s">
        <v>808</v>
      </c>
      <c r="Q520" s="648"/>
      <c r="R520" s="648"/>
      <c r="S520" s="648"/>
      <c r="T520" s="649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86</v>
      </c>
      <c r="Q521" s="660"/>
      <c r="R521" s="660"/>
      <c r="S521" s="660"/>
      <c r="T521" s="660"/>
      <c r="U521" s="660"/>
      <c r="V521" s="661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86</v>
      </c>
      <c r="Q522" s="660"/>
      <c r="R522" s="660"/>
      <c r="S522" s="660"/>
      <c r="T522" s="660"/>
      <c r="U522" s="660"/>
      <c r="V522" s="661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809</v>
      </c>
      <c r="B524" s="54" t="s">
        <v>810</v>
      </c>
      <c r="C524" s="31">
        <v>4301020400</v>
      </c>
      <c r="D524" s="645">
        <v>4640242180519</v>
      </c>
      <c r="E524" s="646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809" t="s">
        <v>811</v>
      </c>
      <c r="Q524" s="648"/>
      <c r="R524" s="648"/>
      <c r="S524" s="648"/>
      <c r="T524" s="649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809</v>
      </c>
      <c r="B525" s="54" t="s">
        <v>813</v>
      </c>
      <c r="C525" s="31">
        <v>4301020269</v>
      </c>
      <c r="D525" s="645">
        <v>4640242180519</v>
      </c>
      <c r="E525" s="646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17" t="s">
        <v>814</v>
      </c>
      <c r="Q525" s="648"/>
      <c r="R525" s="648"/>
      <c r="S525" s="648"/>
      <c r="T525" s="649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816</v>
      </c>
      <c r="B526" s="54" t="s">
        <v>817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924" t="s">
        <v>818</v>
      </c>
      <c r="Q526" s="648"/>
      <c r="R526" s="648"/>
      <c r="S526" s="648"/>
      <c r="T526" s="649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819</v>
      </c>
      <c r="B527" s="54" t="s">
        <v>820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24" t="s">
        <v>821</v>
      </c>
      <c r="Q527" s="648"/>
      <c r="R527" s="648"/>
      <c r="S527" s="648"/>
      <c r="T527" s="649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823</v>
      </c>
      <c r="B528" s="54" t="s">
        <v>824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998" t="s">
        <v>825</v>
      </c>
      <c r="Q528" s="648"/>
      <c r="R528" s="648"/>
      <c r="S528" s="648"/>
      <c r="T528" s="649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86</v>
      </c>
      <c r="Q529" s="660"/>
      <c r="R529" s="660"/>
      <c r="S529" s="660"/>
      <c r="T529" s="660"/>
      <c r="U529" s="660"/>
      <c r="V529" s="661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86</v>
      </c>
      <c r="Q530" s="660"/>
      <c r="R530" s="660"/>
      <c r="S530" s="660"/>
      <c r="T530" s="660"/>
      <c r="U530" s="660"/>
      <c r="V530" s="661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826</v>
      </c>
      <c r="B532" s="54" t="s">
        <v>827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79" t="s">
        <v>828</v>
      </c>
      <c r="Q532" s="648"/>
      <c r="R532" s="648"/>
      <c r="S532" s="648"/>
      <c r="T532" s="649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830</v>
      </c>
      <c r="B533" s="54" t="s">
        <v>831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7" t="s">
        <v>832</v>
      </c>
      <c r="Q533" s="648"/>
      <c r="R533" s="648"/>
      <c r="S533" s="648"/>
      <c r="T533" s="649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12" t="s">
        <v>836</v>
      </c>
      <c r="Q534" s="648"/>
      <c r="R534" s="648"/>
      <c r="S534" s="648"/>
      <c r="T534" s="649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86" t="s">
        <v>840</v>
      </c>
      <c r="Q535" s="648"/>
      <c r="R535" s="648"/>
      <c r="S535" s="648"/>
      <c r="T535" s="649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82" t="s">
        <v>844</v>
      </c>
      <c r="Q536" s="648"/>
      <c r="R536" s="648"/>
      <c r="S536" s="648"/>
      <c r="T536" s="649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846</v>
      </c>
      <c r="B537" s="54" t="s">
        <v>847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743" t="s">
        <v>848</v>
      </c>
      <c r="Q537" s="648"/>
      <c r="R537" s="648"/>
      <c r="S537" s="648"/>
      <c r="T537" s="649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849</v>
      </c>
      <c r="B538" s="54" t="s">
        <v>850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7" t="s">
        <v>851</v>
      </c>
      <c r="Q538" s="648"/>
      <c r="R538" s="648"/>
      <c r="S538" s="648"/>
      <c r="T538" s="649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86</v>
      </c>
      <c r="Q539" s="660"/>
      <c r="R539" s="660"/>
      <c r="S539" s="660"/>
      <c r="T539" s="660"/>
      <c r="U539" s="660"/>
      <c r="V539" s="661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86</v>
      </c>
      <c r="Q540" s="660"/>
      <c r="R540" s="660"/>
      <c r="S540" s="660"/>
      <c r="T540" s="660"/>
      <c r="U540" s="660"/>
      <c r="V540" s="661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4301051887</v>
      </c>
      <c r="D542" s="645">
        <v>4640242180533</v>
      </c>
      <c r="E542" s="646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39" t="s">
        <v>854</v>
      </c>
      <c r="Q542" s="648"/>
      <c r="R542" s="648"/>
      <c r="S542" s="648"/>
      <c r="T542" s="649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856</v>
      </c>
      <c r="C543" s="31">
        <v>4301052046</v>
      </c>
      <c r="D543" s="645">
        <v>4640242180533</v>
      </c>
      <c r="E543" s="646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43" t="s">
        <v>854</v>
      </c>
      <c r="Q543" s="648"/>
      <c r="R543" s="648"/>
      <c r="S543" s="648"/>
      <c r="T543" s="649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20" t="s">
        <v>859</v>
      </c>
      <c r="Q544" s="648"/>
      <c r="R544" s="648"/>
      <c r="S544" s="648"/>
      <c r="T544" s="649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49" t="s">
        <v>863</v>
      </c>
      <c r="Q545" s="648"/>
      <c r="R545" s="648"/>
      <c r="S545" s="648"/>
      <c r="T545" s="649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768" t="s">
        <v>866</v>
      </c>
      <c r="Q546" s="648"/>
      <c r="R546" s="648"/>
      <c r="S546" s="648"/>
      <c r="T546" s="649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86</v>
      </c>
      <c r="Q547" s="660"/>
      <c r="R547" s="660"/>
      <c r="S547" s="660"/>
      <c r="T547" s="660"/>
      <c r="U547" s="660"/>
      <c r="V547" s="661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86</v>
      </c>
      <c r="Q548" s="660"/>
      <c r="R548" s="660"/>
      <c r="S548" s="660"/>
      <c r="T548" s="660"/>
      <c r="U548" s="660"/>
      <c r="V548" s="661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customHeight="1" x14ac:dyDescent="0.25">
      <c r="A549" s="667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867</v>
      </c>
      <c r="B550" s="54" t="s">
        <v>868</v>
      </c>
      <c r="C550" s="31">
        <v>4301060485</v>
      </c>
      <c r="D550" s="645">
        <v>4640242180120</v>
      </c>
      <c r="E550" s="646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17" t="s">
        <v>869</v>
      </c>
      <c r="Q550" s="648"/>
      <c r="R550" s="648"/>
      <c r="S550" s="648"/>
      <c r="T550" s="649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867</v>
      </c>
      <c r="B551" s="54" t="s">
        <v>871</v>
      </c>
      <c r="C551" s="31">
        <v>4301060496</v>
      </c>
      <c r="D551" s="645">
        <v>4640242180120</v>
      </c>
      <c r="E551" s="646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5" t="s">
        <v>872</v>
      </c>
      <c r="Q551" s="648"/>
      <c r="R551" s="648"/>
      <c r="S551" s="648"/>
      <c r="T551" s="649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873</v>
      </c>
      <c r="B552" s="54" t="s">
        <v>874</v>
      </c>
      <c r="C552" s="31">
        <v>4301060486</v>
      </c>
      <c r="D552" s="645">
        <v>4640242180137</v>
      </c>
      <c r="E552" s="646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00" t="s">
        <v>875</v>
      </c>
      <c r="Q552" s="648"/>
      <c r="R552" s="648"/>
      <c r="S552" s="648"/>
      <c r="T552" s="649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873</v>
      </c>
      <c r="B553" s="54" t="s">
        <v>877</v>
      </c>
      <c r="C553" s="31">
        <v>4301060498</v>
      </c>
      <c r="D553" s="645">
        <v>4640242180137</v>
      </c>
      <c r="E553" s="646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6" t="s">
        <v>878</v>
      </c>
      <c r="Q553" s="648"/>
      <c r="R553" s="648"/>
      <c r="S553" s="648"/>
      <c r="T553" s="649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86</v>
      </c>
      <c r="Q554" s="660"/>
      <c r="R554" s="660"/>
      <c r="S554" s="660"/>
      <c r="T554" s="660"/>
      <c r="U554" s="660"/>
      <c r="V554" s="661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86</v>
      </c>
      <c r="Q555" s="660"/>
      <c r="R555" s="660"/>
      <c r="S555" s="660"/>
      <c r="T555" s="660"/>
      <c r="U555" s="660"/>
      <c r="V555" s="661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880</v>
      </c>
      <c r="B558" s="54" t="s">
        <v>881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8" t="s">
        <v>882</v>
      </c>
      <c r="Q558" s="648"/>
      <c r="R558" s="648"/>
      <c r="S558" s="648"/>
      <c r="T558" s="649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86</v>
      </c>
      <c r="Q559" s="660"/>
      <c r="R559" s="660"/>
      <c r="S559" s="660"/>
      <c r="T559" s="660"/>
      <c r="U559" s="660"/>
      <c r="V559" s="661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86</v>
      </c>
      <c r="Q560" s="660"/>
      <c r="R560" s="660"/>
      <c r="S560" s="660"/>
      <c r="T560" s="660"/>
      <c r="U560" s="660"/>
      <c r="V560" s="661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884</v>
      </c>
      <c r="B562" s="54" t="s">
        <v>885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9" t="s">
        <v>886</v>
      </c>
      <c r="Q562" s="648"/>
      <c r="R562" s="648"/>
      <c r="S562" s="648"/>
      <c r="T562" s="649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86</v>
      </c>
      <c r="Q563" s="660"/>
      <c r="R563" s="660"/>
      <c r="S563" s="660"/>
      <c r="T563" s="660"/>
      <c r="U563" s="660"/>
      <c r="V563" s="661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86</v>
      </c>
      <c r="Q564" s="660"/>
      <c r="R564" s="660"/>
      <c r="S564" s="660"/>
      <c r="T564" s="660"/>
      <c r="U564" s="660"/>
      <c r="V564" s="661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888</v>
      </c>
      <c r="B566" s="54" t="s">
        <v>889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74" t="s">
        <v>890</v>
      </c>
      <c r="Q566" s="648"/>
      <c r="R566" s="648"/>
      <c r="S566" s="648"/>
      <c r="T566" s="649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86</v>
      </c>
      <c r="Q567" s="660"/>
      <c r="R567" s="660"/>
      <c r="S567" s="660"/>
      <c r="T567" s="660"/>
      <c r="U567" s="660"/>
      <c r="V567" s="661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86</v>
      </c>
      <c r="Q568" s="660"/>
      <c r="R568" s="660"/>
      <c r="S568" s="660"/>
      <c r="T568" s="660"/>
      <c r="U568" s="660"/>
      <c r="V568" s="661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892</v>
      </c>
      <c r="B570" s="54" t="s">
        <v>893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709" t="s">
        <v>894</v>
      </c>
      <c r="Q570" s="648"/>
      <c r="R570" s="648"/>
      <c r="S570" s="648"/>
      <c r="T570" s="649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86</v>
      </c>
      <c r="Q571" s="660"/>
      <c r="R571" s="660"/>
      <c r="S571" s="660"/>
      <c r="T571" s="660"/>
      <c r="U571" s="660"/>
      <c r="V571" s="661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86</v>
      </c>
      <c r="Q572" s="660"/>
      <c r="R572" s="660"/>
      <c r="S572" s="660"/>
      <c r="T572" s="660"/>
      <c r="U572" s="660"/>
      <c r="V572" s="661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1276.5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1287.3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1345.4169841269841</v>
      </c>
      <c r="Y574" s="643">
        <f>IFERROR(SUM(BN22:BN570),"0")</f>
        <v>1356.7829999999999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3</v>
      </c>
      <c r="Y575" s="38">
        <f>ROUNDUP(SUM(BP22:BP570),0)</f>
        <v>3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1420.4169841269841</v>
      </c>
      <c r="Y576" s="643">
        <f>GrossWeightTotalR+PalletQtyTotalR*25</f>
        <v>1431.7829999999999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169.88359788359787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171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2.7004600000000001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65" t="s">
        <v>94</v>
      </c>
      <c r="D580" s="810"/>
      <c r="E580" s="810"/>
      <c r="F580" s="810"/>
      <c r="G580" s="810"/>
      <c r="H580" s="811"/>
      <c r="I580" s="665" t="s">
        <v>274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579</v>
      </c>
      <c r="W580" s="811"/>
      <c r="X580" s="665" t="s">
        <v>644</v>
      </c>
      <c r="Y580" s="810"/>
      <c r="Z580" s="810"/>
      <c r="AA580" s="811"/>
      <c r="AB580" s="638" t="s">
        <v>709</v>
      </c>
      <c r="AC580" s="665" t="s">
        <v>786</v>
      </c>
      <c r="AD580" s="811"/>
      <c r="AF580" s="639"/>
    </row>
    <row r="581" spans="1:32" ht="14.25" customHeight="1" thickTop="1" x14ac:dyDescent="0.2">
      <c r="A581" s="760" t="s">
        <v>905</v>
      </c>
      <c r="B581" s="665" t="s">
        <v>63</v>
      </c>
      <c r="C581" s="665" t="s">
        <v>95</v>
      </c>
      <c r="D581" s="665" t="s">
        <v>116</v>
      </c>
      <c r="E581" s="665" t="s">
        <v>181</v>
      </c>
      <c r="F581" s="665" t="s">
        <v>208</v>
      </c>
      <c r="G581" s="665" t="s">
        <v>247</v>
      </c>
      <c r="H581" s="665" t="s">
        <v>94</v>
      </c>
      <c r="I581" s="665" t="s">
        <v>275</v>
      </c>
      <c r="J581" s="665" t="s">
        <v>320</v>
      </c>
      <c r="K581" s="665" t="s">
        <v>381</v>
      </c>
      <c r="L581" s="665" t="s">
        <v>427</v>
      </c>
      <c r="M581" s="665" t="s">
        <v>445</v>
      </c>
      <c r="N581" s="639"/>
      <c r="O581" s="665" t="s">
        <v>458</v>
      </c>
      <c r="P581" s="665" t="s">
        <v>470</v>
      </c>
      <c r="Q581" s="665" t="s">
        <v>477</v>
      </c>
      <c r="R581" s="665" t="s">
        <v>481</v>
      </c>
      <c r="S581" s="665" t="s">
        <v>487</v>
      </c>
      <c r="T581" s="665" t="s">
        <v>492</v>
      </c>
      <c r="U581" s="665" t="s">
        <v>566</v>
      </c>
      <c r="V581" s="665" t="s">
        <v>580</v>
      </c>
      <c r="W581" s="665" t="s">
        <v>614</v>
      </c>
      <c r="X581" s="665" t="s">
        <v>645</v>
      </c>
      <c r="Y581" s="665" t="s">
        <v>677</v>
      </c>
      <c r="Z581" s="665" t="s">
        <v>695</v>
      </c>
      <c r="AA581" s="665" t="s">
        <v>702</v>
      </c>
      <c r="AB581" s="665" t="s">
        <v>709</v>
      </c>
      <c r="AC581" s="665" t="s">
        <v>786</v>
      </c>
      <c r="AD581" s="665" t="s">
        <v>879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0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430.20000000000005</v>
      </c>
      <c r="E583" s="46">
        <f>IFERROR(Y86*1,"0")+IFERROR(Y87*1,"0")+IFERROR(Y88*1,"0")+IFERROR(Y92*1,"0")+IFERROR(Y93*1,"0")+IFERROR(Y94*1,"0")+IFERROR(Y95*1,"0")+IFERROR(Y96*1,"0")+IFERROR(Y97*1,"0")+IFERROR(Y98*1,"0")+IFERROR(Y99*1,"0")</f>
        <v>0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54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205.20000000000002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447.90000000000003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150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2025-05-06T08:37:51Z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