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4387F723-D357-49A7-AD5B-F15F873BA4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Z82" i="1" l="1"/>
  <c r="Z199" i="1"/>
  <c r="Z135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39" i="1"/>
  <c r="Z351" i="1"/>
  <c r="BP349" i="1"/>
  <c r="BN349" i="1"/>
  <c r="Z349" i="1"/>
  <c r="Y351" i="1"/>
  <c r="BP393" i="1"/>
  <c r="BN393" i="1"/>
  <c r="Z393" i="1"/>
  <c r="Z397" i="1" s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Z374" i="1" s="1"/>
  <c r="Y374" i="1"/>
  <c r="BP372" i="1"/>
  <c r="BN372" i="1"/>
  <c r="Z372" i="1"/>
  <c r="Z438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Y439" i="1"/>
  <c r="Y446" i="1"/>
  <c r="BP441" i="1"/>
  <c r="BN441" i="1"/>
  <c r="Z441" i="1"/>
  <c r="Z445" i="1" s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Z499" i="1" s="1"/>
  <c r="Y499" i="1"/>
  <c r="Z505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17" i="1" l="1"/>
  <c r="Y558" i="1"/>
  <c r="Y560" i="1" s="1"/>
  <c r="Z332" i="1"/>
  <c r="Y561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35" i="1"/>
  <c r="Z178" i="1"/>
  <c r="Z124" i="1"/>
  <c r="Z562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<sst xmlns="http://schemas.openxmlformats.org/spreadsheetml/2006/main" count="2497" uniqueCount="876">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</sst>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20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21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03"/>
      <c r="R10" s="804"/>
      <c r="U10" s="24" t="s">
        <v>23</v>
      </c>
      <c r="V10" s="667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5"/>
      <c r="R11" s="746"/>
      <c r="U11" s="24" t="s">
        <v>27</v>
      </c>
      <c r="V11" s="896" t="s">
        <v>28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30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32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35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37" t="s">
        <v>87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37" t="s">
        <v>69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37" t="s">
        <v>87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37" t="s">
        <v>69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37" t="s">
        <v>87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37" t="s">
        <v>69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37" t="s">
        <v>87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37" t="s">
        <v>69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37" t="s">
        <v>87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37" t="s">
        <v>69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4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37" t="s">
        <v>69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37" t="s">
        <v>87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37" t="s">
        <v>69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37" t="s">
        <v>87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37" t="s">
        <v>69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37" t="s">
        <v>87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37" t="s">
        <v>69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37" t="s">
        <v>69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0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54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5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33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37" t="s">
        <v>69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37" t="s">
        <v>69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899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5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65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4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4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21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13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37" t="s">
        <v>87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37" t="s">
        <v>69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37" t="s">
        <v>87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37" t="s">
        <v>69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38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37" t="s">
        <v>87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37" t="s">
        <v>69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4000</v>
      </c>
      <c r="Y367" s="616">
        <f t="shared" ref="Y367:Y373" si="57">IFERROR(IF(X367="",0,CEILING((X367/$H367),1)*$H367),"")</f>
        <v>4005</v>
      </c>
      <c r="Z367" s="36">
        <f>IFERROR(IF(Y367=0,"",ROUNDUP(Y367/H367,0)*0.02175),"")</f>
        <v>5.8072499999999998</v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4128</v>
      </c>
      <c r="BN367" s="64">
        <f t="shared" ref="BN367:BN373" si="59">IFERROR(Y367*I367/H367,"0")</f>
        <v>4133.16</v>
      </c>
      <c r="BO367" s="64">
        <f t="shared" ref="BO367:BO373" si="60">IFERROR(1/J367*(X367/H367),"0")</f>
        <v>5.5555555555555554</v>
      </c>
      <c r="BP367" s="64">
        <f t="shared" ref="BP367:BP373" si="61">IFERROR(1/J367*(Y367/H367),"0")</f>
        <v>5.5625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3000</v>
      </c>
      <c r="Y369" s="616">
        <f t="shared" si="57"/>
        <v>3000</v>
      </c>
      <c r="Z369" s="36">
        <f>IFERROR(IF(Y369=0,"",ROUNDUP(Y369/H369,0)*0.02175),"")</f>
        <v>4.3499999999999996</v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3096</v>
      </c>
      <c r="BN369" s="64">
        <f t="shared" si="59"/>
        <v>3096</v>
      </c>
      <c r="BO369" s="64">
        <f t="shared" si="60"/>
        <v>4.1666666666666661</v>
      </c>
      <c r="BP369" s="64">
        <f t="shared" si="61"/>
        <v>4.1666666666666661</v>
      </c>
    </row>
    <row r="370" spans="1:68" ht="27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37" t="s">
        <v>87</v>
      </c>
      <c r="X374" s="617">
        <f>IFERROR(X367/H367,"0")+IFERROR(X368/H368,"0")+IFERROR(X369/H369,"0")+IFERROR(X370/H370,"0")+IFERROR(X371/H371,"0")+IFERROR(X372/H372,"0")+IFERROR(X373/H373,"0")</f>
        <v>466.66666666666669</v>
      </c>
      <c r="Y374" s="617">
        <f>IFERROR(Y367/H367,"0")+IFERROR(Y368/H368,"0")+IFERROR(Y369/H369,"0")+IFERROR(Y370/H370,"0")+IFERROR(Y371/H371,"0")+IFERROR(Y372/H372,"0")+IFERROR(Y373/H373,"0")</f>
        <v>467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10.157249999999999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37" t="s">
        <v>69</v>
      </c>
      <c r="X375" s="617">
        <f>IFERROR(SUM(X367:X373),"0")</f>
        <v>7000</v>
      </c>
      <c r="Y375" s="617">
        <f>IFERROR(SUM(Y367:Y373),"0")</f>
        <v>7005</v>
      </c>
      <c r="Z375" s="37"/>
      <c r="AA375" s="618"/>
      <c r="AB375" s="618"/>
      <c r="AC375" s="618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1000</v>
      </c>
      <c r="Y377" s="616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37" t="s">
        <v>87</v>
      </c>
      <c r="X379" s="617">
        <f>IFERROR(X377/H377,"0")+IFERROR(X378/H378,"0")</f>
        <v>66.666666666666671</v>
      </c>
      <c r="Y379" s="617">
        <f>IFERROR(Y377/H377,"0")+IFERROR(Y378/H378,"0")</f>
        <v>67</v>
      </c>
      <c r="Z379" s="617">
        <f>IFERROR(IF(Z377="",0,Z377),"0")+IFERROR(IF(Z378="",0,Z378),"0")</f>
        <v>1.4572499999999999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37" t="s">
        <v>69</v>
      </c>
      <c r="X380" s="617">
        <f>IFERROR(SUM(X377:X378),"0")</f>
        <v>1000</v>
      </c>
      <c r="Y380" s="617">
        <f>IFERROR(SUM(Y377:Y378),"0")</f>
        <v>1005</v>
      </c>
      <c r="Z380" s="37"/>
      <c r="AA380" s="618"/>
      <c r="AB380" s="618"/>
      <c r="AC380" s="618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2000</v>
      </c>
      <c r="Y404" s="616">
        <f>IFERROR(IF(X404="",0,CEILING((X404/$H404),1)*$H404),"")</f>
        <v>2007</v>
      </c>
      <c r="Z404" s="36">
        <f>IFERROR(IF(Y404=0,"",ROUNDUP(Y404/H404,0)*0.01898),"")</f>
        <v>4.2325400000000002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2115.3333333333335</v>
      </c>
      <c r="BN404" s="64">
        <f>IFERROR(Y404*I404/H404,"0")</f>
        <v>2122.7370000000001</v>
      </c>
      <c r="BO404" s="64">
        <f>IFERROR(1/J404*(X404/H404),"0")</f>
        <v>3.4722222222222223</v>
      </c>
      <c r="BP404" s="64">
        <f>IFERROR(1/J404*(Y404/H404),"0")</f>
        <v>3.484375</v>
      </c>
    </row>
    <row r="405" spans="1:68" ht="37.5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37" t="s">
        <v>87</v>
      </c>
      <c r="X408" s="617">
        <f>IFERROR(X404/H404,"0")+IFERROR(X405/H405,"0")+IFERROR(X406/H406,"0")+IFERROR(X407/H407,"0")</f>
        <v>222.22222222222223</v>
      </c>
      <c r="Y408" s="617">
        <f>IFERROR(Y404/H404,"0")+IFERROR(Y405/H405,"0")+IFERROR(Y406/H406,"0")+IFERROR(Y407/H407,"0")</f>
        <v>223</v>
      </c>
      <c r="Z408" s="617">
        <f>IFERROR(IF(Z404="",0,Z404),"0")+IFERROR(IF(Z405="",0,Z405),"0")+IFERROR(IF(Z406="",0,Z406),"0")+IFERROR(IF(Z407="",0,Z407),"0")</f>
        <v>4.2325400000000002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37" t="s">
        <v>69</v>
      </c>
      <c r="X409" s="617">
        <f>IFERROR(SUM(X404:X407),"0")</f>
        <v>2000</v>
      </c>
      <c r="Y409" s="617">
        <f>IFERROR(SUM(Y404:Y407),"0")</f>
        <v>2007</v>
      </c>
      <c r="Z409" s="37"/>
      <c r="AA409" s="618"/>
      <c r="AB409" s="618"/>
      <c r="AC409" s="618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37" t="s">
        <v>69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2000</v>
      </c>
      <c r="Y467" s="616">
        <f t="shared" si="68"/>
        <v>2001.1200000000001</v>
      </c>
      <c r="Z467" s="36">
        <f t="shared" si="69"/>
        <v>4.5328400000000002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2136.3636363636365</v>
      </c>
      <c r="BN467" s="64">
        <f t="shared" si="71"/>
        <v>2137.56</v>
      </c>
      <c r="BO467" s="64">
        <f t="shared" si="72"/>
        <v>3.6421911421911419</v>
      </c>
      <c r="BP467" s="64">
        <f t="shared" si="73"/>
        <v>3.6442307692307696</v>
      </c>
    </row>
    <row r="468" spans="1:68" ht="16.5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378.78787878787875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379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4.5328400000000002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37" t="s">
        <v>69</v>
      </c>
      <c r="X482" s="617">
        <f>IFERROR(SUM(X465:X480),"0")</f>
        <v>2000</v>
      </c>
      <c r="Y482" s="617">
        <f>IFERROR(SUM(Y465:Y480),"0")</f>
        <v>2001.1200000000001</v>
      </c>
      <c r="Z482" s="37"/>
      <c r="AA482" s="618"/>
      <c r="AB482" s="618"/>
      <c r="AC482" s="618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2000</v>
      </c>
      <c r="Y484" s="616">
        <f>IFERROR(IF(X484="",0,CEILING((X484/$H484),1)*$H484),"")</f>
        <v>2001.1200000000001</v>
      </c>
      <c r="Z484" s="36">
        <f>IFERROR(IF(Y484=0,"",ROUNDUP(Y484/H484,0)*0.01196),"")</f>
        <v>4.5328400000000002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2136.3636363636365</v>
      </c>
      <c r="BN484" s="64">
        <f>IFERROR(Y484*I484/H484,"0")</f>
        <v>2137.56</v>
      </c>
      <c r="BO484" s="64">
        <f>IFERROR(1/J484*(X484/H484),"0")</f>
        <v>3.6421911421911419</v>
      </c>
      <c r="BP484" s="64">
        <f>IFERROR(1/J484*(Y484/H484),"0")</f>
        <v>3.6442307692307696</v>
      </c>
    </row>
    <row r="485" spans="1:68" ht="16.5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37" t="s">
        <v>87</v>
      </c>
      <c r="X487" s="617">
        <f>IFERROR(X484/H484,"0")+IFERROR(X485/H485,"0")+IFERROR(X486/H486,"0")</f>
        <v>378.78787878787875</v>
      </c>
      <c r="Y487" s="617">
        <f>IFERROR(Y484/H484,"0")+IFERROR(Y485/H485,"0")+IFERROR(Y486/H486,"0")</f>
        <v>379</v>
      </c>
      <c r="Z487" s="617">
        <f>IFERROR(IF(Z484="",0,Z484),"0")+IFERROR(IF(Z485="",0,Z485),"0")+IFERROR(IF(Z486="",0,Z486),"0")</f>
        <v>4.5328400000000002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37" t="s">
        <v>69</v>
      </c>
      <c r="X488" s="617">
        <f>IFERROR(SUM(X484:X486),"0")</f>
        <v>2000</v>
      </c>
      <c r="Y488" s="617">
        <f>IFERROR(SUM(Y484:Y486),"0")</f>
        <v>2001.1200000000001</v>
      </c>
      <c r="Z488" s="37"/>
      <c r="AA488" s="618"/>
      <c r="AB488" s="618"/>
      <c r="AC488" s="618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500</v>
      </c>
      <c r="Y490" s="616">
        <f t="shared" ref="Y490:Y498" si="74">IFERROR(IF(X490="",0,CEILING((X490/$H490),1)*$H490),"")</f>
        <v>501.6</v>
      </c>
      <c r="Z490" s="36">
        <f>IFERROR(IF(Y490=0,"",ROUNDUP(Y490/H490,0)*0.01196),"")</f>
        <v>1.1362000000000001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534.09090909090912</v>
      </c>
      <c r="BN490" s="64">
        <f t="shared" ref="BN490:BN498" si="76">IFERROR(Y490*I490/H490,"0")</f>
        <v>535.79999999999995</v>
      </c>
      <c r="BO490" s="64">
        <f t="shared" ref="BO490:BO498" si="77">IFERROR(1/J490*(X490/H490),"0")</f>
        <v>0.91054778554778548</v>
      </c>
      <c r="BP490" s="64">
        <f t="shared" ref="BP490:BP498" si="78">IFERROR(1/J490*(Y490/H490),"0")</f>
        <v>0.91346153846153855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1500</v>
      </c>
      <c r="Y492" s="616">
        <f t="shared" si="74"/>
        <v>1504.8000000000002</v>
      </c>
      <c r="Z492" s="36">
        <f>IFERROR(IF(Y492=0,"",ROUNDUP(Y492/H492,0)*0.01196),"")</f>
        <v>3.4085999999999999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1602.2727272727273</v>
      </c>
      <c r="BN492" s="64">
        <f t="shared" si="76"/>
        <v>1607.3999999999999</v>
      </c>
      <c r="BO492" s="64">
        <f t="shared" si="77"/>
        <v>2.7316433566433567</v>
      </c>
      <c r="BP492" s="64">
        <f t="shared" si="78"/>
        <v>2.7403846153846154</v>
      </c>
    </row>
    <row r="493" spans="1:68" ht="27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378.78787878787875</v>
      </c>
      <c r="Y499" s="617">
        <f>IFERROR(Y490/H490,"0")+IFERROR(Y491/H491,"0")+IFERROR(Y492/H492,"0")+IFERROR(Y493/H493,"0")+IFERROR(Y494/H494,"0")+IFERROR(Y495/H495,"0")+IFERROR(Y496/H496,"0")+IFERROR(Y497/H497,"0")+IFERROR(Y498/H498,"0")</f>
        <v>380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4.5448000000000004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37" t="s">
        <v>69</v>
      </c>
      <c r="X500" s="617">
        <f>IFERROR(SUM(X490:X498),"0")</f>
        <v>2000</v>
      </c>
      <c r="Y500" s="617">
        <f>IFERROR(SUM(Y490:Y498),"0")</f>
        <v>2006.4</v>
      </c>
      <c r="Z500" s="37"/>
      <c r="AA500" s="618"/>
      <c r="AB500" s="618"/>
      <c r="AC500" s="618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1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08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8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37" t="s">
        <v>87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37" t="s">
        <v>69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682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6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0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79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7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70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31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71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37" t="s">
        <v>87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37" t="s">
        <v>69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0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701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26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4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37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90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2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16000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16025.640000000001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37" t="s">
        <v>69</v>
      </c>
      <c r="X558" s="617">
        <f>IFERROR(SUM(BM22:BM554),"0")</f>
        <v>16780.424242424244</v>
      </c>
      <c r="Y558" s="617">
        <f>IFERROR(SUM(BN22:BN554),"0")</f>
        <v>16807.377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37" t="s">
        <v>853</v>
      </c>
      <c r="X559" s="38">
        <f>ROUNDUP(SUM(BO22:BO554),0)</f>
        <v>26</v>
      </c>
      <c r="Y559" s="38">
        <f>ROUNDUP(SUM(BP22:BP554),0)</f>
        <v>26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37" t="s">
        <v>69</v>
      </c>
      <c r="X560" s="617">
        <f>GrossWeightTotal+PalletQtyTotal*25</f>
        <v>17430.424242424244</v>
      </c>
      <c r="Y560" s="617">
        <f>GrossWeightTotalR+PalletQtyTotalR*25</f>
        <v>17457.377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1891.9191919191919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1895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29.457520000000002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612" t="s">
        <v>708</v>
      </c>
      <c r="AC564" s="644" t="s">
        <v>785</v>
      </c>
      <c r="AD564" s="646"/>
      <c r="AF564" s="613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613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8010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2007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6008.64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2025-05-08T08:43:06Z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