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B493A851-D83A-4904-BF4A-EED70D325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Z74" i="1"/>
  <c r="BN74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Z184" i="1" s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25" i="1"/>
  <c r="BN25" i="1"/>
  <c r="Z25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583" i="1"/>
  <c r="X573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Y78" i="1"/>
  <c r="BP72" i="1"/>
  <c r="BN72" i="1"/>
  <c r="Z72" i="1"/>
  <c r="E583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5" i="1"/>
  <c r="X576" i="1" s="1"/>
  <c r="Y62" i="1"/>
  <c r="Y68" i="1"/>
  <c r="Y82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Y42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H9" i="1"/>
  <c r="A10" i="1"/>
  <c r="Y28" i="1"/>
  <c r="Y46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08" i="1" l="1"/>
  <c r="Z282" i="1"/>
  <c r="Z140" i="1"/>
  <c r="Z108" i="1"/>
  <c r="Z89" i="1"/>
  <c r="Z68" i="1"/>
  <c r="Z55" i="1"/>
  <c r="Z28" i="1"/>
  <c r="Z124" i="1"/>
  <c r="Z100" i="1"/>
  <c r="Z62" i="1"/>
  <c r="Z41" i="1"/>
  <c r="Z529" i="1"/>
  <c r="Z438" i="1"/>
  <c r="Z338" i="1"/>
  <c r="Z332" i="1"/>
  <c r="Z324" i="1"/>
  <c r="Z266" i="1"/>
  <c r="Z239" i="1"/>
  <c r="Z222" i="1"/>
  <c r="Z274" i="1"/>
  <c r="Z547" i="1"/>
  <c r="Z521" i="1"/>
  <c r="Z427" i="1"/>
  <c r="Z256" i="1"/>
  <c r="Y573" i="1"/>
  <c r="Y575" i="1"/>
  <c r="Y577" i="1"/>
  <c r="Z554" i="1"/>
  <c r="Z539" i="1"/>
  <c r="Z499" i="1"/>
  <c r="Z481" i="1"/>
  <c r="Z487" i="1"/>
  <c r="Z317" i="1"/>
  <c r="Z210" i="1"/>
  <c r="Z77" i="1"/>
  <c r="Y574" i="1"/>
  <c r="Z178" i="1"/>
  <c r="Z578" i="1" l="1"/>
  <c r="Y576" i="1"/>
</calcChain>
</file>

<file path=xl/sharedStrings.xml><?xml version="1.0" encoding="utf-8"?>
<sst xmlns="http://schemas.openxmlformats.org/spreadsheetml/2006/main" count="2609" uniqueCount="922">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</sst>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3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45786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Пятница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0.375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312</v>
      </c>
      <c r="Y38" s="642">
        <f>IFERROR(IF(X38="",0,CEILING((X38/$H38),1)*$H38),"")</f>
        <v>312</v>
      </c>
      <c r="Z38" s="36">
        <f>IFERROR(IF(Y38=0,"",ROUNDUP(Y38/H38,0)*0.00902),"")</f>
        <v>0.70355999999999996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328.38</v>
      </c>
      <c r="BN38" s="64">
        <f>IFERROR(Y38*I38/H38,"0")</f>
        <v>328.38</v>
      </c>
      <c r="BO38" s="64">
        <f>IFERROR(1/J38*(X38/H38),"0")</f>
        <v>0.59090909090909094</v>
      </c>
      <c r="BP38" s="64">
        <f>IFERROR(1/J38*(Y38/H38),"0")</f>
        <v>0.59090909090909094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78</v>
      </c>
      <c r="Y41" s="643">
        <f>IFERROR(Y37/H37,"0")+IFERROR(Y38/H38,"0")+IFERROR(Y39/H39,"0")+IFERROR(Y40/H40,"0")</f>
        <v>78</v>
      </c>
      <c r="Z41" s="643">
        <f>IFERROR(IF(Z37="",0,Z37),"0")+IFERROR(IF(Z38="",0,Z38),"0")+IFERROR(IF(Z39="",0,Z39),"0")+IFERROR(IF(Z40="",0,Z40),"0")</f>
        <v>0.70355999999999996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312</v>
      </c>
      <c r="Y42" s="643">
        <f>IFERROR(SUM(Y37:Y40),"0")</f>
        <v>312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387</v>
      </c>
      <c r="Y54" s="642">
        <f t="shared" si="6"/>
        <v>387</v>
      </c>
      <c r="Z54" s="36">
        <f>IFERROR(IF(Y54=0,"",ROUNDUP(Y54/H54,0)*0.00902),"")</f>
        <v>0.77571999999999997</v>
      </c>
      <c r="AA54" s="56"/>
      <c r="AB54" s="57"/>
      <c r="AC54" s="103" t="s">
        <v>136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405.06</v>
      </c>
      <c r="BN54" s="64">
        <f t="shared" si="8"/>
        <v>405.06</v>
      </c>
      <c r="BO54" s="64">
        <f t="shared" si="9"/>
        <v>0.65151515151515149</v>
      </c>
      <c r="BP54" s="64">
        <f t="shared" si="10"/>
        <v>0.65151515151515149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86</v>
      </c>
      <c r="Y55" s="643">
        <f>IFERROR(Y49/H49,"0")+IFERROR(Y50/H50,"0")+IFERROR(Y51/H51,"0")+IFERROR(Y52/H52,"0")+IFERROR(Y53/H53,"0")+IFERROR(Y54/H54,"0")</f>
        <v>86</v>
      </c>
      <c r="Z55" s="643">
        <f>IFERROR(IF(Z49="",0,Z49),"0")+IFERROR(IF(Z50="",0,Z50),"0")+IFERROR(IF(Z51="",0,Z51),"0")+IFERROR(IF(Z52="",0,Z52),"0")+IFERROR(IF(Z53="",0,Z53),"0")+IFERROR(IF(Z54="",0,Z54),"0")</f>
        <v>0.77571999999999997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387</v>
      </c>
      <c r="Y56" s="643">
        <f>IFERROR(SUM(Y49:Y54),"0")</f>
        <v>387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355.5</v>
      </c>
      <c r="Y88" s="642">
        <f>IFERROR(IF(X88="",0,CEILING((X88/$H88),1)*$H88),"")</f>
        <v>355.5</v>
      </c>
      <c r="Z88" s="36">
        <f>IFERROR(IF(Y88=0,"",ROUNDUP(Y88/H88,0)*0.00902),"")</f>
        <v>0.71257999999999999</v>
      </c>
      <c r="AA88" s="56"/>
      <c r="AB88" s="57"/>
      <c r="AC88" s="139" t="s">
        <v>189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372.09</v>
      </c>
      <c r="BN88" s="64">
        <f>IFERROR(Y88*I88/H88,"0")</f>
        <v>372.09</v>
      </c>
      <c r="BO88" s="64">
        <f>IFERROR(1/J88*(X88/H88),"0")</f>
        <v>0.59848484848484851</v>
      </c>
      <c r="BP88" s="64">
        <f>IFERROR(1/J88*(Y88/H88),"0")</f>
        <v>0.59848484848484851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79</v>
      </c>
      <c r="Y89" s="643">
        <f>IFERROR(Y86/H86,"0")+IFERROR(Y87/H87,"0")+IFERROR(Y88/H88,"0")</f>
        <v>79</v>
      </c>
      <c r="Z89" s="643">
        <f>IFERROR(IF(Z86="",0,Z86),"0")+IFERROR(IF(Z87="",0,Z87),"0")+IFERROR(IF(Z88="",0,Z88),"0")</f>
        <v>0.71257999999999999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355.5</v>
      </c>
      <c r="Y90" s="643">
        <f>IFERROR(SUM(Y86:Y88),"0")</f>
        <v>355.5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459</v>
      </c>
      <c r="Y97" s="642">
        <f t="shared" si="16"/>
        <v>459.00000000000006</v>
      </c>
      <c r="Z97" s="36">
        <f>IFERROR(IF(Y97=0,"",ROUNDUP(Y97/H97,0)*0.00651),"")</f>
        <v>1.1067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501.84</v>
      </c>
      <c r="BN97" s="64">
        <f t="shared" si="18"/>
        <v>501.84</v>
      </c>
      <c r="BO97" s="64">
        <f t="shared" si="19"/>
        <v>0.93406593406593419</v>
      </c>
      <c r="BP97" s="64">
        <f t="shared" si="20"/>
        <v>0.93406593406593419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170</v>
      </c>
      <c r="Y100" s="643">
        <f>IFERROR(Y92/H92,"0")+IFERROR(Y93/H93,"0")+IFERROR(Y94/H94,"0")+IFERROR(Y95/H95,"0")+IFERROR(Y96/H96,"0")+IFERROR(Y97/H97,"0")+IFERROR(Y98/H98,"0")+IFERROR(Y99/H99,"0")</f>
        <v>170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1.1067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459</v>
      </c>
      <c r="Y101" s="643">
        <f>IFERROR(SUM(Y92:Y99),"0")</f>
        <v>459.00000000000006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909</v>
      </c>
      <c r="Y106" s="642">
        <f>IFERROR(IF(X106="",0,CEILING((X106/$H106),1)*$H106),"")</f>
        <v>909</v>
      </c>
      <c r="Z106" s="36">
        <f>IFERROR(IF(Y106=0,"",ROUNDUP(Y106/H106,0)*0.00902),"")</f>
        <v>1.8220400000000001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951.42000000000007</v>
      </c>
      <c r="BN106" s="64">
        <f>IFERROR(Y106*I106/H106,"0")</f>
        <v>951.42000000000007</v>
      </c>
      <c r="BO106" s="64">
        <f>IFERROR(1/J106*(X106/H106),"0")</f>
        <v>1.5303030303030303</v>
      </c>
      <c r="BP106" s="64">
        <f>IFERROR(1/J106*(Y106/H106),"0")</f>
        <v>1.5303030303030303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202</v>
      </c>
      <c r="Y108" s="643">
        <f>IFERROR(Y104/H104,"0")+IFERROR(Y105/H105,"0")+IFERROR(Y106/H106,"0")+IFERROR(Y107/H107,"0")</f>
        <v>202</v>
      </c>
      <c r="Z108" s="643">
        <f>IFERROR(IF(Z104="",0,Z104),"0")+IFERROR(IF(Z105="",0,Z105),"0")+IFERROR(IF(Z106="",0,Z106),"0")+IFERROR(IF(Z107="",0,Z107),"0")</f>
        <v>1.8220400000000001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909</v>
      </c>
      <c r="Y109" s="643">
        <f>IFERROR(SUM(Y104:Y107),"0")</f>
        <v>909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510.3</v>
      </c>
      <c r="Y121" s="642">
        <f t="shared" si="21"/>
        <v>510.3</v>
      </c>
      <c r="Z121" s="36">
        <f>IFERROR(IF(Y121=0,"",ROUNDUP(Y121/H121,0)*0.00651),"")</f>
        <v>1.2303900000000001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557.928</v>
      </c>
      <c r="BN121" s="64">
        <f t="shared" si="23"/>
        <v>557.928</v>
      </c>
      <c r="BO121" s="64">
        <f t="shared" si="24"/>
        <v>1.0384615384615385</v>
      </c>
      <c r="BP121" s="64">
        <f t="shared" si="25"/>
        <v>1.0384615384615385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189</v>
      </c>
      <c r="Y124" s="643">
        <f>IFERROR(Y117/H117,"0")+IFERROR(Y118/H118,"0")+IFERROR(Y119/H119,"0")+IFERROR(Y120/H120,"0")+IFERROR(Y121/H121,"0")+IFERROR(Y122/H122,"0")+IFERROR(Y123/H123,"0")</f>
        <v>189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1.2303900000000001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510.3</v>
      </c>
      <c r="Y125" s="643">
        <f>IFERROR(SUM(Y117:Y123),"0")</f>
        <v>510.3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333.6</v>
      </c>
      <c r="Y216" s="642">
        <f t="shared" si="36"/>
        <v>333.59999999999997</v>
      </c>
      <c r="Z216" s="36">
        <f t="shared" ref="Z216:Z221" si="41">IFERROR(IF(Y216=0,"",ROUNDUP(Y216/H216,0)*0.00651),"")</f>
        <v>0.90488999999999997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371.13</v>
      </c>
      <c r="BN216" s="64">
        <f t="shared" si="38"/>
        <v>371.12999999999994</v>
      </c>
      <c r="BO216" s="64">
        <f t="shared" si="39"/>
        <v>0.76373626373626391</v>
      </c>
      <c r="BP216" s="64">
        <f t="shared" si="40"/>
        <v>0.7637362637362638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343.2</v>
      </c>
      <c r="Y218" s="642">
        <f t="shared" si="36"/>
        <v>343.2</v>
      </c>
      <c r="Z218" s="36">
        <f t="shared" si="41"/>
        <v>0.93093000000000004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379.23600000000005</v>
      </c>
      <c r="BN218" s="64">
        <f t="shared" si="38"/>
        <v>379.23600000000005</v>
      </c>
      <c r="BO218" s="64">
        <f t="shared" si="39"/>
        <v>0.78571428571428581</v>
      </c>
      <c r="BP218" s="64">
        <f t="shared" si="40"/>
        <v>0.78571428571428581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282</v>
      </c>
      <c r="Y222" s="643">
        <f>IFERROR(Y213/H213,"0")+IFERROR(Y214/H214,"0")+IFERROR(Y215/H215,"0")+IFERROR(Y216/H216,"0")+IFERROR(Y217/H217,"0")+IFERROR(Y218/H218,"0")+IFERROR(Y219/H219,"0")+IFERROR(Y220/H220,"0")+IFERROR(Y221/H221,"0")</f>
        <v>282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1.83582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676.8</v>
      </c>
      <c r="Y223" s="643">
        <f>IFERROR(SUM(Y213:Y221),"0")</f>
        <v>676.8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122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124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/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579.59999999999991</v>
      </c>
      <c r="Y360" s="642">
        <f>IFERROR(IF(X360="",0,CEILING((X360/$H360),1)*$H360),"")</f>
        <v>579.6</v>
      </c>
      <c r="Z360" s="36">
        <f>IFERROR(IF(Y360=0,"",ROUNDUP(Y360/H360,0)*0.00651),"")</f>
        <v>1.7967600000000001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649.15199999999982</v>
      </c>
      <c r="BN360" s="64">
        <f>IFERROR(Y360*I360/H360,"0")</f>
        <v>649.15199999999993</v>
      </c>
      <c r="BO360" s="64">
        <f>IFERROR(1/J360*(X360/H360),"0")</f>
        <v>1.5164835164835162</v>
      </c>
      <c r="BP360" s="64">
        <f>IFERROR(1/J360*(Y360/H360),"0")</f>
        <v>1.5164835164835166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191.1</v>
      </c>
      <c r="Y361" s="642">
        <f>IFERROR(IF(X361="",0,CEILING((X361/$H361),1)*$H361),"")</f>
        <v>191.1</v>
      </c>
      <c r="Z361" s="36">
        <f>IFERROR(IF(Y361=0,"",ROUNDUP(Y361/H361,0)*0.00651),"")</f>
        <v>0.59240999999999999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212.93999999999997</v>
      </c>
      <c r="BN361" s="64">
        <f>IFERROR(Y361*I361/H361,"0")</f>
        <v>212.93999999999997</v>
      </c>
      <c r="BO361" s="64">
        <f>IFERROR(1/J361*(X361/H361),"0")</f>
        <v>0.5</v>
      </c>
      <c r="BP361" s="64">
        <f>IFERROR(1/J361*(Y361/H361),"0")</f>
        <v>0.5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366.99999999999994</v>
      </c>
      <c r="Y362" s="643">
        <f>IFERROR(Y359/H359,"0")+IFERROR(Y360/H360,"0")+IFERROR(Y361/H361,"0")</f>
        <v>367</v>
      </c>
      <c r="Z362" s="643">
        <f>IFERROR(IF(Z359="",0,Z359),"0")+IFERROR(IF(Z360="",0,Z360),"0")+IFERROR(IF(Z361="",0,Z361),"0")</f>
        <v>2.38917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770.69999999999993</v>
      </c>
      <c r="Y363" s="643">
        <f>IFERROR(SUM(Y359:Y361),"0")</f>
        <v>770.7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105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107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0</v>
      </c>
      <c r="Y374" s="643">
        <f>IFERROR(Y367/H367,"0")+IFERROR(Y368/H368,"0")+IFERROR(Y369/H369,"0")+IFERROR(Y370/H370,"0")+IFERROR(Y371/H371,"0")+IFERROR(Y372/H372,"0")+IFERROR(Y373/H373,"0")</f>
        <v>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0</v>
      </c>
      <c r="Y375" s="643">
        <f>IFERROR(SUM(Y367:Y373),"0")</f>
        <v>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602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46.2</v>
      </c>
      <c r="Y444" s="642">
        <f>IFERROR(IF(X444="",0,CEILING((X444/$H444),1)*$H444),"")</f>
        <v>46.2</v>
      </c>
      <c r="Z444" s="36">
        <f>IFERROR(IF(Y444=0,"",ROUNDUP(Y444/H444,0)*0.00502),"")</f>
        <v>0.11044000000000001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49.06</v>
      </c>
      <c r="BN444" s="64">
        <f>IFERROR(Y444*I444/H444,"0")</f>
        <v>49.06</v>
      </c>
      <c r="BO444" s="64">
        <f>IFERROR(1/J444*(X444/H444),"0")</f>
        <v>9.401709401709403E-2</v>
      </c>
      <c r="BP444" s="64">
        <f>IFERROR(1/J444*(Y444/H444),"0")</f>
        <v>9.401709401709403E-2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22</v>
      </c>
      <c r="Y445" s="643">
        <f>IFERROR(Y441/H441,"0")+IFERROR(Y442/H442,"0")+IFERROR(Y443/H443,"0")+IFERROR(Y444/H444,"0")</f>
        <v>22</v>
      </c>
      <c r="Z445" s="643">
        <f>IFERROR(IF(Z441="",0,Z441),"0")+IFERROR(IF(Z442="",0,Z442),"0")+IFERROR(IF(Z443="",0,Z443),"0")+IFERROR(IF(Z444="",0,Z444),"0")</f>
        <v>0.11044000000000001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46.2</v>
      </c>
      <c r="Y446" s="643">
        <f>IFERROR(SUM(Y441:Y444),"0")</f>
        <v>46.2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132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106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99</v>
      </c>
      <c r="L552" s="32"/>
      <c r="M552" s="33" t="s">
        <v>132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99</v>
      </c>
      <c r="L553" s="32"/>
      <c r="M553" s="33" t="s">
        <v>106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4426.5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4426.5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4778.2359999999999</v>
      </c>
      <c r="Y574" s="643">
        <f>IFERROR(SUM(BN22:BN570),"0")</f>
        <v>4778.2359999999999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10</v>
      </c>
      <c r="Y575" s="38">
        <f>ROUNDUP(SUM(BP22:BP570),0)</f>
        <v>10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5028.2359999999999</v>
      </c>
      <c r="Y576" s="643">
        <f>GrossWeightTotalR+PalletQtyTotalR*25</f>
        <v>5028.2359999999999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1475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1475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10.686420000000002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312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387</v>
      </c>
      <c r="E583" s="46">
        <f>IFERROR(Y86*1,"0")+IFERROR(Y87*1,"0")+IFERROR(Y88*1,"0")+IFERROR(Y92*1,"0")+IFERROR(Y93*1,"0")+IFERROR(Y94*1,"0")+IFERROR(Y95*1,"0")+IFERROR(Y96*1,"0")+IFERROR(Y97*1,"0")+IFERROR(Y98*1,"0")+IFERROR(Y99*1,"0")</f>
        <v>814.5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1419.3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676.8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46">
        <f>IFERROR(Y355*1,"0")+IFERROR(Y359*1,"0")+IFERROR(Y360*1,"0")+IFERROR(Y361*1,"0")</f>
        <v>770.7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46.2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01eZac7JIg4xI39GFhZEB8QNOmCueZ3/yqMcvTD6zbsGvZLYJLxmsw71fe4IvaIWXa3+T+zU+oB1fUfz932rw==" saltValue="0ykjdWEgFo/xfoETnSdlkQ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4 X88 X367:X369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80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KDt18JB7VNCxGYe4YejaCDWdw1voahx7Qdg9T/6KqfHLtHz76op+2Wo1GJcuWu2sxAaIxkmAsePt7Zu38VRIDA==" saltValue="TegyY7gJ//MKLAsLU4od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2025-05-07T08:35:22Z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