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19B8D507-401A-4A6E-B333-0EDD32B726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H583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F10" i="1" s="1"/>
  <c r="D7" i="1"/>
  <c r="Q6" i="1"/>
  <c r="P2" i="1"/>
  <c r="Z82" i="1" l="1"/>
  <c r="Z156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Z362" i="1"/>
  <c r="BP360" i="1"/>
  <c r="BN360" i="1"/>
  <c r="Z360" i="1"/>
  <c r="Y362" i="1"/>
  <c r="BP395" i="1"/>
  <c r="BN395" i="1"/>
  <c r="Z395" i="1"/>
  <c r="Z44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Z282" i="1" s="1"/>
  <c r="BP313" i="1"/>
  <c r="BN313" i="1"/>
  <c r="Z313" i="1"/>
  <c r="Y317" i="1"/>
  <c r="BP321" i="1"/>
  <c r="BN321" i="1"/>
  <c r="Z321" i="1"/>
  <c r="Z324" i="1" s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21" i="1" l="1"/>
  <c r="Z427" i="1"/>
  <c r="Z256" i="1"/>
  <c r="Y574" i="1"/>
  <c r="Y576" i="1" s="1"/>
  <c r="Z554" i="1"/>
  <c r="Z539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78" i="1" s="1"/>
  <c r="Z178" i="1"/>
  <c r="Y577" i="1"/>
</calcChain>
</file>

<file path=xl/sharedStrings.xml><?xml version="1.0" encoding="utf-8"?>
<sst xmlns="http://schemas.openxmlformats.org/spreadsheetml/2006/main" count="2611" uniqueCount="922">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</sst>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3" zoomScaleNormal="100" zoomScaleSheetLayoutView="100" workbookViewId="0">
      <selection activeCell="Z579" sqref="Z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0.375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100</v>
      </c>
      <c r="Y37" s="642">
        <f>IFERROR(IF(X37="",0,CEILING((X37/$H37),1)*$H37),"")</f>
        <v>108</v>
      </c>
      <c r="Z37" s="36">
        <f>IFERROR(IF(Y37=0,"",ROUNDUP(Y37/H37,0)*0.01898),"")</f>
        <v>0.1898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104.02777777777777</v>
      </c>
      <c r="BN37" s="64">
        <f>IFERROR(Y37*I37/H37,"0")</f>
        <v>112.34999999999998</v>
      </c>
      <c r="BO37" s="64">
        <f>IFERROR(1/J37*(X37/H37),"0")</f>
        <v>0.14467592592592593</v>
      </c>
      <c r="BP37" s="64">
        <f>IFERROR(1/J37*(Y37/H37),"0")</f>
        <v>0.15625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45">
        <v>4680115882539</v>
      </c>
      <c r="E38" s="646"/>
      <c r="F38" s="640">
        <v>0.37</v>
      </c>
      <c r="G38" s="32">
        <v>10</v>
      </c>
      <c r="H38" s="640">
        <v>3.7</v>
      </c>
      <c r="I38" s="640">
        <v>3.91</v>
      </c>
      <c r="J38" s="32">
        <v>132</v>
      </c>
      <c r="K38" s="32" t="s">
        <v>104</v>
      </c>
      <c r="L38" s="32"/>
      <c r="M38" s="33" t="s">
        <v>105</v>
      </c>
      <c r="N38" s="33"/>
      <c r="O38" s="32">
        <v>50</v>
      </c>
      <c r="P38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48"/>
      <c r="R38" s="648"/>
      <c r="S38" s="648"/>
      <c r="T38" s="649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645">
        <v>4607091385687</v>
      </c>
      <c r="E39" s="646"/>
      <c r="F39" s="640">
        <v>0.4</v>
      </c>
      <c r="G39" s="32">
        <v>10</v>
      </c>
      <c r="H39" s="640">
        <v>4</v>
      </c>
      <c r="I39" s="640">
        <v>4.21</v>
      </c>
      <c r="J39" s="32">
        <v>132</v>
      </c>
      <c r="K39" s="32" t="s">
        <v>104</v>
      </c>
      <c r="L39" s="32" t="s">
        <v>108</v>
      </c>
      <c r="M39" s="33" t="s">
        <v>105</v>
      </c>
      <c r="N39" s="33"/>
      <c r="O39" s="32">
        <v>50</v>
      </c>
      <c r="P39" s="74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48"/>
      <c r="R39" s="648"/>
      <c r="S39" s="648"/>
      <c r="T39" s="649"/>
      <c r="U39" s="34"/>
      <c r="V39" s="34"/>
      <c r="W39" s="35" t="s">
        <v>69</v>
      </c>
      <c r="X39" s="641">
        <v>200</v>
      </c>
      <c r="Y39" s="642">
        <f>IFERROR(IF(X39="",0,CEILING((X39/$H39),1)*$H39),"")</f>
        <v>200</v>
      </c>
      <c r="Z39" s="36">
        <f>IFERROR(IF(Y39=0,"",ROUNDUP(Y39/H39,0)*0.00902),"")</f>
        <v>0.45100000000000001</v>
      </c>
      <c r="AA39" s="56"/>
      <c r="AB39" s="57"/>
      <c r="AC39" s="87" t="s">
        <v>101</v>
      </c>
      <c r="AG39" s="64"/>
      <c r="AJ39" s="68" t="s">
        <v>109</v>
      </c>
      <c r="AK39" s="68">
        <v>528</v>
      </c>
      <c r="BB39" s="88" t="s">
        <v>1</v>
      </c>
      <c r="BM39" s="64">
        <f>IFERROR(X39*I39/H39,"0")</f>
        <v>210.5</v>
      </c>
      <c r="BN39" s="64">
        <f>IFERROR(Y39*I39/H39,"0")</f>
        <v>210.5</v>
      </c>
      <c r="BO39" s="64">
        <f>IFERROR(1/J39*(X39/H39),"0")</f>
        <v>0.37878787878787878</v>
      </c>
      <c r="BP39" s="64">
        <f>IFERROR(1/J39*(Y39/H39),"0")</f>
        <v>0.37878787878787878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59.25925925925926</v>
      </c>
      <c r="Y41" s="643">
        <f>IFERROR(Y37/H37,"0")+IFERROR(Y38/H38,"0")+IFERROR(Y39/H39,"0")+IFERROR(Y40/H40,"0")</f>
        <v>60</v>
      </c>
      <c r="Z41" s="643">
        <f>IFERROR(IF(Z37="",0,Z37),"0")+IFERROR(IF(Z38="",0,Z38),"0")+IFERROR(IF(Z39="",0,Z39),"0")+IFERROR(IF(Z40="",0,Z40),"0")</f>
        <v>0.64080000000000004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300</v>
      </c>
      <c r="Y42" s="643">
        <f>IFERROR(SUM(Y37:Y40),"0")</f>
        <v>308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105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105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108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100</v>
      </c>
      <c r="Y50" s="642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109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126</v>
      </c>
      <c r="B52" s="54" t="s">
        <v>127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108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630</v>
      </c>
      <c r="Y54" s="642">
        <f t="shared" si="6"/>
        <v>630</v>
      </c>
      <c r="Z54" s="36">
        <f>IFERROR(IF(Y54=0,"",ROUNDUP(Y54/H54,0)*0.00902),"")</f>
        <v>1.2627999999999999</v>
      </c>
      <c r="AA54" s="56"/>
      <c r="AB54" s="57"/>
      <c r="AC54" s="103" t="s">
        <v>134</v>
      </c>
      <c r="AG54" s="64"/>
      <c r="AJ54" s="68" t="s">
        <v>109</v>
      </c>
      <c r="AK54" s="68">
        <v>594</v>
      </c>
      <c r="BB54" s="104" t="s">
        <v>1</v>
      </c>
      <c r="BM54" s="64">
        <f t="shared" si="7"/>
        <v>659.40000000000009</v>
      </c>
      <c r="BN54" s="64">
        <f t="shared" si="8"/>
        <v>659.40000000000009</v>
      </c>
      <c r="BO54" s="64">
        <f t="shared" si="9"/>
        <v>1.0606060606060606</v>
      </c>
      <c r="BP54" s="64">
        <f t="shared" si="10"/>
        <v>1.0606060606060606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149.25925925925927</v>
      </c>
      <c r="Y55" s="643">
        <f>IFERROR(Y49/H49,"0")+IFERROR(Y50/H50,"0")+IFERROR(Y51/H51,"0")+IFERROR(Y52/H52,"0")+IFERROR(Y53/H53,"0")+IFERROR(Y54/H54,"0")</f>
        <v>150</v>
      </c>
      <c r="Z55" s="643">
        <f>IFERROR(IF(Z49="",0,Z49),"0")+IFERROR(IF(Z50="",0,Z50),"0")+IFERROR(IF(Z51="",0,Z51),"0")+IFERROR(IF(Z52="",0,Z52),"0")+IFERROR(IF(Z53="",0,Z53),"0")+IFERROR(IF(Z54="",0,Z54),"0")</f>
        <v>1.4525999999999999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730</v>
      </c>
      <c r="Y56" s="643">
        <f>IFERROR(SUM(Y49:Y54),"0")</f>
        <v>738</v>
      </c>
      <c r="Z56" s="37"/>
      <c r="AA56" s="644"/>
      <c r="AB56" s="644"/>
      <c r="AC56" s="644"/>
    </row>
    <row r="57" spans="1:68" ht="14.25" customHeight="1" x14ac:dyDescent="0.25">
      <c r="A57" s="667" t="s">
        <v>135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60</v>
      </c>
      <c r="Y58" s="642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62.416666666666657</v>
      </c>
      <c r="BN58" s="64">
        <f>IFERROR(Y58*I58/H58,"0")</f>
        <v>67.410000000000011</v>
      </c>
      <c r="BO58" s="64">
        <f>IFERROR(1/J58*(X58/H58),"0")</f>
        <v>8.6805555555555552E-2</v>
      </c>
      <c r="BP58" s="64">
        <f>IFERROR(1/J58*(Y58/H58),"0")</f>
        <v>9.3750000000000014E-2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105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108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90</v>
      </c>
      <c r="Y61" s="642">
        <f>IFERROR(IF(X61="",0,CEILING((X61/$H61),1)*$H61),"")</f>
        <v>91.800000000000011</v>
      </c>
      <c r="Z61" s="36">
        <f>IFERROR(IF(Y61=0,"",ROUNDUP(Y61/H61,0)*0.00651),"")</f>
        <v>0.22134000000000001</v>
      </c>
      <c r="AA61" s="56"/>
      <c r="AB61" s="57"/>
      <c r="AC61" s="111" t="s">
        <v>138</v>
      </c>
      <c r="AG61" s="64"/>
      <c r="AJ61" s="68" t="s">
        <v>109</v>
      </c>
      <c r="AK61" s="68">
        <v>491.4</v>
      </c>
      <c r="BB61" s="112" t="s">
        <v>1</v>
      </c>
      <c r="BM61" s="64">
        <f>IFERROR(X61*I61/H61,"0")</f>
        <v>95.999999999999986</v>
      </c>
      <c r="BN61" s="64">
        <f>IFERROR(Y61*I61/H61,"0")</f>
        <v>97.92</v>
      </c>
      <c r="BO61" s="64">
        <f>IFERROR(1/J61*(X61/H61),"0")</f>
        <v>0.18315018315018314</v>
      </c>
      <c r="BP61" s="64">
        <f>IFERROR(1/J61*(Y61/H61),"0")</f>
        <v>0.18681318681318682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38.888888888888886</v>
      </c>
      <c r="Y62" s="643">
        <f>IFERROR(Y58/H58,"0")+IFERROR(Y59/H59,"0")+IFERROR(Y60/H60,"0")+IFERROR(Y61/H61,"0")</f>
        <v>40</v>
      </c>
      <c r="Z62" s="643">
        <f>IFERROR(IF(Z58="",0,Z58),"0")+IFERROR(IF(Z59="",0,Z59),"0")+IFERROR(IF(Z60="",0,Z60),"0")+IFERROR(IF(Z61="",0,Z61),"0")</f>
        <v>0.33522000000000002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150</v>
      </c>
      <c r="Y63" s="643">
        <f>IFERROR(SUM(Y58:Y61),"0")</f>
        <v>156.60000000000002</v>
      </c>
      <c r="Z63" s="37"/>
      <c r="AA63" s="644"/>
      <c r="AB63" s="644"/>
      <c r="AC63" s="644"/>
    </row>
    <row r="64" spans="1:68" ht="14.25" customHeight="1" x14ac:dyDescent="0.25">
      <c r="A64" s="667" t="s">
        <v>146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105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105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105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105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105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170</v>
      </c>
      <c r="B76" s="54" t="s">
        <v>171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105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172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20</v>
      </c>
      <c r="Y80" s="642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customHeight="1" x14ac:dyDescent="0.25">
      <c r="A81" s="54" t="s">
        <v>176</v>
      </c>
      <c r="B81" s="54" t="s">
        <v>177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105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2.5641025641025643</v>
      </c>
      <c r="Y82" s="643">
        <f>IFERROR(Y80/H80,"0")+IFERROR(Y81/H81,"0")</f>
        <v>3</v>
      </c>
      <c r="Z82" s="643">
        <f>IFERROR(IF(Z80="",0,Z80),"0")+IFERROR(IF(Z81="",0,Z81),"0")</f>
        <v>5.6940000000000004E-2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20</v>
      </c>
      <c r="Y83" s="643">
        <f>IFERROR(SUM(Y80:Y81),"0")</f>
        <v>23.4</v>
      </c>
      <c r="Z83" s="37"/>
      <c r="AA83" s="644"/>
      <c r="AB83" s="644"/>
      <c r="AC83" s="644"/>
    </row>
    <row r="84" spans="1:68" ht="16.5" customHeight="1" x14ac:dyDescent="0.25">
      <c r="A84" s="662" t="s">
        <v>179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150</v>
      </c>
      <c r="Y86" s="642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16.5" customHeight="1" x14ac:dyDescent="0.25">
      <c r="A87" s="54" t="s">
        <v>183</v>
      </c>
      <c r="B87" s="54" t="s">
        <v>184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105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108</v>
      </c>
      <c r="M88" s="33" t="s">
        <v>130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405</v>
      </c>
      <c r="Y88" s="642">
        <f>IFERROR(IF(X88="",0,CEILING((X88/$H88),1)*$H88),"")</f>
        <v>405</v>
      </c>
      <c r="Z88" s="36">
        <f>IFERROR(IF(Y88=0,"",ROUNDUP(Y88/H88,0)*0.00902),"")</f>
        <v>0.81180000000000008</v>
      </c>
      <c r="AA88" s="56"/>
      <c r="AB88" s="57"/>
      <c r="AC88" s="139" t="s">
        <v>187</v>
      </c>
      <c r="AG88" s="64"/>
      <c r="AJ88" s="68" t="s">
        <v>109</v>
      </c>
      <c r="AK88" s="68">
        <v>594</v>
      </c>
      <c r="BB88" s="140" t="s">
        <v>1</v>
      </c>
      <c r="BM88" s="64">
        <f>IFERROR(X88*I88/H88,"0")</f>
        <v>423.9</v>
      </c>
      <c r="BN88" s="64">
        <f>IFERROR(Y88*I88/H88,"0")</f>
        <v>423.9</v>
      </c>
      <c r="BO88" s="64">
        <f>IFERROR(1/J88*(X88/H88),"0")</f>
        <v>0.68181818181818188</v>
      </c>
      <c r="BP88" s="64">
        <f>IFERROR(1/J88*(Y88/H88),"0")</f>
        <v>0.68181818181818188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103.88888888888889</v>
      </c>
      <c r="Y89" s="643">
        <f>IFERROR(Y86/H86,"0")+IFERROR(Y87/H87,"0")+IFERROR(Y88/H88,"0")</f>
        <v>104</v>
      </c>
      <c r="Z89" s="643">
        <f>IFERROR(IF(Z86="",0,Z86),"0")+IFERROR(IF(Z87="",0,Z87),"0")+IFERROR(IF(Z88="",0,Z88),"0")</f>
        <v>1.07752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555</v>
      </c>
      <c r="Y90" s="643">
        <f>IFERROR(SUM(Y86:Y88),"0")</f>
        <v>556.20000000000005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99</v>
      </c>
      <c r="L92" s="32"/>
      <c r="M92" s="33" t="s">
        <v>105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69</v>
      </c>
      <c r="X92" s="641">
        <v>120</v>
      </c>
      <c r="Y92" s="642">
        <f t="shared" ref="Y92:Y99" si="16">IFERROR(IF(X92="",0,CEILING((X92/$H92),1)*$H92),"")</f>
        <v>126</v>
      </c>
      <c r="Z92" s="36">
        <f>IFERROR(IF(Y92=0,"",ROUNDUP(Y92/H92,0)*0.01898),"")</f>
        <v>0.28470000000000001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127.41428571428571</v>
      </c>
      <c r="BN92" s="64">
        <f t="shared" ref="BN92:BN99" si="18">IFERROR(Y92*I92/H92,"0")</f>
        <v>133.785</v>
      </c>
      <c r="BO92" s="64">
        <f t="shared" ref="BO92:BO99" si="19">IFERROR(1/J92*(X92/H92),"0")</f>
        <v>0.2232142857142857</v>
      </c>
      <c r="BP92" s="64">
        <f t="shared" ref="BP92:BP99" si="20">IFERROR(1/J92*(Y92/H92),"0")</f>
        <v>0.234375</v>
      </c>
    </row>
    <row r="93" spans="1:68" ht="16.5" customHeight="1" x14ac:dyDescent="0.25">
      <c r="A93" s="54" t="s">
        <v>188</v>
      </c>
      <c r="B93" s="54" t="s">
        <v>191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99</v>
      </c>
      <c r="L93" s="32"/>
      <c r="M93" s="33" t="s">
        <v>105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188</v>
      </c>
      <c r="B94" s="54" t="s">
        <v>192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130</v>
      </c>
      <c r="N94" s="33"/>
      <c r="O94" s="32">
        <v>45</v>
      </c>
      <c r="P94" s="713" t="s">
        <v>193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194</v>
      </c>
      <c r="B95" s="54" t="s">
        <v>195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105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197</v>
      </c>
      <c r="B96" s="54" t="s">
        <v>198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105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495</v>
      </c>
      <c r="Y97" s="642">
        <f t="shared" si="16"/>
        <v>496.8</v>
      </c>
      <c r="Z97" s="36">
        <f>IFERROR(IF(Y97=0,"",ROUNDUP(Y97/H97,0)*0.00651),"")</f>
        <v>1.19784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541.19999999999993</v>
      </c>
      <c r="BN97" s="64">
        <f t="shared" si="18"/>
        <v>543.16800000000001</v>
      </c>
      <c r="BO97" s="64">
        <f t="shared" si="19"/>
        <v>1.0073260073260073</v>
      </c>
      <c r="BP97" s="64">
        <f t="shared" si="20"/>
        <v>1.0109890109890112</v>
      </c>
    </row>
    <row r="98" spans="1:68" ht="16.5" customHeight="1" x14ac:dyDescent="0.25">
      <c r="A98" s="54" t="s">
        <v>201</v>
      </c>
      <c r="B98" s="54" t="s">
        <v>202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105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204</v>
      </c>
      <c r="B99" s="54" t="s">
        <v>205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105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197.61904761904759</v>
      </c>
      <c r="Y100" s="643">
        <f>IFERROR(Y92/H92,"0")+IFERROR(Y93/H93,"0")+IFERROR(Y94/H94,"0")+IFERROR(Y95/H95,"0")+IFERROR(Y96/H96,"0")+IFERROR(Y97/H97,"0")+IFERROR(Y98/H98,"0")+IFERROR(Y99/H99,"0")</f>
        <v>199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1.48254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615</v>
      </c>
      <c r="Y101" s="643">
        <f>IFERROR(SUM(Y92:Y99),"0")</f>
        <v>622.79999999999995</v>
      </c>
      <c r="Z101" s="37"/>
      <c r="AA101" s="644"/>
      <c r="AB101" s="644"/>
      <c r="AC101" s="644"/>
    </row>
    <row r="102" spans="1:68" ht="16.5" customHeight="1" x14ac:dyDescent="0.25">
      <c r="A102" s="662" t="s">
        <v>206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60</v>
      </c>
      <c r="Y104" s="642">
        <f>IFERROR(IF(X104="",0,CEILING((X104/$H104),1)*$H104),"")</f>
        <v>64.800000000000011</v>
      </c>
      <c r="Z104" s="36">
        <f>IFERROR(IF(Y104=0,"",ROUNDUP(Y104/H104,0)*0.01898),"")</f>
        <v>0.11388000000000001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62.416666666666657</v>
      </c>
      <c r="BN104" s="64">
        <f>IFERROR(Y104*I104/H104,"0")</f>
        <v>67.410000000000011</v>
      </c>
      <c r="BO104" s="64">
        <f>IFERROR(1/J104*(X104/H104),"0")</f>
        <v>8.6805555555555552E-2</v>
      </c>
      <c r="BP104" s="64">
        <f>IFERROR(1/J104*(Y104/H104),"0")</f>
        <v>9.3750000000000014E-2</v>
      </c>
    </row>
    <row r="105" spans="1:68" ht="16.5" customHeight="1" x14ac:dyDescent="0.25">
      <c r="A105" s="54" t="s">
        <v>210</v>
      </c>
      <c r="B105" s="54" t="s">
        <v>211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105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105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360</v>
      </c>
      <c r="Y106" s="642">
        <f>IFERROR(IF(X106="",0,CEILING((X106/$H106),1)*$H106),"")</f>
        <v>360</v>
      </c>
      <c r="Z106" s="36">
        <f>IFERROR(IF(Y106=0,"",ROUNDUP(Y106/H106,0)*0.00902),"")</f>
        <v>0.72160000000000002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376.79999999999995</v>
      </c>
      <c r="BN106" s="64">
        <f>IFERROR(Y106*I106/H106,"0")</f>
        <v>376.79999999999995</v>
      </c>
      <c r="BO106" s="64">
        <f>IFERROR(1/J106*(X106/H106),"0")</f>
        <v>0.60606060606060608</v>
      </c>
      <c r="BP106" s="64">
        <f>IFERROR(1/J106*(Y106/H106),"0")</f>
        <v>0.60606060606060608</v>
      </c>
    </row>
    <row r="107" spans="1:68" ht="16.5" customHeight="1" x14ac:dyDescent="0.25">
      <c r="A107" s="54" t="s">
        <v>214</v>
      </c>
      <c r="B107" s="54" t="s">
        <v>215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105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85.555555555555557</v>
      </c>
      <c r="Y108" s="643">
        <f>IFERROR(Y104/H104,"0")+IFERROR(Y105/H105,"0")+IFERROR(Y106/H106,"0")+IFERROR(Y107/H107,"0")</f>
        <v>86</v>
      </c>
      <c r="Z108" s="643">
        <f>IFERROR(IF(Z104="",0,Z104),"0")+IFERROR(IF(Z105="",0,Z105),"0")+IFERROR(IF(Z106="",0,Z106),"0")+IFERROR(IF(Z107="",0,Z107),"0")</f>
        <v>0.83548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420</v>
      </c>
      <c r="Y109" s="643">
        <f>IFERROR(SUM(Y104:Y107),"0")</f>
        <v>424.8</v>
      </c>
      <c r="Z109" s="37"/>
      <c r="AA109" s="644"/>
      <c r="AB109" s="644"/>
      <c r="AC109" s="644"/>
    </row>
    <row r="110" spans="1:68" ht="14.25" customHeight="1" x14ac:dyDescent="0.25">
      <c r="A110" s="667" t="s">
        <v>135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216</v>
      </c>
      <c r="B111" s="54" t="s">
        <v>217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223</v>
      </c>
      <c r="B117" s="54" t="s">
        <v>224</v>
      </c>
      <c r="C117" s="31">
        <v>4301051625</v>
      </c>
      <c r="D117" s="645">
        <v>4607091385168</v>
      </c>
      <c r="E117" s="646"/>
      <c r="F117" s="640">
        <v>1.4</v>
      </c>
      <c r="G117" s="32">
        <v>6</v>
      </c>
      <c r="H117" s="640">
        <v>8.4</v>
      </c>
      <c r="I117" s="640">
        <v>8.9130000000000003</v>
      </c>
      <c r="J117" s="32">
        <v>64</v>
      </c>
      <c r="K117" s="32" t="s">
        <v>99</v>
      </c>
      <c r="L117" s="32"/>
      <c r="M117" s="33" t="s">
        <v>105</v>
      </c>
      <c r="N117" s="33"/>
      <c r="O117" s="32">
        <v>45</v>
      </c>
      <c r="P117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700</v>
      </c>
      <c r="Y117" s="642">
        <f t="shared" ref="Y117:Y123" si="21">IFERROR(IF(X117="",0,CEILING((X117/$H117),1)*$H117),"")</f>
        <v>705.6</v>
      </c>
      <c r="Z117" s="36">
        <f>IFERROR(IF(Y117=0,"",ROUNDUP(Y117/H117,0)*0.01898),"")</f>
        <v>1.59432</v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742.75</v>
      </c>
      <c r="BN117" s="64">
        <f t="shared" ref="BN117:BN123" si="23">IFERROR(Y117*I117/H117,"0")</f>
        <v>748.69200000000001</v>
      </c>
      <c r="BO117" s="64">
        <f t="shared" ref="BO117:BO123" si="24">IFERROR(1/J117*(X117/H117),"0")</f>
        <v>1.3020833333333333</v>
      </c>
      <c r="BP117" s="64">
        <f t="shared" ref="BP117:BP123" si="25">IFERROR(1/J117*(Y117/H117),"0")</f>
        <v>1.3125</v>
      </c>
    </row>
    <row r="118" spans="1:68" ht="16.5" customHeight="1" x14ac:dyDescent="0.25">
      <c r="A118" s="54" t="s">
        <v>223</v>
      </c>
      <c r="B118" s="54" t="s">
        <v>226</v>
      </c>
      <c r="C118" s="31">
        <v>4301051724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225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27" customHeight="1" x14ac:dyDescent="0.25">
      <c r="A119" s="54" t="s">
        <v>223</v>
      </c>
      <c r="B119" s="54" t="s">
        <v>227</v>
      </c>
      <c r="C119" s="31">
        <v>4301051360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99</v>
      </c>
      <c r="L119" s="32"/>
      <c r="M119" s="33" t="s">
        <v>105</v>
      </c>
      <c r="N119" s="33"/>
      <c r="O119" s="32">
        <v>45</v>
      </c>
      <c r="P119" s="79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229</v>
      </c>
      <c r="B120" s="54" t="s">
        <v>230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225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495</v>
      </c>
      <c r="Y121" s="642">
        <f t="shared" si="21"/>
        <v>496.8</v>
      </c>
      <c r="Z121" s="36">
        <f>IFERROR(IF(Y121=0,"",ROUNDUP(Y121/H121,0)*0.00651),"")</f>
        <v>1.19784</v>
      </c>
      <c r="AA121" s="56"/>
      <c r="AB121" s="57"/>
      <c r="AC121" s="179" t="s">
        <v>225</v>
      </c>
      <c r="AG121" s="64"/>
      <c r="AJ121" s="68"/>
      <c r="AK121" s="68">
        <v>0</v>
      </c>
      <c r="BB121" s="180" t="s">
        <v>1</v>
      </c>
      <c r="BM121" s="64">
        <f t="shared" si="22"/>
        <v>541.19999999999993</v>
      </c>
      <c r="BN121" s="64">
        <f t="shared" si="23"/>
        <v>543.16800000000001</v>
      </c>
      <c r="BO121" s="64">
        <f t="shared" si="24"/>
        <v>1.0073260073260073</v>
      </c>
      <c r="BP121" s="64">
        <f t="shared" si="25"/>
        <v>1.0109890109890112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105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30</v>
      </c>
      <c r="Y122" s="642">
        <f t="shared" si="21"/>
        <v>30.6</v>
      </c>
      <c r="Z122" s="36">
        <f>IFERROR(IF(Y122=0,"",ROUNDUP(Y122/H122,0)*0.00651),"")</f>
        <v>0.11067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33</v>
      </c>
      <c r="BN122" s="64">
        <f t="shared" si="23"/>
        <v>33.659999999999997</v>
      </c>
      <c r="BO122" s="64">
        <f t="shared" si="24"/>
        <v>9.1575091575091583E-2</v>
      </c>
      <c r="BP122" s="64">
        <f t="shared" si="25"/>
        <v>9.3406593406593408E-2</v>
      </c>
    </row>
    <row r="123" spans="1:68" ht="27" customHeight="1" x14ac:dyDescent="0.25">
      <c r="A123" s="54" t="s">
        <v>236</v>
      </c>
      <c r="B123" s="54" t="s">
        <v>237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105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283.33333333333331</v>
      </c>
      <c r="Y124" s="643">
        <f>IFERROR(Y117/H117,"0")+IFERROR(Y118/H118,"0")+IFERROR(Y119/H119,"0")+IFERROR(Y120/H120,"0")+IFERROR(Y121/H121,"0")+IFERROR(Y122/H122,"0")+IFERROR(Y123/H123,"0")</f>
        <v>285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2.9028299999999998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1225</v>
      </c>
      <c r="Y125" s="643">
        <f>IFERROR(SUM(Y117:Y123),"0")</f>
        <v>1233</v>
      </c>
      <c r="Z125" s="37"/>
      <c r="AA125" s="644"/>
      <c r="AB125" s="644"/>
      <c r="AC125" s="644"/>
    </row>
    <row r="126" spans="1:68" ht="14.25" customHeight="1" x14ac:dyDescent="0.25">
      <c r="A126" s="667" t="s">
        <v>172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239</v>
      </c>
      <c r="B127" s="54" t="s">
        <v>240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105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105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16.5</v>
      </c>
      <c r="Y128" s="642">
        <f>IFERROR(IF(X128="",0,CEILING((X128/$H128),1)*$H128),"")</f>
        <v>17.82</v>
      </c>
      <c r="Z128" s="36">
        <f>IFERROR(IF(Y128=0,"",ROUNDUP(Y128/H128,0)*0.00651),"")</f>
        <v>5.8590000000000003E-2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18.649999999999999</v>
      </c>
      <c r="BN128" s="64">
        <f>IFERROR(Y128*I128/H128,"0")</f>
        <v>20.141999999999999</v>
      </c>
      <c r="BO128" s="64">
        <f>IFERROR(1/J128*(X128/H128),"0")</f>
        <v>4.5787545787545791E-2</v>
      </c>
      <c r="BP128" s="64">
        <f>IFERROR(1/J128*(Y128/H128),"0")</f>
        <v>4.9450549450549455E-2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8.3333333333333339</v>
      </c>
      <c r="Y129" s="643">
        <f>IFERROR(Y127/H127,"0")+IFERROR(Y128/H128,"0")</f>
        <v>9</v>
      </c>
      <c r="Z129" s="643">
        <f>IFERROR(IF(Z127="",0,Z127),"0")+IFERROR(IF(Z128="",0,Z128),"0")</f>
        <v>5.8590000000000003E-2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16.5</v>
      </c>
      <c r="Y130" s="643">
        <f>IFERROR(SUM(Y127:Y128),"0")</f>
        <v>17.82</v>
      </c>
      <c r="Z130" s="37"/>
      <c r="AA130" s="644"/>
      <c r="AB130" s="644"/>
      <c r="AC130" s="644"/>
    </row>
    <row r="131" spans="1:68" ht="16.5" customHeight="1" x14ac:dyDescent="0.25">
      <c r="A131" s="662" t="s">
        <v>245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246</v>
      </c>
      <c r="B133" s="54" t="s">
        <v>247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40</v>
      </c>
      <c r="Y133" s="642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ht="27" customHeight="1" x14ac:dyDescent="0.25">
      <c r="A134" s="54" t="s">
        <v>246</v>
      </c>
      <c r="B134" s="54" t="s">
        <v>249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12.5</v>
      </c>
      <c r="Y135" s="643">
        <f>IFERROR(Y133/H133,"0")+IFERROR(Y134/H134,"0")</f>
        <v>13</v>
      </c>
      <c r="Z135" s="643">
        <f>IFERROR(IF(Z133="",0,Z133),"0")+IFERROR(IF(Z134="",0,Z134),"0")</f>
        <v>8.4629999999999997E-2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40</v>
      </c>
      <c r="Y136" s="643">
        <f>IFERROR(SUM(Y133:Y134),"0")</f>
        <v>41.6</v>
      </c>
      <c r="Z136" s="37"/>
      <c r="AA136" s="644"/>
      <c r="AB136" s="644"/>
      <c r="AC136" s="644"/>
    </row>
    <row r="137" spans="1:68" ht="14.25" customHeight="1" x14ac:dyDescent="0.25">
      <c r="A137" s="667" t="s">
        <v>146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250</v>
      </c>
      <c r="B138" s="54" t="s">
        <v>251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17.5</v>
      </c>
      <c r="Y139" s="642">
        <f>IFERROR(IF(X139="",0,CEILING((X139/$H139),1)*$H139),"")</f>
        <v>19.599999999999998</v>
      </c>
      <c r="Z139" s="36">
        <f>IFERROR(IF(Y139=0,"",ROUNDUP(Y139/H139,0)*0.00651),"")</f>
        <v>4.5569999999999999E-2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19.175000000000001</v>
      </c>
      <c r="BN139" s="64">
        <f>IFERROR(Y139*I139/H139,"0")</f>
        <v>21.475999999999999</v>
      </c>
      <c r="BO139" s="64">
        <f>IFERROR(1/J139*(X139/H139),"0")</f>
        <v>3.4340659340659344E-2</v>
      </c>
      <c r="BP139" s="64">
        <f>IFERROR(1/J139*(Y139/H139),"0")</f>
        <v>3.8461538461538464E-2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6.25</v>
      </c>
      <c r="Y140" s="643">
        <f>IFERROR(Y138/H138,"0")+IFERROR(Y139/H139,"0")</f>
        <v>7</v>
      </c>
      <c r="Z140" s="643">
        <f>IFERROR(IF(Z138="",0,Z138),"0")+IFERROR(IF(Z139="",0,Z139),"0")</f>
        <v>4.5569999999999999E-2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17.5</v>
      </c>
      <c r="Y141" s="643">
        <f>IFERROR(SUM(Y138:Y139),"0")</f>
        <v>19.599999999999998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254</v>
      </c>
      <c r="B143" s="54" t="s">
        <v>255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39.6</v>
      </c>
      <c r="Y144" s="642">
        <f>IFERROR(IF(X144="",0,CEILING((X144/$H144),1)*$H144),"")</f>
        <v>39.6</v>
      </c>
      <c r="Z144" s="36">
        <f>IFERROR(IF(Y144=0,"",ROUNDUP(Y144/H144,0)*0.00651),"")</f>
        <v>9.7650000000000001E-2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43.62</v>
      </c>
      <c r="BN144" s="64">
        <f>IFERROR(Y144*I144/H144,"0")</f>
        <v>43.62</v>
      </c>
      <c r="BO144" s="64">
        <f>IFERROR(1/J144*(X144/H144),"0")</f>
        <v>8.241758241758243E-2</v>
      </c>
      <c r="BP144" s="64">
        <f>IFERROR(1/J144*(Y144/H144),"0")</f>
        <v>8.241758241758243E-2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15</v>
      </c>
      <c r="Y145" s="643">
        <f>IFERROR(Y143/H143,"0")+IFERROR(Y144/H144,"0")</f>
        <v>15</v>
      </c>
      <c r="Z145" s="643">
        <f>IFERROR(IF(Z143="",0,Z143),"0")+IFERROR(IF(Z144="",0,Z144),"0")</f>
        <v>9.7650000000000001E-2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39.6</v>
      </c>
      <c r="Y146" s="643">
        <f>IFERROR(SUM(Y143:Y144),"0")</f>
        <v>39.6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257</v>
      </c>
      <c r="B149" s="54" t="s">
        <v>258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146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260</v>
      </c>
      <c r="B153" s="54" t="s">
        <v>261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266</v>
      </c>
      <c r="B155" s="54" t="s">
        <v>267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269</v>
      </c>
      <c r="B159" s="54" t="s">
        <v>270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105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272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273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135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274</v>
      </c>
      <c r="B165" s="54" t="s">
        <v>275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146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60</v>
      </c>
      <c r="Y169" s="642">
        <f t="shared" ref="Y169:Y177" si="26">IFERROR(IF(X169="",0,CEILING((X169/$H169),1)*$H169),"")</f>
        <v>63</v>
      </c>
      <c r="Z169" s="36">
        <f>IFERROR(IF(Y169=0,"",ROUNDUP(Y169/H169,0)*0.00902),"")</f>
        <v>0.1353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63.857142857142854</v>
      </c>
      <c r="BN169" s="64">
        <f t="shared" ref="BN169:BN177" si="28">IFERROR(Y169*I169/H169,"0")</f>
        <v>67.049999999999983</v>
      </c>
      <c r="BO169" s="64">
        <f t="shared" ref="BO169:BO177" si="29">IFERROR(1/J169*(X169/H169),"0")</f>
        <v>0.10822510822510822</v>
      </c>
      <c r="BP169" s="64">
        <f t="shared" ref="BP169:BP177" si="30">IFERROR(1/J169*(Y169/H169),"0")</f>
        <v>0.11363636363636365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20</v>
      </c>
      <c r="Y170" s="64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customHeight="1" x14ac:dyDescent="0.25">
      <c r="A171" s="54" t="s">
        <v>283</v>
      </c>
      <c r="B171" s="54" t="s">
        <v>284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52.5</v>
      </c>
      <c r="Y172" s="642">
        <f t="shared" si="26"/>
        <v>52.5</v>
      </c>
      <c r="Z172" s="36">
        <f>IFERROR(IF(Y172=0,"",ROUNDUP(Y172/H172,0)*0.00502),"")</f>
        <v>0.1255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55.75</v>
      </c>
      <c r="BN172" s="64">
        <f t="shared" si="28"/>
        <v>55.75</v>
      </c>
      <c r="BO172" s="64">
        <f t="shared" si="29"/>
        <v>0.10683760683760685</v>
      </c>
      <c r="BP172" s="64">
        <f t="shared" si="30"/>
        <v>0.10683760683760685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70</v>
      </c>
      <c r="Y173" s="642">
        <f t="shared" si="26"/>
        <v>71.400000000000006</v>
      </c>
      <c r="Z173" s="36">
        <f>IFERROR(IF(Y173=0,"",ROUNDUP(Y173/H173,0)*0.00502),"")</f>
        <v>0.17068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74.333333333333329</v>
      </c>
      <c r="BN173" s="64">
        <f t="shared" si="28"/>
        <v>75.820000000000007</v>
      </c>
      <c r="BO173" s="64">
        <f t="shared" si="29"/>
        <v>0.14245014245014245</v>
      </c>
      <c r="BP173" s="64">
        <f t="shared" si="30"/>
        <v>0.14529914529914531</v>
      </c>
    </row>
    <row r="174" spans="1:68" ht="27" customHeight="1" x14ac:dyDescent="0.25">
      <c r="A174" s="54" t="s">
        <v>290</v>
      </c>
      <c r="B174" s="54" t="s">
        <v>291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105</v>
      </c>
      <c r="Y175" s="642">
        <f t="shared" si="26"/>
        <v>105</v>
      </c>
      <c r="Z175" s="36">
        <f>IFERROR(IF(Y175=0,"",ROUNDUP(Y175/H175,0)*0.00502),"")</f>
        <v>0.251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110.00000000000001</v>
      </c>
      <c r="BN175" s="64">
        <f t="shared" si="28"/>
        <v>110.00000000000001</v>
      </c>
      <c r="BO175" s="64">
        <f t="shared" si="29"/>
        <v>0.21367521367521369</v>
      </c>
      <c r="BP175" s="64">
        <f t="shared" si="30"/>
        <v>0.21367521367521369</v>
      </c>
    </row>
    <row r="176" spans="1:68" ht="27" customHeight="1" x14ac:dyDescent="0.25">
      <c r="A176" s="54" t="s">
        <v>295</v>
      </c>
      <c r="B176" s="54" t="s">
        <v>296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127.38095238095238</v>
      </c>
      <c r="Y178" s="643">
        <f>IFERROR(Y169/H169,"0")+IFERROR(Y170/H170,"0")+IFERROR(Y171/H171,"0")+IFERROR(Y172/H172,"0")+IFERROR(Y173/H173,"0")+IFERROR(Y174/H174,"0")+IFERROR(Y175/H175,"0")+IFERROR(Y176/H176,"0")+IFERROR(Y177/H177,"0")</f>
        <v>129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0.72758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307.5</v>
      </c>
      <c r="Y179" s="643">
        <f>IFERROR(SUM(Y169:Y177),"0")</f>
        <v>312.89999999999998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300</v>
      </c>
      <c r="B181" s="54" t="s">
        <v>301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90</v>
      </c>
      <c r="P181" s="979" t="s">
        <v>304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305</v>
      </c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85" t="s">
        <v>309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305</v>
      </c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310</v>
      </c>
      <c r="B183" s="54" t="s">
        <v>311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60</v>
      </c>
      <c r="P183" s="954" t="s">
        <v>312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313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314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315</v>
      </c>
      <c r="B187" s="54" t="s">
        <v>316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64" t="s">
        <v>317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305</v>
      </c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318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321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135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105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326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146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100</v>
      </c>
      <c r="Y202" s="642">
        <f t="shared" ref="Y202:Y209" si="31">IFERROR(IF(X202="",0,CEILING((X202/$H202),1)*$H202),"")</f>
        <v>102.60000000000001</v>
      </c>
      <c r="Z202" s="36">
        <f>IFERROR(IF(Y202=0,"",ROUNDUP(Y202/H202,0)*0.00902),"")</f>
        <v>0.17138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103.88888888888889</v>
      </c>
      <c r="BN202" s="64">
        <f t="shared" ref="BN202:BN209" si="33">IFERROR(Y202*I202/H202,"0")</f>
        <v>106.59000000000002</v>
      </c>
      <c r="BO202" s="64">
        <f t="shared" ref="BO202:BO209" si="34">IFERROR(1/J202*(X202/H202),"0")</f>
        <v>0.14029180695847362</v>
      </c>
      <c r="BP202" s="64">
        <f t="shared" ref="BP202:BP209" si="35">IFERROR(1/J202*(Y202/H202),"0")</f>
        <v>0.14393939393939395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60</v>
      </c>
      <c r="Y203" s="642">
        <f t="shared" si="31"/>
        <v>64.800000000000011</v>
      </c>
      <c r="Z203" s="36">
        <f>IFERROR(IF(Y203=0,"",ROUNDUP(Y203/H203,0)*0.00902),"")</f>
        <v>0.10824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62.333333333333336</v>
      </c>
      <c r="BN203" s="64">
        <f t="shared" si="33"/>
        <v>67.320000000000007</v>
      </c>
      <c r="BO203" s="64">
        <f t="shared" si="34"/>
        <v>8.4175084175084181E-2</v>
      </c>
      <c r="BP203" s="64">
        <f t="shared" si="35"/>
        <v>9.0909090909090925E-2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50</v>
      </c>
      <c r="Y204" s="642">
        <f t="shared" si="31"/>
        <v>54</v>
      </c>
      <c r="Z204" s="36">
        <f>IFERROR(IF(Y204=0,"",ROUNDUP(Y204/H204,0)*0.00902),"")</f>
        <v>9.0200000000000002E-2</v>
      </c>
      <c r="AA204" s="56"/>
      <c r="AB204" s="57"/>
      <c r="AC204" s="251" t="s">
        <v>337</v>
      </c>
      <c r="AG204" s="64"/>
      <c r="AJ204" s="68"/>
      <c r="AK204" s="68">
        <v>0</v>
      </c>
      <c r="BB204" s="252" t="s">
        <v>1</v>
      </c>
      <c r="BM204" s="64">
        <f t="shared" si="32"/>
        <v>51.944444444444443</v>
      </c>
      <c r="BN204" s="64">
        <f t="shared" si="33"/>
        <v>56.099999999999994</v>
      </c>
      <c r="BO204" s="64">
        <f t="shared" si="34"/>
        <v>7.0145903479236812E-2</v>
      </c>
      <c r="BP204" s="64">
        <f t="shared" si="35"/>
        <v>7.575757575757576E-2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20</v>
      </c>
      <c r="Y205" s="642">
        <f t="shared" si="31"/>
        <v>21.6</v>
      </c>
      <c r="Z205" s="36">
        <f>IFERROR(IF(Y205=0,"",ROUNDUP(Y205/H205,0)*0.00902),"")</f>
        <v>3.6080000000000001E-2</v>
      </c>
      <c r="AA205" s="56"/>
      <c r="AB205" s="57"/>
      <c r="AC205" s="253" t="s">
        <v>340</v>
      </c>
      <c r="AG205" s="64"/>
      <c r="AJ205" s="68"/>
      <c r="AK205" s="68">
        <v>0</v>
      </c>
      <c r="BB205" s="254" t="s">
        <v>1</v>
      </c>
      <c r="BM205" s="64">
        <f t="shared" si="32"/>
        <v>20.777777777777779</v>
      </c>
      <c r="BN205" s="64">
        <f t="shared" si="33"/>
        <v>22.44</v>
      </c>
      <c r="BO205" s="64">
        <f t="shared" si="34"/>
        <v>2.8058361391694722E-2</v>
      </c>
      <c r="BP205" s="64">
        <f t="shared" si="35"/>
        <v>3.0303030303030304E-2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60</v>
      </c>
      <c r="Y206" s="642">
        <f t="shared" si="31"/>
        <v>61.2</v>
      </c>
      <c r="Z206" s="36">
        <f>IFERROR(IF(Y206=0,"",ROUNDUP(Y206/H206,0)*0.00502),"")</f>
        <v>0.17068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64.333333333333329</v>
      </c>
      <c r="BN206" s="64">
        <f t="shared" si="33"/>
        <v>65.62</v>
      </c>
      <c r="BO206" s="64">
        <f t="shared" si="34"/>
        <v>0.14245014245014248</v>
      </c>
      <c r="BP206" s="64">
        <f t="shared" si="35"/>
        <v>0.14529914529914531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15</v>
      </c>
      <c r="Y207" s="642">
        <f t="shared" si="31"/>
        <v>16.2</v>
      </c>
      <c r="Z207" s="36">
        <f>IFERROR(IF(Y207=0,"",ROUNDUP(Y207/H207,0)*0.00502),"")</f>
        <v>4.5179999999999998E-2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15.833333333333332</v>
      </c>
      <c r="BN207" s="64">
        <f t="shared" si="33"/>
        <v>17.099999999999998</v>
      </c>
      <c r="BO207" s="64">
        <f t="shared" si="34"/>
        <v>3.561253561253562E-2</v>
      </c>
      <c r="BP207" s="64">
        <f t="shared" si="35"/>
        <v>3.8461538461538464E-2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30</v>
      </c>
      <c r="Y208" s="642">
        <f t="shared" si="31"/>
        <v>30.6</v>
      </c>
      <c r="Z208" s="36">
        <f>IFERROR(IF(Y208=0,"",ROUNDUP(Y208/H208,0)*0.00502),"")</f>
        <v>8.5339999999999999E-2</v>
      </c>
      <c r="AA208" s="56"/>
      <c r="AB208" s="57"/>
      <c r="AC208" s="259" t="s">
        <v>337</v>
      </c>
      <c r="AG208" s="64"/>
      <c r="AJ208" s="68"/>
      <c r="AK208" s="68">
        <v>0</v>
      </c>
      <c r="BB208" s="260" t="s">
        <v>1</v>
      </c>
      <c r="BM208" s="64">
        <f t="shared" si="32"/>
        <v>31.666666666666664</v>
      </c>
      <c r="BN208" s="64">
        <f t="shared" si="33"/>
        <v>32.299999999999997</v>
      </c>
      <c r="BO208" s="64">
        <f t="shared" si="34"/>
        <v>7.122507122507124E-2</v>
      </c>
      <c r="BP208" s="64">
        <f t="shared" si="35"/>
        <v>7.2649572649572655E-2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30</v>
      </c>
      <c r="Y209" s="642">
        <f t="shared" si="31"/>
        <v>30.6</v>
      </c>
      <c r="Z209" s="36">
        <f>IFERROR(IF(Y209=0,"",ROUNDUP(Y209/H209,0)*0.00502),"")</f>
        <v>8.5339999999999999E-2</v>
      </c>
      <c r="AA209" s="56"/>
      <c r="AB209" s="57"/>
      <c r="AC209" s="261" t="s">
        <v>340</v>
      </c>
      <c r="AG209" s="64"/>
      <c r="AJ209" s="68"/>
      <c r="AK209" s="68">
        <v>0</v>
      </c>
      <c r="BB209" s="262" t="s">
        <v>1</v>
      </c>
      <c r="BM209" s="64">
        <f t="shared" si="32"/>
        <v>31.666666666666664</v>
      </c>
      <c r="BN209" s="64">
        <f t="shared" si="33"/>
        <v>32.299999999999997</v>
      </c>
      <c r="BO209" s="64">
        <f t="shared" si="34"/>
        <v>7.122507122507124E-2</v>
      </c>
      <c r="BP209" s="64">
        <f t="shared" si="35"/>
        <v>7.2649572649572655E-2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117.5925925925926</v>
      </c>
      <c r="Y210" s="643">
        <f>IFERROR(Y202/H202,"0")+IFERROR(Y203/H203,"0")+IFERROR(Y204/H204,"0")+IFERROR(Y205/H205,"0")+IFERROR(Y206/H206,"0")+IFERROR(Y207/H207,"0")+IFERROR(Y208/H208,"0")+IFERROR(Y209/H209,"0")</f>
        <v>122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0.79243999999999992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365</v>
      </c>
      <c r="Y211" s="643">
        <f>IFERROR(SUM(Y202:Y209),"0")</f>
        <v>381.60000000000008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105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105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105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120</v>
      </c>
      <c r="Y215" s="642">
        <f t="shared" si="36"/>
        <v>121.79999999999998</v>
      </c>
      <c r="Z215" s="36">
        <f>IFERROR(IF(Y215=0,"",ROUNDUP(Y215/H215,0)*0.01898),"")</f>
        <v>0.26572000000000001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7"/>
        <v>127.15862068965518</v>
      </c>
      <c r="BN215" s="64">
        <f t="shared" si="38"/>
        <v>129.06599999999997</v>
      </c>
      <c r="BO215" s="64">
        <f t="shared" si="39"/>
        <v>0.21551724137931036</v>
      </c>
      <c r="BP215" s="64">
        <f t="shared" si="40"/>
        <v>0.21875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105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280</v>
      </c>
      <c r="Y216" s="642">
        <f t="shared" si="36"/>
        <v>280.8</v>
      </c>
      <c r="Z216" s="36">
        <f t="shared" ref="Z216:Z221" si="41">IFERROR(IF(Y216=0,"",ROUNDUP(Y216/H216,0)*0.00651),"")</f>
        <v>0.76167000000000007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311.5</v>
      </c>
      <c r="BN216" s="64">
        <f t="shared" si="38"/>
        <v>312.39</v>
      </c>
      <c r="BO216" s="64">
        <f t="shared" si="39"/>
        <v>0.64102564102564108</v>
      </c>
      <c r="BP216" s="64">
        <f t="shared" si="40"/>
        <v>0.64285714285714302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362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105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280</v>
      </c>
      <c r="Y218" s="642">
        <f t="shared" si="36"/>
        <v>280.8</v>
      </c>
      <c r="Z218" s="36">
        <f t="shared" si="41"/>
        <v>0.76167000000000007</v>
      </c>
      <c r="AA218" s="56"/>
      <c r="AB218" s="57"/>
      <c r="AC218" s="273" t="s">
        <v>357</v>
      </c>
      <c r="AG218" s="64"/>
      <c r="AJ218" s="68"/>
      <c r="AK218" s="68">
        <v>0</v>
      </c>
      <c r="BB218" s="274" t="s">
        <v>1</v>
      </c>
      <c r="BM218" s="64">
        <f t="shared" si="37"/>
        <v>309.40000000000003</v>
      </c>
      <c r="BN218" s="64">
        <f t="shared" si="38"/>
        <v>310.28400000000005</v>
      </c>
      <c r="BO218" s="64">
        <f t="shared" si="39"/>
        <v>0.64102564102564108</v>
      </c>
      <c r="BP218" s="64">
        <f t="shared" si="40"/>
        <v>0.64285714285714302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105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357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80</v>
      </c>
      <c r="Y220" s="642">
        <f t="shared" si="36"/>
        <v>81.599999999999994</v>
      </c>
      <c r="Z220" s="36">
        <f t="shared" si="41"/>
        <v>0.22134000000000001</v>
      </c>
      <c r="AA220" s="56"/>
      <c r="AB220" s="57"/>
      <c r="AC220" s="277" t="s">
        <v>369</v>
      </c>
      <c r="AG220" s="64"/>
      <c r="AJ220" s="68"/>
      <c r="AK220" s="68">
        <v>0</v>
      </c>
      <c r="BB220" s="278" t="s">
        <v>1</v>
      </c>
      <c r="BM220" s="64">
        <f t="shared" si="37"/>
        <v>88.40000000000002</v>
      </c>
      <c r="BN220" s="64">
        <f t="shared" si="38"/>
        <v>90.168000000000006</v>
      </c>
      <c r="BO220" s="64">
        <f t="shared" si="39"/>
        <v>0.18315018315018317</v>
      </c>
      <c r="BP220" s="64">
        <f t="shared" si="40"/>
        <v>0.18681318681318682</v>
      </c>
    </row>
    <row r="221" spans="1:68" ht="27" customHeight="1" x14ac:dyDescent="0.25">
      <c r="A221" s="54" t="s">
        <v>370</v>
      </c>
      <c r="B221" s="54" t="s">
        <v>371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105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240</v>
      </c>
      <c r="Y221" s="642">
        <f t="shared" si="36"/>
        <v>240</v>
      </c>
      <c r="Z221" s="36">
        <f t="shared" si="41"/>
        <v>0.65100000000000002</v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 t="shared" si="37"/>
        <v>265.8</v>
      </c>
      <c r="BN221" s="64">
        <f t="shared" si="38"/>
        <v>265.8</v>
      </c>
      <c r="BO221" s="64">
        <f t="shared" si="39"/>
        <v>0.5494505494505495</v>
      </c>
      <c r="BP221" s="64">
        <f t="shared" si="40"/>
        <v>0.5494505494505495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380.4597701149425</v>
      </c>
      <c r="Y222" s="643">
        <f>IFERROR(Y213/H213,"0")+IFERROR(Y214/H214,"0")+IFERROR(Y215/H215,"0")+IFERROR(Y216/H216,"0")+IFERROR(Y217/H217,"0")+IFERROR(Y218/H218,"0")+IFERROR(Y219/H219,"0")+IFERROR(Y220/H220,"0")+IFERROR(Y221/H221,"0")</f>
        <v>382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2.6614000000000004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1000</v>
      </c>
      <c r="Y223" s="643">
        <f>IFERROR(SUM(Y213:Y221),"0")</f>
        <v>1005.0000000000001</v>
      </c>
      <c r="Z223" s="37"/>
      <c r="AA223" s="644"/>
      <c r="AB223" s="644"/>
      <c r="AC223" s="644"/>
    </row>
    <row r="224" spans="1:68" ht="14.25" customHeight="1" x14ac:dyDescent="0.25">
      <c r="A224" s="667" t="s">
        <v>172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373</v>
      </c>
      <c r="B225" s="54" t="s">
        <v>374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24</v>
      </c>
      <c r="Y225" s="642">
        <f>IFERROR(IF(X225="",0,CEILING((X225/$H225),1)*$H225),"")</f>
        <v>24</v>
      </c>
      <c r="Z225" s="36">
        <f>IFERROR(IF(Y225=0,"",ROUNDUP(Y225/H225,0)*0.00651),"")</f>
        <v>6.5100000000000005E-2</v>
      </c>
      <c r="AA225" s="56"/>
      <c r="AB225" s="57"/>
      <c r="AC225" s="281" t="s">
        <v>375</v>
      </c>
      <c r="AG225" s="64"/>
      <c r="AJ225" s="68"/>
      <c r="AK225" s="68">
        <v>0</v>
      </c>
      <c r="BB225" s="282" t="s">
        <v>1</v>
      </c>
      <c r="BM225" s="64">
        <f>IFERROR(X225*I225/H225,"0")</f>
        <v>26.520000000000003</v>
      </c>
      <c r="BN225" s="64">
        <f>IFERROR(Y225*I225/H225,"0")</f>
        <v>26.520000000000003</v>
      </c>
      <c r="BO225" s="64">
        <f>IFERROR(1/J225*(X225/H225),"0")</f>
        <v>5.4945054945054951E-2</v>
      </c>
      <c r="BP225" s="64">
        <f>IFERROR(1/J225*(Y225/H225),"0")</f>
        <v>5.4945054945054951E-2</v>
      </c>
    </row>
    <row r="226" spans="1:68" ht="27" customHeight="1" x14ac:dyDescent="0.25">
      <c r="A226" s="54" t="s">
        <v>376</v>
      </c>
      <c r="B226" s="54" t="s">
        <v>377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105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12</v>
      </c>
      <c r="Y226" s="642">
        <f>IFERROR(IF(X226="",0,CEILING((X226/$H226),1)*$H226),"")</f>
        <v>12</v>
      </c>
      <c r="Z226" s="36">
        <f>IFERROR(IF(Y226=0,"",ROUNDUP(Y226/H226,0)*0.00651),"")</f>
        <v>3.2550000000000003E-2</v>
      </c>
      <c r="AA226" s="56"/>
      <c r="AB226" s="57"/>
      <c r="AC226" s="283" t="s">
        <v>378</v>
      </c>
      <c r="AG226" s="64"/>
      <c r="AJ226" s="68"/>
      <c r="AK226" s="68">
        <v>0</v>
      </c>
      <c r="BB226" s="284" t="s">
        <v>1</v>
      </c>
      <c r="BM226" s="64">
        <f>IFERROR(X226*I226/H226,"0")</f>
        <v>13.260000000000002</v>
      </c>
      <c r="BN226" s="64">
        <f>IFERROR(Y226*I226/H226,"0")</f>
        <v>13.260000000000002</v>
      </c>
      <c r="BO226" s="64">
        <f>IFERROR(1/J226*(X226/H226),"0")</f>
        <v>2.7472527472527476E-2</v>
      </c>
      <c r="BP226" s="64">
        <f>IFERROR(1/J226*(Y226/H226),"0")</f>
        <v>2.7472527472527476E-2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15</v>
      </c>
      <c r="Y227" s="643">
        <f>IFERROR(Y225/H225,"0")+IFERROR(Y226/H226,"0")</f>
        <v>15</v>
      </c>
      <c r="Z227" s="643">
        <f>IFERROR(IF(Z225="",0,Z225),"0")+IFERROR(IF(Z226="",0,Z226),"0")</f>
        <v>9.7650000000000015E-2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36</v>
      </c>
      <c r="Y228" s="643">
        <f>IFERROR(SUM(Y225:Y226),"0")</f>
        <v>36</v>
      </c>
      <c r="Z228" s="37"/>
      <c r="AA228" s="644"/>
      <c r="AB228" s="644"/>
      <c r="AC228" s="644"/>
    </row>
    <row r="229" spans="1:68" ht="16.5" customHeight="1" x14ac:dyDescent="0.25">
      <c r="A229" s="662" t="s">
        <v>379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380</v>
      </c>
      <c r="B231" s="54" t="s">
        <v>381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30</v>
      </c>
      <c r="Y231" s="642">
        <f t="shared" ref="Y231:Y238" si="42">IFERROR(IF(X231="",0,CEILING((X231/$H231),1)*$H231),"")</f>
        <v>34.799999999999997</v>
      </c>
      <c r="Z231" s="36">
        <f>IFERROR(IF(Y231=0,"",ROUNDUP(Y231/H231,0)*0.01898),"")</f>
        <v>5.6940000000000004E-2</v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31.125000000000004</v>
      </c>
      <c r="BN231" s="64">
        <f t="shared" ref="BN231:BN238" si="44">IFERROR(Y231*I231/H231,"0")</f>
        <v>36.104999999999997</v>
      </c>
      <c r="BO231" s="64">
        <f t="shared" ref="BO231:BO238" si="45">IFERROR(1/J231*(X231/H231),"0")</f>
        <v>4.0409482758620691E-2</v>
      </c>
      <c r="BP231" s="64">
        <f t="shared" ref="BP231:BP238" si="46">IFERROR(1/J231*(Y231/H231),"0")</f>
        <v>4.6875E-2</v>
      </c>
    </row>
    <row r="232" spans="1:68" ht="27" customHeight="1" x14ac:dyDescent="0.25">
      <c r="A232" s="54" t="s">
        <v>380</v>
      </c>
      <c r="B232" s="54" t="s">
        <v>383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384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385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386</v>
      </c>
      <c r="B233" s="54" t="s">
        <v>387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388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389</v>
      </c>
      <c r="B234" s="54" t="s">
        <v>390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391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389</v>
      </c>
      <c r="B235" s="54" t="s">
        <v>392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99</v>
      </c>
      <c r="L235" s="32"/>
      <c r="M235" s="33" t="s">
        <v>384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385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393</v>
      </c>
      <c r="B236" s="54" t="s">
        <v>394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382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395</v>
      </c>
      <c r="B237" s="54" t="s">
        <v>396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388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397</v>
      </c>
      <c r="B238" s="54" t="s">
        <v>398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40</v>
      </c>
      <c r="Y238" s="642">
        <f t="shared" si="42"/>
        <v>40</v>
      </c>
      <c r="Z238" s="36">
        <f>IFERROR(IF(Y238=0,"",ROUNDUP(Y238/H238,0)*0.00902),"")</f>
        <v>9.0200000000000002E-2</v>
      </c>
      <c r="AA238" s="56"/>
      <c r="AB238" s="57"/>
      <c r="AC238" s="299" t="s">
        <v>391</v>
      </c>
      <c r="AG238" s="64"/>
      <c r="AJ238" s="68"/>
      <c r="AK238" s="68">
        <v>0</v>
      </c>
      <c r="BB238" s="300" t="s">
        <v>1</v>
      </c>
      <c r="BM238" s="64">
        <f t="shared" si="43"/>
        <v>42.1</v>
      </c>
      <c r="BN238" s="64">
        <f t="shared" si="44"/>
        <v>42.1</v>
      </c>
      <c r="BO238" s="64">
        <f t="shared" si="45"/>
        <v>7.575757575757576E-2</v>
      </c>
      <c r="BP238" s="64">
        <f t="shared" si="46"/>
        <v>7.575757575757576E-2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12.586206896551724</v>
      </c>
      <c r="Y239" s="643">
        <f>IFERROR(Y231/H231,"0")+IFERROR(Y232/H232,"0")+IFERROR(Y233/H233,"0")+IFERROR(Y234/H234,"0")+IFERROR(Y235/H235,"0")+IFERROR(Y236/H236,"0")+IFERROR(Y237/H237,"0")+IFERROR(Y238/H238,"0")</f>
        <v>13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0.14713999999999999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70</v>
      </c>
      <c r="Y240" s="643">
        <f>IFERROR(SUM(Y231:Y238),"0")</f>
        <v>74.8</v>
      </c>
      <c r="Z240" s="37"/>
      <c r="AA240" s="644"/>
      <c r="AB240" s="644"/>
      <c r="AC240" s="644"/>
    </row>
    <row r="241" spans="1:68" ht="14.25" customHeight="1" x14ac:dyDescent="0.25">
      <c r="A241" s="667" t="s">
        <v>135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399</v>
      </c>
      <c r="B242" s="54" t="s">
        <v>400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149</v>
      </c>
      <c r="L242" s="32"/>
      <c r="M242" s="33" t="s">
        <v>105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401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402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149</v>
      </c>
      <c r="L243" s="32"/>
      <c r="M243" s="33" t="s">
        <v>105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403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404</v>
      </c>
      <c r="B247" s="54" t="s">
        <v>405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38" t="s">
        <v>406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407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408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409</v>
      </c>
      <c r="B251" s="54" t="s">
        <v>410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94" t="s">
        <v>411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305</v>
      </c>
      <c r="AC251" s="307" t="s">
        <v>412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413</v>
      </c>
      <c r="B252" s="54" t="s">
        <v>414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691" t="s">
        <v>415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305</v>
      </c>
      <c r="AC252" s="309" t="s">
        <v>412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416</v>
      </c>
      <c r="B253" s="54" t="s">
        <v>417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73" t="s">
        <v>418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305</v>
      </c>
      <c r="AC253" s="311" t="s">
        <v>412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419</v>
      </c>
      <c r="B254" s="54" t="s">
        <v>420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93" t="s">
        <v>421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305</v>
      </c>
      <c r="AC254" s="313" t="s">
        <v>412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422</v>
      </c>
      <c r="B255" s="54" t="s">
        <v>423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50" t="s">
        <v>424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412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425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426</v>
      </c>
      <c r="B260" s="54" t="s">
        <v>427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429</v>
      </c>
      <c r="B261" s="54" t="s">
        <v>430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384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429</v>
      </c>
      <c r="B262" s="54" t="s">
        <v>432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434</v>
      </c>
      <c r="B263" s="54" t="s">
        <v>435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437</v>
      </c>
      <c r="B264" s="54" t="s">
        <v>438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443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444</v>
      </c>
      <c r="B270" s="54" t="s">
        <v>445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105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446</v>
      </c>
      <c r="B271" s="54" t="s">
        <v>447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105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449</v>
      </c>
      <c r="B272" s="54" t="s">
        <v>450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105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452</v>
      </c>
      <c r="B273" s="54" t="s">
        <v>453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454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456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457</v>
      </c>
      <c r="B278" s="54" t="s">
        <v>458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105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460</v>
      </c>
      <c r="B279" s="54" t="s">
        <v>461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120</v>
      </c>
      <c r="Y279" s="64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462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463</v>
      </c>
      <c r="B280" s="54" t="s">
        <v>464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108</v>
      </c>
      <c r="M280" s="33" t="s">
        <v>105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240</v>
      </c>
      <c r="Y280" s="642">
        <f>IFERROR(IF(X280="",0,CEILING((X280/$H280),1)*$H280),"")</f>
        <v>240</v>
      </c>
      <c r="Z280" s="36">
        <f>IFERROR(IF(Y280=0,"",ROUNDUP(Y280/H280,0)*0.00651),"")</f>
        <v>0.65100000000000002</v>
      </c>
      <c r="AA280" s="56"/>
      <c r="AB280" s="57"/>
      <c r="AC280" s="341" t="s">
        <v>465</v>
      </c>
      <c r="AG280" s="64"/>
      <c r="AJ280" s="68" t="s">
        <v>109</v>
      </c>
      <c r="AK280" s="68">
        <v>436.8</v>
      </c>
      <c r="BB280" s="342" t="s">
        <v>1</v>
      </c>
      <c r="BM280" s="64">
        <f>IFERROR(X280*I280/H280,"0")</f>
        <v>258.00000000000006</v>
      </c>
      <c r="BN280" s="64">
        <f>IFERROR(Y280*I280/H280,"0")</f>
        <v>258.00000000000006</v>
      </c>
      <c r="BO280" s="64">
        <f>IFERROR(1/J280*(X280/H280),"0")</f>
        <v>0.5494505494505495</v>
      </c>
      <c r="BP280" s="64">
        <f>IFERROR(1/J280*(Y280/H280),"0")</f>
        <v>0.5494505494505495</v>
      </c>
    </row>
    <row r="281" spans="1:68" ht="27" customHeight="1" x14ac:dyDescent="0.25">
      <c r="A281" s="54" t="s">
        <v>466</v>
      </c>
      <c r="B281" s="54" t="s">
        <v>467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105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459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150</v>
      </c>
      <c r="Y282" s="643">
        <f>IFERROR(Y278/H278,"0")+IFERROR(Y279/H279,"0")+IFERROR(Y280/H280,"0")+IFERROR(Y281/H281,"0")</f>
        <v>150</v>
      </c>
      <c r="Z282" s="643">
        <f>IFERROR(IF(Z278="",0,Z278),"0")+IFERROR(IF(Z279="",0,Z279),"0")+IFERROR(IF(Z280="",0,Z280),"0")+IFERROR(IF(Z281="",0,Z281),"0")</f>
        <v>0.97650000000000003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360</v>
      </c>
      <c r="Y283" s="643">
        <f>IFERROR(SUM(Y278:Y281),"0")</f>
        <v>360</v>
      </c>
      <c r="Z283" s="37"/>
      <c r="AA283" s="644"/>
      <c r="AB283" s="644"/>
      <c r="AC283" s="644"/>
    </row>
    <row r="284" spans="1:68" ht="16.5" customHeight="1" x14ac:dyDescent="0.25">
      <c r="A284" s="662" t="s">
        <v>468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146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469</v>
      </c>
      <c r="B286" s="54" t="s">
        <v>470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471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472</v>
      </c>
      <c r="B290" s="54" t="s">
        <v>473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105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474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475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476</v>
      </c>
      <c r="B295" s="54" t="s">
        <v>477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105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478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479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146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480</v>
      </c>
      <c r="B300" s="54" t="s">
        <v>481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52.5</v>
      </c>
      <c r="Y300" s="642">
        <f>IFERROR(IF(X300="",0,CEILING((X300/$H300),1)*$H300),"")</f>
        <v>52.5</v>
      </c>
      <c r="Z300" s="36">
        <f>IFERROR(IF(Y300=0,"",ROUNDUP(Y300/H300,0)*0.00502),"")</f>
        <v>0.1255</v>
      </c>
      <c r="AA300" s="56"/>
      <c r="AB300" s="57"/>
      <c r="AC300" s="351" t="s">
        <v>482</v>
      </c>
      <c r="AG300" s="64"/>
      <c r="AJ300" s="68"/>
      <c r="AK300" s="68">
        <v>0</v>
      </c>
      <c r="BB300" s="352" t="s">
        <v>1</v>
      </c>
      <c r="BM300" s="64">
        <f>IFERROR(X300*I300/H300,"0")</f>
        <v>55.000000000000007</v>
      </c>
      <c r="BN300" s="64">
        <f>IFERROR(Y300*I300/H300,"0")</f>
        <v>55.000000000000007</v>
      </c>
      <c r="BO300" s="64">
        <f>IFERROR(1/J300*(X300/H300),"0")</f>
        <v>0.10683760683760685</v>
      </c>
      <c r="BP300" s="64">
        <f>IFERROR(1/J300*(Y300/H300),"0")</f>
        <v>0.10683760683760685</v>
      </c>
    </row>
    <row r="301" spans="1:68" ht="37.5" customHeight="1" x14ac:dyDescent="0.25">
      <c r="A301" s="54" t="s">
        <v>483</v>
      </c>
      <c r="B301" s="54" t="s">
        <v>484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482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25</v>
      </c>
      <c r="Y302" s="643">
        <f>IFERROR(Y300/H300,"0")+IFERROR(Y301/H301,"0")</f>
        <v>25</v>
      </c>
      <c r="Z302" s="643">
        <f>IFERROR(IF(Z300="",0,Z300),"0")+IFERROR(IF(Z301="",0,Z301),"0")</f>
        <v>0.1255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52.5</v>
      </c>
      <c r="Y303" s="643">
        <f>IFERROR(SUM(Y300:Y301),"0")</f>
        <v>52.5</v>
      </c>
      <c r="Z303" s="37"/>
      <c r="AA303" s="644"/>
      <c r="AB303" s="644"/>
      <c r="AC303" s="644"/>
    </row>
    <row r="304" spans="1:68" ht="16.5" customHeight="1" x14ac:dyDescent="0.25">
      <c r="A304" s="662" t="s">
        <v>485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486</v>
      </c>
      <c r="B306" s="54" t="s">
        <v>487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488</v>
      </c>
      <c r="AB306" s="57"/>
      <c r="AC306" s="355" t="s">
        <v>489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490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491</v>
      </c>
      <c r="B311" s="54" t="s">
        <v>492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105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493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384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496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494</v>
      </c>
      <c r="B313" s="54" t="s">
        <v>497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498</v>
      </c>
      <c r="M313" s="33" t="s">
        <v>105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10</v>
      </c>
      <c r="Y313" s="642">
        <f t="shared" si="52"/>
        <v>10.8</v>
      </c>
      <c r="Z313" s="36">
        <f>IFERROR(IF(Y313=0,"",ROUNDUP(Y313/H313,0)*0.01898),"")</f>
        <v>1.898E-2</v>
      </c>
      <c r="AA313" s="56"/>
      <c r="AB313" s="57"/>
      <c r="AC313" s="361" t="s">
        <v>499</v>
      </c>
      <c r="AG313" s="64"/>
      <c r="AJ313" s="68" t="s">
        <v>500</v>
      </c>
      <c r="AK313" s="68">
        <v>86.4</v>
      </c>
      <c r="BB313" s="362" t="s">
        <v>1</v>
      </c>
      <c r="BM313" s="64">
        <f t="shared" si="53"/>
        <v>10.402777777777777</v>
      </c>
      <c r="BN313" s="64">
        <f t="shared" si="54"/>
        <v>11.234999999999999</v>
      </c>
      <c r="BO313" s="64">
        <f t="shared" si="55"/>
        <v>1.4467592592592591E-2</v>
      </c>
      <c r="BP313" s="64">
        <f t="shared" si="56"/>
        <v>1.5625E-2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0.92592592592592582</v>
      </c>
      <c r="Y317" s="643">
        <f>IFERROR(Y311/H311,"0")+IFERROR(Y312/H312,"0")+IFERROR(Y313/H313,"0")+IFERROR(Y314/H314,"0")+IFERROR(Y315/H315,"0")+IFERROR(Y316/H316,"0")</f>
        <v>1</v>
      </c>
      <c r="Z317" s="643">
        <f>IFERROR(IF(Z311="",0,Z311),"0")+IFERROR(IF(Z312="",0,Z312),"0")+IFERROR(IF(Z313="",0,Z313),"0")+IFERROR(IF(Z314="",0,Z314),"0")+IFERROR(IF(Z315="",0,Z315),"0")+IFERROR(IF(Z316="",0,Z316),"0")</f>
        <v>1.898E-2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10</v>
      </c>
      <c r="Y318" s="643">
        <f>IFERROR(SUM(Y311:Y316),"0")</f>
        <v>10.8</v>
      </c>
      <c r="Z318" s="37"/>
      <c r="AA318" s="644"/>
      <c r="AB318" s="644"/>
      <c r="AC318" s="644"/>
    </row>
    <row r="319" spans="1:68" ht="14.25" customHeight="1" x14ac:dyDescent="0.25">
      <c r="A319" s="667" t="s">
        <v>146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105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105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105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105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172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105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20</v>
      </c>
      <c r="Y335" s="642">
        <f>IFERROR(IF(X335="",0,CEILING((X335/$H335),1)*$H335),"")</f>
        <v>25.200000000000003</v>
      </c>
      <c r="Z335" s="36">
        <f>IFERROR(IF(Y335=0,"",ROUNDUP(Y335/H335,0)*0.01898),"")</f>
        <v>5.6940000000000004E-2</v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21.235714285714284</v>
      </c>
      <c r="BN335" s="64">
        <f>IFERROR(Y335*I335/H335,"0")</f>
        <v>26.757000000000001</v>
      </c>
      <c r="BO335" s="64">
        <f>IFERROR(1/J335*(X335/H335),"0")</f>
        <v>3.7202380952380952E-2</v>
      </c>
      <c r="BP335" s="64">
        <f>IFERROR(1/J335*(Y335/H335),"0")</f>
        <v>4.6875E-2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105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300</v>
      </c>
      <c r="Y336" s="642">
        <f>IFERROR(IF(X336="",0,CEILING((X336/$H336),1)*$H336),"")</f>
        <v>304.2</v>
      </c>
      <c r="Z336" s="36">
        <f>IFERROR(IF(Y336=0,"",ROUNDUP(Y336/H336,0)*0.01898),"")</f>
        <v>0.74021999999999999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319.96153846153851</v>
      </c>
      <c r="BN336" s="64">
        <f>IFERROR(Y336*I336/H336,"0")</f>
        <v>324.44100000000003</v>
      </c>
      <c r="BO336" s="64">
        <f>IFERROR(1/J336*(X336/H336),"0")</f>
        <v>0.60096153846153844</v>
      </c>
      <c r="BP336" s="64">
        <f>IFERROR(1/J336*(Y336/H336),"0")</f>
        <v>0.609375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20</v>
      </c>
      <c r="Y337" s="642">
        <f>IFERROR(IF(X337="",0,CEILING((X337/$H337),1)*$H337),"")</f>
        <v>25.200000000000003</v>
      </c>
      <c r="Z337" s="36">
        <f>IFERROR(IF(Y337=0,"",ROUNDUP(Y337/H337,0)*0.01898),"")</f>
        <v>5.6940000000000004E-2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21.235714285714284</v>
      </c>
      <c r="BN337" s="64">
        <f>IFERROR(Y337*I337/H337,"0")</f>
        <v>26.757000000000001</v>
      </c>
      <c r="BO337" s="64">
        <f>IFERROR(1/J337*(X337/H337),"0")</f>
        <v>3.7202380952380952E-2</v>
      </c>
      <c r="BP337" s="64">
        <f>IFERROR(1/J337*(Y337/H337),"0")</f>
        <v>4.6875E-2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43.223443223443219</v>
      </c>
      <c r="Y338" s="643">
        <f>IFERROR(Y335/H335,"0")+IFERROR(Y336/H336,"0")+IFERROR(Y337/H337,"0")</f>
        <v>45</v>
      </c>
      <c r="Z338" s="643">
        <f>IFERROR(IF(Z335="",0,Z335),"0")+IFERROR(IF(Z336="",0,Z336),"0")+IFERROR(IF(Z337="",0,Z337),"0")</f>
        <v>0.85409999999999997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340</v>
      </c>
      <c r="Y339" s="643">
        <f>IFERROR(SUM(Y335:Y337),"0")</f>
        <v>354.59999999999997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146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6</v>
      </c>
      <c r="Y355" s="642">
        <f>IFERROR(IF(X355="",0,CEILING((X355/$H355),1)*$H355),"")</f>
        <v>7.2</v>
      </c>
      <c r="Z355" s="36">
        <f>IFERROR(IF(Y355=0,"",ROUNDUP(Y355/H355,0)*0.00651),"")</f>
        <v>2.6040000000000001E-2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6.76</v>
      </c>
      <c r="BN355" s="64">
        <f>IFERROR(Y355*I355/H355,"0")</f>
        <v>8.1120000000000001</v>
      </c>
      <c r="BO355" s="64">
        <f>IFERROR(1/J355*(X355/H355),"0")</f>
        <v>1.8315018315018316E-2</v>
      </c>
      <c r="BP355" s="64">
        <f>IFERROR(1/J355*(Y355/H355),"0")</f>
        <v>2.197802197802198E-2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3.333333333333333</v>
      </c>
      <c r="Y356" s="643">
        <f>IFERROR(Y355/H355,"0")</f>
        <v>4</v>
      </c>
      <c r="Z356" s="643">
        <f>IFERROR(IF(Z355="",0,Z355),"0")</f>
        <v>2.6040000000000001E-2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6</v>
      </c>
      <c r="Y357" s="643">
        <f>IFERROR(SUM(Y355:Y355),"0")</f>
        <v>7.2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105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420</v>
      </c>
      <c r="Y360" s="642">
        <f>IFERROR(IF(X360="",0,CEILING((X360/$H360),1)*$H360),"")</f>
        <v>420</v>
      </c>
      <c r="Z360" s="36">
        <f>IFERROR(IF(Y360=0,"",ROUNDUP(Y360/H360,0)*0.00651),"")</f>
        <v>1.302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470.39999999999992</v>
      </c>
      <c r="BN360" s="64">
        <f>IFERROR(Y360*I360/H360,"0")</f>
        <v>470.39999999999992</v>
      </c>
      <c r="BO360" s="64">
        <f>IFERROR(1/J360*(X360/H360),"0")</f>
        <v>1.098901098901099</v>
      </c>
      <c r="BP360" s="64">
        <f>IFERROR(1/J360*(Y360/H360),"0")</f>
        <v>1.098901098901099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210</v>
      </c>
      <c r="Y361" s="642">
        <f>IFERROR(IF(X361="",0,CEILING((X361/$H361),1)*$H361),"")</f>
        <v>210</v>
      </c>
      <c r="Z361" s="36">
        <f>IFERROR(IF(Y361=0,"",ROUNDUP(Y361/H361,0)*0.00651),"")</f>
        <v>0.65100000000000002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233.99999999999997</v>
      </c>
      <c r="BN361" s="64">
        <f>IFERROR(Y361*I361/H361,"0")</f>
        <v>233.99999999999997</v>
      </c>
      <c r="BO361" s="64">
        <f>IFERROR(1/J361*(X361/H361),"0")</f>
        <v>0.5494505494505495</v>
      </c>
      <c r="BP361" s="64">
        <f>IFERROR(1/J361*(Y361/H361),"0")</f>
        <v>0.5494505494505495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300</v>
      </c>
      <c r="Y362" s="643">
        <f>IFERROR(Y359/H359,"0")+IFERROR(Y360/H360,"0")+IFERROR(Y361/H361,"0")</f>
        <v>300</v>
      </c>
      <c r="Z362" s="643">
        <f>IFERROR(IF(Z359="",0,Z359),"0")+IFERROR(IF(Z360="",0,Z360),"0")+IFERROR(IF(Z361="",0,Z361),"0")</f>
        <v>1.9530000000000001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630</v>
      </c>
      <c r="Y363" s="643">
        <f>IFERROR(SUM(Y359:Y361),"0")</f>
        <v>630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108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583</v>
      </c>
      <c r="AG367" s="64"/>
      <c r="AJ367" s="68" t="s">
        <v>109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108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300</v>
      </c>
      <c r="Y368" s="642">
        <f t="shared" si="57"/>
        <v>300</v>
      </c>
      <c r="Z368" s="36">
        <f>IFERROR(IF(Y368=0,"",ROUNDUP(Y368/H368,0)*0.02175),"")</f>
        <v>0.43499999999999994</v>
      </c>
      <c r="AA368" s="56"/>
      <c r="AB368" s="57"/>
      <c r="AC368" s="417" t="s">
        <v>586</v>
      </c>
      <c r="AG368" s="64"/>
      <c r="AJ368" s="68" t="s">
        <v>109</v>
      </c>
      <c r="AK368" s="68">
        <v>720</v>
      </c>
      <c r="BB368" s="418" t="s">
        <v>1</v>
      </c>
      <c r="BM368" s="64">
        <f t="shared" si="58"/>
        <v>309.60000000000002</v>
      </c>
      <c r="BN368" s="64">
        <f t="shared" si="59"/>
        <v>309.60000000000002</v>
      </c>
      <c r="BO368" s="64">
        <f t="shared" si="60"/>
        <v>0.41666666666666663</v>
      </c>
      <c r="BP368" s="64">
        <f t="shared" si="61"/>
        <v>0.41666666666666663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108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2000</v>
      </c>
      <c r="Y369" s="642">
        <f t="shared" si="57"/>
        <v>2010</v>
      </c>
      <c r="Z369" s="36">
        <f>IFERROR(IF(Y369=0,"",ROUNDUP(Y369/H369,0)*0.02175),"")</f>
        <v>2.9144999999999999</v>
      </c>
      <c r="AA369" s="56"/>
      <c r="AB369" s="57"/>
      <c r="AC369" s="419" t="s">
        <v>589</v>
      </c>
      <c r="AG369" s="64"/>
      <c r="AJ369" s="68" t="s">
        <v>109</v>
      </c>
      <c r="AK369" s="68">
        <v>720</v>
      </c>
      <c r="BB369" s="420" t="s">
        <v>1</v>
      </c>
      <c r="BM369" s="64">
        <f t="shared" si="58"/>
        <v>2064</v>
      </c>
      <c r="BN369" s="64">
        <f t="shared" si="59"/>
        <v>2074.3200000000002</v>
      </c>
      <c r="BO369" s="64">
        <f t="shared" si="60"/>
        <v>2.7777777777777777</v>
      </c>
      <c r="BP369" s="64">
        <f t="shared" si="61"/>
        <v>2.7916666666666665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130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300</v>
      </c>
      <c r="Y370" s="642">
        <f t="shared" si="57"/>
        <v>300</v>
      </c>
      <c r="Z370" s="36">
        <f>IFERROR(IF(Y370=0,"",ROUNDUP(Y370/H370,0)*0.02175),"")</f>
        <v>0.43499999999999994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309.60000000000002</v>
      </c>
      <c r="BN370" s="64">
        <f t="shared" si="59"/>
        <v>309.60000000000002</v>
      </c>
      <c r="BO370" s="64">
        <f t="shared" si="60"/>
        <v>0.41666666666666663</v>
      </c>
      <c r="BP370" s="64">
        <f t="shared" si="61"/>
        <v>0.41666666666666663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25</v>
      </c>
      <c r="Y373" s="642">
        <f t="shared" si="57"/>
        <v>25</v>
      </c>
      <c r="Z373" s="36">
        <f>IFERROR(IF(Y373=0,"",ROUNDUP(Y373/H373,0)*0.00902),"")</f>
        <v>4.5100000000000001E-2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26.05</v>
      </c>
      <c r="BN373" s="64">
        <f t="shared" si="59"/>
        <v>26.05</v>
      </c>
      <c r="BO373" s="64">
        <f t="shared" si="60"/>
        <v>3.787878787878788E-2</v>
      </c>
      <c r="BP373" s="64">
        <f t="shared" si="61"/>
        <v>3.787878787878788E-2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178.33333333333334</v>
      </c>
      <c r="Y374" s="643">
        <f>IFERROR(Y367/H367,"0")+IFERROR(Y368/H368,"0")+IFERROR(Y369/H369,"0")+IFERROR(Y370/H370,"0")+IFERROR(Y371/H371,"0")+IFERROR(Y372/H372,"0")+IFERROR(Y373/H373,"0")</f>
        <v>179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3.8296000000000001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2625</v>
      </c>
      <c r="Y375" s="643">
        <f>IFERROR(SUM(Y367:Y373),"0")</f>
        <v>2635</v>
      </c>
      <c r="Z375" s="37"/>
      <c r="AA375" s="644"/>
      <c r="AB375" s="644"/>
      <c r="AC375" s="644"/>
    </row>
    <row r="376" spans="1:68" ht="14.25" customHeight="1" x14ac:dyDescent="0.25">
      <c r="A376" s="667" t="s">
        <v>135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108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1000</v>
      </c>
      <c r="Y377" s="642">
        <f>IFERROR(IF(X377="",0,CEILING((X377/$H377),1)*$H377),"")</f>
        <v>1005</v>
      </c>
      <c r="Z377" s="36">
        <f>IFERROR(IF(Y377=0,"",ROUNDUP(Y377/H377,0)*0.02175),"")</f>
        <v>1.4572499999999999</v>
      </c>
      <c r="AA377" s="56"/>
      <c r="AB377" s="57"/>
      <c r="AC377" s="429" t="s">
        <v>602</v>
      </c>
      <c r="AG377" s="64"/>
      <c r="AJ377" s="68" t="s">
        <v>109</v>
      </c>
      <c r="AK377" s="68">
        <v>720</v>
      </c>
      <c r="BB377" s="430" t="s">
        <v>1</v>
      </c>
      <c r="BM377" s="64">
        <f>IFERROR(X377*I377/H377,"0")</f>
        <v>1032</v>
      </c>
      <c r="BN377" s="64">
        <f>IFERROR(Y377*I377/H377,"0")</f>
        <v>1037.1600000000001</v>
      </c>
      <c r="BO377" s="64">
        <f>IFERROR(1/J377*(X377/H377),"0")</f>
        <v>1.3888888888888888</v>
      </c>
      <c r="BP377" s="64">
        <f>IFERROR(1/J377*(Y377/H377),"0")</f>
        <v>1.3958333333333333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66.666666666666671</v>
      </c>
      <c r="Y379" s="643">
        <f>IFERROR(Y377/H377,"0")+IFERROR(Y378/H378,"0")</f>
        <v>67</v>
      </c>
      <c r="Z379" s="643">
        <f>IFERROR(IF(Z377="",0,Z377),"0")+IFERROR(IF(Z378="",0,Z378),"0")</f>
        <v>1.4572499999999999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1000</v>
      </c>
      <c r="Y380" s="643">
        <f>IFERROR(SUM(Y377:Y378),"0")</f>
        <v>1005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105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105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172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105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30</v>
      </c>
      <c r="Y387" s="642">
        <f>IFERROR(IF(X387="",0,CEILING((X387/$H387),1)*$H387),"")</f>
        <v>36</v>
      </c>
      <c r="Z387" s="36">
        <f>IFERROR(IF(Y387=0,"",ROUNDUP(Y387/H387,0)*0.01898),"")</f>
        <v>7.5920000000000001E-2</v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31.73</v>
      </c>
      <c r="BN387" s="64">
        <f>IFERROR(Y387*I387/H387,"0")</f>
        <v>38.076000000000001</v>
      </c>
      <c r="BO387" s="64">
        <f>IFERROR(1/J387*(X387/H387),"0")</f>
        <v>5.2083333333333336E-2</v>
      </c>
      <c r="BP387" s="64">
        <f>IFERROR(1/J387*(Y387/H387),"0")</f>
        <v>6.25E-2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3.3333333333333335</v>
      </c>
      <c r="Y388" s="643">
        <f>IFERROR(Y387/H387,"0")</f>
        <v>4</v>
      </c>
      <c r="Z388" s="643">
        <f>IFERROR(IF(Z387="",0,Z387),"0")</f>
        <v>7.5920000000000001E-2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30</v>
      </c>
      <c r="Y389" s="643">
        <f>IFERROR(SUM(Y387:Y387),"0")</f>
        <v>36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615</v>
      </c>
      <c r="B392" s="54" t="s">
        <v>616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615</v>
      </c>
      <c r="B393" s="54" t="s">
        <v>618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105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105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105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105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customHeight="1" x14ac:dyDescent="0.25">
      <c r="A410" s="667" t="s">
        <v>172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105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146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35</v>
      </c>
      <c r="Y422" s="642">
        <f t="shared" si="62"/>
        <v>35.700000000000003</v>
      </c>
      <c r="Z422" s="36">
        <f t="shared" si="67"/>
        <v>8.5339999999999999E-2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37.166666666666664</v>
      </c>
      <c r="BN422" s="64">
        <f t="shared" si="64"/>
        <v>37.910000000000004</v>
      </c>
      <c r="BO422" s="64">
        <f t="shared" si="65"/>
        <v>7.1225071225071226E-2</v>
      </c>
      <c r="BP422" s="64">
        <f t="shared" si="66"/>
        <v>7.2649572649572655E-2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17.5</v>
      </c>
      <c r="Y423" s="642">
        <f t="shared" si="62"/>
        <v>18.900000000000002</v>
      </c>
      <c r="Z423" s="36">
        <f t="shared" si="67"/>
        <v>4.5179999999999998E-2</v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18.583333333333332</v>
      </c>
      <c r="BN423" s="64">
        <f t="shared" si="64"/>
        <v>20.07</v>
      </c>
      <c r="BO423" s="64">
        <f t="shared" si="65"/>
        <v>3.5612535612535613E-2</v>
      </c>
      <c r="BP423" s="64">
        <f t="shared" si="66"/>
        <v>3.8461538461538464E-2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52.5</v>
      </c>
      <c r="Y425" s="642">
        <f t="shared" si="62"/>
        <v>52.5</v>
      </c>
      <c r="Z425" s="36">
        <f t="shared" si="67"/>
        <v>0.1255</v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55.75</v>
      </c>
      <c r="BN425" s="64">
        <f t="shared" si="64"/>
        <v>55.75</v>
      </c>
      <c r="BO425" s="64">
        <f t="shared" si="65"/>
        <v>0.10683760683760685</v>
      </c>
      <c r="BP425" s="64">
        <f t="shared" si="66"/>
        <v>0.10683760683760685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50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51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0.25602000000000003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105</v>
      </c>
      <c r="Y428" s="643">
        <f>IFERROR(SUM(Y417:Y426),"0")</f>
        <v>107.10000000000001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105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105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135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146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10</v>
      </c>
      <c r="Y441" s="642">
        <f>IFERROR(IF(X441="",0,CEILING((X441/$H441),1)*$H441),"")</f>
        <v>10.8</v>
      </c>
      <c r="Z441" s="36">
        <f>IFERROR(IF(Y441=0,"",ROUNDUP(Y441/H441,0)*0.00902),"")</f>
        <v>1.804E-2</v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10.388888888888889</v>
      </c>
      <c r="BN441" s="64">
        <f>IFERROR(Y441*I441/H441,"0")</f>
        <v>11.22</v>
      </c>
      <c r="BO441" s="64">
        <f>IFERROR(1/J441*(X441/H441),"0")</f>
        <v>1.4029180695847361E-2</v>
      </c>
      <c r="BP441" s="64">
        <f>IFERROR(1/J441*(Y441/H441),"0")</f>
        <v>1.5151515151515152E-2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10.5</v>
      </c>
      <c r="Y444" s="642">
        <f>IFERROR(IF(X444="",0,CEILING((X444/$H444),1)*$H444),"")</f>
        <v>10.5</v>
      </c>
      <c r="Z444" s="36">
        <f>IFERROR(IF(Y444=0,"",ROUNDUP(Y444/H444,0)*0.00502),"")</f>
        <v>2.5100000000000001E-2</v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11.149999999999999</v>
      </c>
      <c r="BN444" s="64">
        <f>IFERROR(Y444*I444/H444,"0")</f>
        <v>11.149999999999999</v>
      </c>
      <c r="BO444" s="64">
        <f>IFERROR(1/J444*(X444/H444),"0")</f>
        <v>2.1367521367521368E-2</v>
      </c>
      <c r="BP444" s="64">
        <f>IFERROR(1/J444*(Y444/H444),"0")</f>
        <v>2.1367521367521368E-2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6.8518518518518512</v>
      </c>
      <c r="Y445" s="643">
        <f>IFERROR(Y441/H441,"0")+IFERROR(Y442/H442,"0")+IFERROR(Y443/H443,"0")+IFERROR(Y444/H444,"0")</f>
        <v>7</v>
      </c>
      <c r="Z445" s="643">
        <f>IFERROR(IF(Z441="",0,Z441),"0")+IFERROR(IF(Z442="",0,Z442),"0")+IFERROR(IF(Z443="",0,Z443),"0")+IFERROR(IF(Z444="",0,Z444),"0")</f>
        <v>4.3139999999999998E-2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20.5</v>
      </c>
      <c r="Y446" s="643">
        <f>IFERROR(SUM(Y441:Y444),"0")</f>
        <v>21.3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146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20</v>
      </c>
      <c r="Y450" s="642">
        <f>IFERROR(IF(X450="",0,CEILING((X450/$H450),1)*$H450),"")</f>
        <v>20.399999999999999</v>
      </c>
      <c r="Z450" s="36">
        <f>IFERROR(IF(Y450=0,"",ROUNDUP(Y450/H450,0)*0.00651),"")</f>
        <v>0.11067</v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35</v>
      </c>
      <c r="BN450" s="64">
        <f>IFERROR(Y450*I450/H450,"0")</f>
        <v>35.699999999999996</v>
      </c>
      <c r="BO450" s="64">
        <f>IFERROR(1/J450*(X450/H450),"0")</f>
        <v>9.1575091575091583E-2</v>
      </c>
      <c r="BP450" s="64">
        <f>IFERROR(1/J450*(Y450/H450),"0")</f>
        <v>9.3406593406593408E-2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16.666666666666668</v>
      </c>
      <c r="Y451" s="643">
        <f>IFERROR(Y449/H449,"0")+IFERROR(Y450/H450,"0")</f>
        <v>17</v>
      </c>
      <c r="Z451" s="643">
        <f>IFERROR(IF(Z449="",0,Z449),"0")+IFERROR(IF(Z450="",0,Z450),"0")</f>
        <v>0.11067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20</v>
      </c>
      <c r="Y452" s="643">
        <f>IFERROR(SUM(Y449:Y450),"0")</f>
        <v>20.399999999999999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146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172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80</v>
      </c>
      <c r="Y465" s="642">
        <f t="shared" ref="Y465:Y480" si="68">IFERROR(IF(X465="",0,CEILING((X465/$H465),1)*$H465),"")</f>
        <v>84.48</v>
      </c>
      <c r="Z465" s="36">
        <f t="shared" ref="Z465:Z470" si="69">IFERROR(IF(Y465=0,"",ROUNDUP(Y465/H465,0)*0.01196),"")</f>
        <v>0.19136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85.454545454545453</v>
      </c>
      <c r="BN465" s="64">
        <f t="shared" ref="BN465:BN480" si="71">IFERROR(Y465*I465/H465,"0")</f>
        <v>90.24</v>
      </c>
      <c r="BO465" s="64">
        <f t="shared" ref="BO465:BO480" si="72">IFERROR(1/J465*(X465/H465),"0")</f>
        <v>0.14568764568764569</v>
      </c>
      <c r="BP465" s="64">
        <f t="shared" ref="BP465:BP480" si="73">IFERROR(1/J465*(Y465/H465),"0")</f>
        <v>0.15384615384615385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105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100</v>
      </c>
      <c r="Y467" s="642">
        <f t="shared" si="68"/>
        <v>100.32000000000001</v>
      </c>
      <c r="Z467" s="36">
        <f t="shared" si="69"/>
        <v>0.22724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106.81818181818181</v>
      </c>
      <c r="BN467" s="64">
        <f t="shared" si="71"/>
        <v>107.16</v>
      </c>
      <c r="BO467" s="64">
        <f t="shared" si="72"/>
        <v>0.18210955710955709</v>
      </c>
      <c r="BP467" s="64">
        <f t="shared" si="73"/>
        <v>0.18269230769230771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110</v>
      </c>
      <c r="Y469" s="642">
        <f t="shared" si="68"/>
        <v>110.88000000000001</v>
      </c>
      <c r="Z469" s="36">
        <f t="shared" si="69"/>
        <v>0.25115999999999999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117.49999999999999</v>
      </c>
      <c r="BN469" s="64">
        <f t="shared" si="71"/>
        <v>118.44</v>
      </c>
      <c r="BO469" s="64">
        <f t="shared" si="72"/>
        <v>0.20032051282051283</v>
      </c>
      <c r="BP469" s="64">
        <f t="shared" si="73"/>
        <v>0.20192307692307693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105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105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60</v>
      </c>
      <c r="Y472" s="642">
        <f t="shared" si="68"/>
        <v>61.2</v>
      </c>
      <c r="Z472" s="36">
        <f>IFERROR(IF(Y472=0,"",ROUNDUP(Y472/H472,0)*0.00902),"")</f>
        <v>0.15334</v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63.5</v>
      </c>
      <c r="BN472" s="64">
        <f t="shared" si="71"/>
        <v>64.77000000000001</v>
      </c>
      <c r="BO472" s="64">
        <f t="shared" si="72"/>
        <v>0.12626262626262627</v>
      </c>
      <c r="BP472" s="64">
        <f t="shared" si="73"/>
        <v>0.12878787878787878</v>
      </c>
    </row>
    <row r="473" spans="1:68" ht="27" customHeight="1" x14ac:dyDescent="0.25">
      <c r="A473" s="54" t="s">
        <v>730</v>
      </c>
      <c r="B473" s="54" t="s">
        <v>732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150</v>
      </c>
      <c r="Y478" s="642">
        <f t="shared" si="68"/>
        <v>151.20000000000002</v>
      </c>
      <c r="Z478" s="36">
        <f>IFERROR(IF(Y478=0,"",ROUNDUP(Y478/H478,0)*0.00902),"")</f>
        <v>0.37884000000000001</v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158.75</v>
      </c>
      <c r="BN478" s="64">
        <f t="shared" si="71"/>
        <v>160.02000000000004</v>
      </c>
      <c r="BO478" s="64">
        <f t="shared" si="72"/>
        <v>0.31565656565656564</v>
      </c>
      <c r="BP478" s="64">
        <f t="shared" si="73"/>
        <v>0.31818181818181823</v>
      </c>
    </row>
    <row r="479" spans="1:68" ht="27" customHeight="1" x14ac:dyDescent="0.25">
      <c r="A479" s="54" t="s">
        <v>741</v>
      </c>
      <c r="B479" s="54" t="s">
        <v>743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113.25757575757575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115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1.20194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500</v>
      </c>
      <c r="Y482" s="643">
        <f>IFERROR(SUM(Y465:Y480),"0")</f>
        <v>508.08000000000004</v>
      </c>
      <c r="Z482" s="37"/>
      <c r="AA482" s="644"/>
      <c r="AB482" s="644"/>
      <c r="AC482" s="644"/>
    </row>
    <row r="483" spans="1:68" ht="14.25" customHeight="1" x14ac:dyDescent="0.25">
      <c r="A483" s="667" t="s">
        <v>135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105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80</v>
      </c>
      <c r="Y484" s="642">
        <f>IFERROR(IF(X484="",0,CEILING((X484/$H484),1)*$H484),"")</f>
        <v>84.48</v>
      </c>
      <c r="Z484" s="36">
        <f>IFERROR(IF(Y484=0,"",ROUNDUP(Y484/H484,0)*0.01196),"")</f>
        <v>0.19136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85.454545454545453</v>
      </c>
      <c r="BN484" s="64">
        <f>IFERROR(Y484*I484/H484,"0")</f>
        <v>90.24</v>
      </c>
      <c r="BO484" s="64">
        <f>IFERROR(1/J484*(X484/H484),"0")</f>
        <v>0.14568764568764569</v>
      </c>
      <c r="BP484" s="64">
        <f>IFERROR(1/J484*(Y484/H484),"0")</f>
        <v>0.15384615384615385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105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15.15151515151515</v>
      </c>
      <c r="Y487" s="643">
        <f>IFERROR(Y484/H484,"0")+IFERROR(Y485/H485,"0")+IFERROR(Y486/H486,"0")</f>
        <v>16</v>
      </c>
      <c r="Z487" s="643">
        <f>IFERROR(IF(Z484="",0,Z484),"0")+IFERROR(IF(Z485="",0,Z485),"0")+IFERROR(IF(Z486="",0,Z486),"0")</f>
        <v>0.19136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80</v>
      </c>
      <c r="Y488" s="643">
        <f>IFERROR(SUM(Y484:Y486),"0")</f>
        <v>84.48</v>
      </c>
      <c r="Z488" s="37"/>
      <c r="AA488" s="644"/>
      <c r="AB488" s="644"/>
      <c r="AC488" s="644"/>
    </row>
    <row r="489" spans="1:68" ht="14.25" customHeight="1" x14ac:dyDescent="0.25">
      <c r="A489" s="667" t="s">
        <v>146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30</v>
      </c>
      <c r="Y490" s="642">
        <f t="shared" ref="Y490:Y498" si="74">IFERROR(IF(X490="",0,CEILING((X490/$H490),1)*$H490),"")</f>
        <v>31.68</v>
      </c>
      <c r="Z490" s="36">
        <f>IFERROR(IF(Y490=0,"",ROUNDUP(Y490/H490,0)*0.01196),"")</f>
        <v>7.1760000000000004E-2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32.04545454545454</v>
      </c>
      <c r="BN490" s="64">
        <f t="shared" ref="BN490:BN498" si="76">IFERROR(Y490*I490/H490,"0")</f>
        <v>33.839999999999996</v>
      </c>
      <c r="BO490" s="64">
        <f t="shared" ref="BO490:BO498" si="77">IFERROR(1/J490*(X490/H490),"0")</f>
        <v>5.4632867132867136E-2</v>
      </c>
      <c r="BP490" s="64">
        <f t="shared" ref="BP490:BP498" si="78">IFERROR(1/J490*(Y490/H490),"0")</f>
        <v>5.7692307692307696E-2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60</v>
      </c>
      <c r="Y491" s="642">
        <f t="shared" si="74"/>
        <v>63.36</v>
      </c>
      <c r="Z491" s="36">
        <f>IFERROR(IF(Y491=0,"",ROUNDUP(Y491/H491,0)*0.01196),"")</f>
        <v>0.14352000000000001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64.090909090909079</v>
      </c>
      <c r="BN491" s="64">
        <f t="shared" si="76"/>
        <v>67.679999999999993</v>
      </c>
      <c r="BO491" s="64">
        <f t="shared" si="77"/>
        <v>0.10926573426573427</v>
      </c>
      <c r="BP491" s="64">
        <f t="shared" si="78"/>
        <v>0.11538461538461539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50</v>
      </c>
      <c r="Y492" s="642">
        <f t="shared" si="74"/>
        <v>52.800000000000004</v>
      </c>
      <c r="Z492" s="36">
        <f>IFERROR(IF(Y492=0,"",ROUNDUP(Y492/H492,0)*0.01196),"")</f>
        <v>0.1196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53.409090909090907</v>
      </c>
      <c r="BN492" s="64">
        <f t="shared" si="76"/>
        <v>56.400000000000006</v>
      </c>
      <c r="BO492" s="64">
        <f t="shared" si="77"/>
        <v>9.1054778554778545E-2</v>
      </c>
      <c r="BP492" s="64">
        <f t="shared" si="78"/>
        <v>9.6153846153846159E-2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36</v>
      </c>
      <c r="Y494" s="642">
        <f t="shared" si="74"/>
        <v>38.4</v>
      </c>
      <c r="Z494" s="36">
        <f>IFERROR(IF(Y494=0,"",ROUNDUP(Y494/H494,0)*0.00902),"")</f>
        <v>7.2160000000000002E-2</v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51.975000000000001</v>
      </c>
      <c r="BN494" s="64">
        <f t="shared" si="76"/>
        <v>55.44</v>
      </c>
      <c r="BO494" s="64">
        <f t="shared" si="77"/>
        <v>5.6818181818181823E-2</v>
      </c>
      <c r="BP494" s="64">
        <f t="shared" si="78"/>
        <v>6.0606060606060608E-2</v>
      </c>
    </row>
    <row r="495" spans="1:68" ht="27" customHeight="1" x14ac:dyDescent="0.25">
      <c r="A495" s="54" t="s">
        <v>764</v>
      </c>
      <c r="B495" s="54" t="s">
        <v>766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12</v>
      </c>
      <c r="Y496" s="642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769</v>
      </c>
      <c r="B497" s="54" t="s">
        <v>770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60</v>
      </c>
      <c r="Y497" s="642">
        <f t="shared" si="74"/>
        <v>62.4</v>
      </c>
      <c r="Z497" s="36">
        <f>IFERROR(IF(Y497=0,"",ROUNDUP(Y497/H497,0)*0.00902),"")</f>
        <v>0.11726</v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83.625000000000014</v>
      </c>
      <c r="BN497" s="64">
        <f t="shared" si="76"/>
        <v>86.970000000000013</v>
      </c>
      <c r="BO497" s="64">
        <f t="shared" si="77"/>
        <v>9.4696969696969696E-2</v>
      </c>
      <c r="BP497" s="64">
        <f t="shared" si="78"/>
        <v>9.8484848484848481E-2</v>
      </c>
    </row>
    <row r="498" spans="1:68" ht="27" customHeight="1" x14ac:dyDescent="0.25">
      <c r="A498" s="54" t="s">
        <v>769</v>
      </c>
      <c r="B498" s="54" t="s">
        <v>771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49.015151515151516</v>
      </c>
      <c r="Y499" s="643">
        <f>IFERROR(Y490/H490,"0")+IFERROR(Y491/H491,"0")+IFERROR(Y492/H492,"0")+IFERROR(Y493/H493,"0")+IFERROR(Y494/H494,"0")+IFERROR(Y495/H495,"0")+IFERROR(Y496/H496,"0")+IFERROR(Y497/H497,"0")+IFERROR(Y498/H498,"0")</f>
        <v>52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0.55136000000000007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248</v>
      </c>
      <c r="Y500" s="643">
        <f>IFERROR(SUM(Y490:Y498),"0")</f>
        <v>263.04000000000002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105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105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105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172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105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105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105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135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99</v>
      </c>
      <c r="L524" s="32"/>
      <c r="M524" s="33" t="s">
        <v>105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99</v>
      </c>
      <c r="L525" s="32"/>
      <c r="M525" s="33" t="s">
        <v>100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812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146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149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149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130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700</v>
      </c>
      <c r="Y542" s="642">
        <f>IFERROR(IF(X542="",0,CEILING((X542/$H542),1)*$H542),"")</f>
        <v>702</v>
      </c>
      <c r="Z542" s="36">
        <f>IFERROR(IF(Y542=0,"",ROUNDUP(Y542/H542,0)*0.01898),"")</f>
        <v>1.48044</v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740.36666666666667</v>
      </c>
      <c r="BN542" s="64">
        <f>IFERROR(Y542*I542/H542,"0")</f>
        <v>742.48199999999997</v>
      </c>
      <c r="BO542" s="64">
        <f>IFERROR(1/J542*(X542/H542),"0")</f>
        <v>1.2152777777777777</v>
      </c>
      <c r="BP542" s="64">
        <f>IFERROR(1/J542*(Y542/H542),"0")</f>
        <v>1.21875</v>
      </c>
    </row>
    <row r="543" spans="1:68" ht="27" customHeight="1" x14ac:dyDescent="0.25">
      <c r="A543" s="54" t="s">
        <v>852</v>
      </c>
      <c r="B543" s="54" t="s">
        <v>856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105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105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130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130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77.777777777777771</v>
      </c>
      <c r="Y547" s="643">
        <f>IFERROR(Y542/H542,"0")+IFERROR(Y543/H543,"0")+IFERROR(Y544/H544,"0")+IFERROR(Y545/H545,"0")+IFERROR(Y546/H546,"0")</f>
        <v>78</v>
      </c>
      <c r="Z547" s="643">
        <f>IFERROR(IF(Z542="",0,Z542),"0")+IFERROR(IF(Z543="",0,Z543),"0")+IFERROR(IF(Z544="",0,Z544),"0")+IFERROR(IF(Z545="",0,Z545),"0")+IFERROR(IF(Z546="",0,Z546),"0")</f>
        <v>1.48044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700</v>
      </c>
      <c r="Y548" s="643">
        <f>IFERROR(SUM(Y542:Y546),"0")</f>
        <v>702</v>
      </c>
      <c r="Z548" s="37"/>
      <c r="AA548" s="644"/>
      <c r="AB548" s="644"/>
      <c r="AC548" s="644"/>
    </row>
    <row r="549" spans="1:68" ht="14.25" customHeight="1" x14ac:dyDescent="0.25">
      <c r="A549" s="667" t="s">
        <v>172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105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130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105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130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135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146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130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12634.1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12789.220000000001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13439.168509134543</v>
      </c>
      <c r="Y574" s="643">
        <f>IFERROR(SUM(BN22:BN570),"0")</f>
        <v>13605.778999999995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23</v>
      </c>
      <c r="Y575" s="38">
        <f>ROUNDUP(SUM(BP22:BP570),0)</f>
        <v>23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14014.168509134543</v>
      </c>
      <c r="Y576" s="643">
        <f>GrossWeightTotalR+PalletQtyTotalR*25</f>
        <v>14180.778999999995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2715.0077652232821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2743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26.648399999999999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272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179</v>
      </c>
      <c r="F581" s="665" t="s">
        <v>206</v>
      </c>
      <c r="G581" s="665" t="s">
        <v>245</v>
      </c>
      <c r="H581" s="665" t="s">
        <v>94</v>
      </c>
      <c r="I581" s="665" t="s">
        <v>273</v>
      </c>
      <c r="J581" s="665" t="s">
        <v>318</v>
      </c>
      <c r="K581" s="665" t="s">
        <v>379</v>
      </c>
      <c r="L581" s="665" t="s">
        <v>425</v>
      </c>
      <c r="M581" s="665" t="s">
        <v>443</v>
      </c>
      <c r="N581" s="639"/>
      <c r="O581" s="665" t="s">
        <v>456</v>
      </c>
      <c r="P581" s="665" t="s">
        <v>468</v>
      </c>
      <c r="Q581" s="665" t="s">
        <v>475</v>
      </c>
      <c r="R581" s="665" t="s">
        <v>479</v>
      </c>
      <c r="S581" s="665" t="s">
        <v>485</v>
      </c>
      <c r="T581" s="665" t="s">
        <v>490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308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917.99999999999989</v>
      </c>
      <c r="E583" s="46">
        <f>IFERROR(Y86*1,"0")+IFERROR(Y87*1,"0")+IFERROR(Y88*1,"0")+IFERROR(Y92*1,"0")+IFERROR(Y93*1,"0")+IFERROR(Y94*1,"0")+IFERROR(Y95*1,"0")+IFERROR(Y96*1,"0")+IFERROR(Y97*1,"0")+IFERROR(Y98*1,"0")+IFERROR(Y99*1,"0")</f>
        <v>1179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1675.62</v>
      </c>
      <c r="G583" s="46">
        <f>IFERROR(Y133*1,"0")+IFERROR(Y134*1,"0")+IFERROR(Y138*1,"0")+IFERROR(Y139*1,"0")+IFERROR(Y143*1,"0")+IFERROR(Y144*1,"0")</f>
        <v>100.80000000000001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312.89999999999998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1422.6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74.8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360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52.5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365.4</v>
      </c>
      <c r="U583" s="46">
        <f>IFERROR(Y355*1,"0")+IFERROR(Y359*1,"0")+IFERROR(Y360*1,"0")+IFERROR(Y361*1,"0")</f>
        <v>637.20000000000005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3676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107.10000000000001</v>
      </c>
      <c r="Y583" s="46">
        <f>IFERROR(Y436*1,"0")+IFERROR(Y437*1,"0")+IFERROR(Y441*1,"0")+IFERROR(Y442*1,"0")+IFERROR(Y443*1,"0")+IFERROR(Y444*1,"0")</f>
        <v>21.3</v>
      </c>
      <c r="Z583" s="46">
        <f>IFERROR(Y449*1,"0")+IFERROR(Y450*1,"0")</f>
        <v>20.399999999999999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855.59999999999991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702</v>
      </c>
      <c r="AD583" s="46">
        <f>IFERROR(Y558*1,"0")+IFERROR(Y562*1,"0")+IFERROR(Y566*1,"0")+IFERROR(Y570*1,"0")</f>
        <v>0</v>
      </c>
      <c r="AF583" s="639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0 X54 X61 X88 X280 X367:X369 X377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2025-05-07T08:49:38Z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