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CDA99C3-C555-48D8-B708-E5469F9531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Y319" i="1"/>
  <c r="X319" i="1"/>
  <c r="Z318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Z218" i="1" s="1"/>
  <c r="Y212" i="1"/>
  <c r="Y219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8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8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Y140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P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Y119" i="1"/>
  <c r="X119" i="1"/>
  <c r="Z118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Y118" i="1" s="1"/>
  <c r="X109" i="1"/>
  <c r="X108" i="1"/>
  <c r="BO107" i="1"/>
  <c r="BM107" i="1"/>
  <c r="Z107" i="1"/>
  <c r="Y107" i="1"/>
  <c r="P107" i="1"/>
  <c r="BP106" i="1"/>
  <c r="BO106" i="1"/>
  <c r="BN106" i="1"/>
  <c r="BM106" i="1"/>
  <c r="Z106" i="1"/>
  <c r="Z108" i="1" s="1"/>
  <c r="Y106" i="1"/>
  <c r="P106" i="1"/>
  <c r="BO105" i="1"/>
  <c r="BM105" i="1"/>
  <c r="Z105" i="1"/>
  <c r="Y105" i="1"/>
  <c r="P105" i="1"/>
  <c r="Y102" i="1"/>
  <c r="X102" i="1"/>
  <c r="Z101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P78" i="1"/>
  <c r="Y75" i="1"/>
  <c r="X75" i="1"/>
  <c r="Z74" i="1"/>
  <c r="X74" i="1"/>
  <c r="BO73" i="1"/>
  <c r="BM73" i="1"/>
  <c r="Z73" i="1"/>
  <c r="Y73" i="1"/>
  <c r="P73" i="1"/>
  <c r="BP72" i="1"/>
  <c r="BO72" i="1"/>
  <c r="BN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P66" i="1"/>
  <c r="BO66" i="1"/>
  <c r="BN66" i="1"/>
  <c r="BM66" i="1"/>
  <c r="Z66" i="1"/>
  <c r="Z68" i="1" s="1"/>
  <c r="Y66" i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1" i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Y39" i="1"/>
  <c r="X39" i="1"/>
  <c r="Z38" i="1"/>
  <c r="X38" i="1"/>
  <c r="BO37" i="1"/>
  <c r="BM37" i="1"/>
  <c r="Z37" i="1"/>
  <c r="Y37" i="1"/>
  <c r="P37" i="1"/>
  <c r="BP36" i="1"/>
  <c r="BO36" i="1"/>
  <c r="BN36" i="1"/>
  <c r="BM36" i="1"/>
  <c r="Z36" i="1"/>
  <c r="Y36" i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P28" i="1"/>
  <c r="Y24" i="1"/>
  <c r="X24" i="1"/>
  <c r="Z23" i="1"/>
  <c r="X23" i="1"/>
  <c r="BO22" i="1"/>
  <c r="X327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BP127" i="1"/>
  <c r="BN127" i="1"/>
  <c r="Y145" i="1"/>
  <c r="BP144" i="1"/>
  <c r="BN144" i="1"/>
  <c r="Y146" i="1"/>
  <c r="H9" i="1"/>
  <c r="Y23" i="1"/>
  <c r="BP22" i="1"/>
  <c r="BN22" i="1"/>
  <c r="X326" i="1"/>
  <c r="X328" i="1" s="1"/>
  <c r="X329" i="1"/>
  <c r="Y32" i="1"/>
  <c r="Y325" i="1" s="1"/>
  <c r="Y38" i="1"/>
  <c r="BP35" i="1"/>
  <c r="BN35" i="1"/>
  <c r="BP37" i="1"/>
  <c r="BN37" i="1"/>
  <c r="Z50" i="1"/>
  <c r="Z330" i="1" s="1"/>
  <c r="X325" i="1"/>
  <c r="Y68" i="1"/>
  <c r="Y69" i="1"/>
  <c r="Y74" i="1"/>
  <c r="BP71" i="1"/>
  <c r="BN71" i="1"/>
  <c r="BP73" i="1"/>
  <c r="BN73" i="1"/>
  <c r="Z80" i="1"/>
  <c r="Y91" i="1"/>
  <c r="Y92" i="1"/>
  <c r="Y101" i="1"/>
  <c r="BP95" i="1"/>
  <c r="BN95" i="1"/>
  <c r="BP97" i="1"/>
  <c r="BN97" i="1"/>
  <c r="BP100" i="1"/>
  <c r="BN100" i="1"/>
  <c r="Y109" i="1"/>
  <c r="BP113" i="1"/>
  <c r="BN113" i="1"/>
  <c r="BP115" i="1"/>
  <c r="BN115" i="1"/>
  <c r="BP117" i="1"/>
  <c r="BN117" i="1"/>
  <c r="Y128" i="1"/>
  <c r="Y129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Y326" i="1" l="1"/>
  <c r="Y329" i="1"/>
  <c r="Y327" i="1"/>
  <c r="C338" i="1" l="1"/>
  <c r="Y328" i="1"/>
  <c r="A338" i="1" s="1"/>
  <c r="B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<sst xmlns="http://schemas.openxmlformats.org/spreadsheetml/2006/main" count="1578" uniqueCount="511">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</sst>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4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45786</v>
      </c>
      <c r="R5" s="420"/>
      <c r="T5" s="443" t="s">
        <v>11</v>
      </c>
      <c r="U5" s="444"/>
      <c r="V5" s="445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44"/>
      <c r="T6" s="447" t="s">
        <v>16</v>
      </c>
      <c r="U6" s="444"/>
      <c r="V6" s="475" t="s">
        <v>17</v>
      </c>
      <c r="W6" s="369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8"/>
      <c r="U7" s="444"/>
      <c r="V7" s="476"/>
      <c r="W7" s="477"/>
      <c r="AB7" s="51"/>
      <c r="AC7" s="51"/>
      <c r="AD7" s="51"/>
      <c r="AE7" s="51"/>
    </row>
    <row r="8" spans="1:32" s="326" customFormat="1" ht="25.5" customHeight="1" x14ac:dyDescent="0.2">
      <c r="A8" s="548" t="s">
        <v>18</v>
      </c>
      <c r="B8" s="352"/>
      <c r="C8" s="353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3">
        <v>0.375</v>
      </c>
      <c r="R8" s="380"/>
      <c r="T8" s="348"/>
      <c r="U8" s="444"/>
      <c r="V8" s="476"/>
      <c r="W8" s="477"/>
      <c r="AB8" s="51"/>
      <c r="AC8" s="51"/>
      <c r="AD8" s="51"/>
      <c r="AE8" s="51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8"/>
      <c r="U9" s="444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6" t="s">
        <v>22</v>
      </c>
      <c r="Q10" s="448"/>
      <c r="R10" s="449"/>
      <c r="U10" s="24" t="s">
        <v>23</v>
      </c>
      <c r="V10" s="368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497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0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3"/>
      <c r="R12" s="380"/>
      <c r="S12" s="23"/>
      <c r="U12" s="24"/>
      <c r="V12" s="358"/>
      <c r="W12" s="348"/>
      <c r="AB12" s="51"/>
      <c r="AC12" s="51"/>
      <c r="AD12" s="51"/>
      <c r="AE12" s="51"/>
    </row>
    <row r="13" spans="1:32" s="326" customFormat="1" ht="23.25" customHeight="1" x14ac:dyDescent="0.2">
      <c r="A13" s="440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32</v>
      </c>
      <c r="Q13" s="497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0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5" t="s">
        <v>36</v>
      </c>
      <c r="B17" s="365" t="s">
        <v>37</v>
      </c>
      <c r="C17" s="426" t="s">
        <v>38</v>
      </c>
      <c r="D17" s="365" t="s">
        <v>39</v>
      </c>
      <c r="E17" s="406"/>
      <c r="F17" s="365" t="s">
        <v>40</v>
      </c>
      <c r="G17" s="365" t="s">
        <v>41</v>
      </c>
      <c r="H17" s="365" t="s">
        <v>42</v>
      </c>
      <c r="I17" s="365" t="s">
        <v>43</v>
      </c>
      <c r="J17" s="365" t="s">
        <v>44</v>
      </c>
      <c r="K17" s="365" t="s">
        <v>45</v>
      </c>
      <c r="L17" s="365" t="s">
        <v>46</v>
      </c>
      <c r="M17" s="365" t="s">
        <v>47</v>
      </c>
      <c r="N17" s="365" t="s">
        <v>48</v>
      </c>
      <c r="O17" s="365" t="s">
        <v>49</v>
      </c>
      <c r="P17" s="365" t="s">
        <v>50</v>
      </c>
      <c r="Q17" s="405"/>
      <c r="R17" s="405"/>
      <c r="S17" s="405"/>
      <c r="T17" s="406"/>
      <c r="U17" s="547" t="s">
        <v>51</v>
      </c>
      <c r="V17" s="375"/>
      <c r="W17" s="365" t="s">
        <v>52</v>
      </c>
      <c r="X17" s="365" t="s">
        <v>53</v>
      </c>
      <c r="Y17" s="545" t="s">
        <v>54</v>
      </c>
      <c r="Z17" s="484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customHeight="1" x14ac:dyDescent="0.25">
      <c r="A20" s="370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3">
        <v>4607111035752</v>
      </c>
      <c r="E22" s="34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customHeight="1" x14ac:dyDescent="0.25">
      <c r="A26" s="370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3">
        <v>4607111036520</v>
      </c>
      <c r="E28" s="34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3">
        <v>4607111036537</v>
      </c>
      <c r="E29" s="34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126</v>
      </c>
      <c r="Y29" s="333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85</v>
      </c>
      <c r="B30" s="54" t="s">
        <v>86</v>
      </c>
      <c r="C30" s="31">
        <v>4301132183</v>
      </c>
      <c r="D30" s="343">
        <v>4607111036605</v>
      </c>
      <c r="E30" s="34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73</v>
      </c>
      <c r="Q31" s="352"/>
      <c r="R31" s="352"/>
      <c r="S31" s="352"/>
      <c r="T31" s="352"/>
      <c r="U31" s="352"/>
      <c r="V31" s="353"/>
      <c r="W31" s="37" t="s">
        <v>70</v>
      </c>
      <c r="X31" s="334">
        <f>IFERROR(SUM(X28:X30),"0")</f>
        <v>126</v>
      </c>
      <c r="Y31" s="334">
        <f>IFERROR(SUM(Y28:Y30),"0")</f>
        <v>126</v>
      </c>
      <c r="Z31" s="334">
        <f>IFERROR(IF(Z28="",0,Z28),"0")+IFERROR(IF(Z29="",0,Z29),"0")+IFERROR(IF(Z30="",0,Z30),"0")</f>
        <v>1.1856599999999999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73</v>
      </c>
      <c r="Q32" s="352"/>
      <c r="R32" s="352"/>
      <c r="S32" s="352"/>
      <c r="T32" s="352"/>
      <c r="U32" s="352"/>
      <c r="V32" s="353"/>
      <c r="W32" s="37" t="s">
        <v>74</v>
      </c>
      <c r="X32" s="334">
        <f>IFERROR(SUMPRODUCT(X28:X30*H28:H30),"0")</f>
        <v>189</v>
      </c>
      <c r="Y32" s="334">
        <f>IFERROR(SUMPRODUCT(Y28:Y30*H28:H30),"0")</f>
        <v>189</v>
      </c>
      <c r="Z32" s="37"/>
      <c r="AA32" s="335"/>
      <c r="AB32" s="335"/>
      <c r="AC32" s="335"/>
    </row>
    <row r="33" spans="1:68" ht="16.5" customHeight="1" x14ac:dyDescent="0.25">
      <c r="A33" s="370" t="s">
        <v>87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64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88</v>
      </c>
      <c r="B35" s="54" t="s">
        <v>89</v>
      </c>
      <c r="C35" s="31">
        <v>4301071090</v>
      </c>
      <c r="D35" s="343">
        <v>4620207490075</v>
      </c>
      <c r="E35" s="344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43">
        <v>4620207490174</v>
      </c>
      <c r="E36" s="34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12</v>
      </c>
      <c r="Y36" s="33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94</v>
      </c>
      <c r="B37" s="54" t="s">
        <v>95</v>
      </c>
      <c r="C37" s="31">
        <v>4301071091</v>
      </c>
      <c r="D37" s="343">
        <v>4620207490044</v>
      </c>
      <c r="E37" s="34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73</v>
      </c>
      <c r="Q38" s="352"/>
      <c r="R38" s="352"/>
      <c r="S38" s="352"/>
      <c r="T38" s="352"/>
      <c r="U38" s="352"/>
      <c r="V38" s="353"/>
      <c r="W38" s="37" t="s">
        <v>70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73</v>
      </c>
      <c r="Q39" s="352"/>
      <c r="R39" s="352"/>
      <c r="S39" s="352"/>
      <c r="T39" s="352"/>
      <c r="U39" s="352"/>
      <c r="V39" s="353"/>
      <c r="W39" s="37" t="s">
        <v>74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customHeight="1" x14ac:dyDescent="0.25">
      <c r="A40" s="370" t="s">
        <v>97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43">
        <v>4607111038999</v>
      </c>
      <c r="E42" s="344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43">
        <v>4607111039385</v>
      </c>
      <c r="E43" s="344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107</v>
      </c>
      <c r="B44" s="54" t="s">
        <v>108</v>
      </c>
      <c r="C44" s="31">
        <v>4301070972</v>
      </c>
      <c r="D44" s="343">
        <v>4607111037183</v>
      </c>
      <c r="E44" s="34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4301071045</v>
      </c>
      <c r="D45" s="343">
        <v>4607111039392</v>
      </c>
      <c r="E45" s="344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4301071031</v>
      </c>
      <c r="D46" s="343">
        <v>4607111038982</v>
      </c>
      <c r="E46" s="344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24</v>
      </c>
      <c r="Y46" s="333">
        <f t="shared" si="0"/>
        <v>24</v>
      </c>
      <c r="Z46" s="36">
        <f t="shared" si="1"/>
        <v>0.372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114</v>
      </c>
      <c r="B47" s="54" t="s">
        <v>115</v>
      </c>
      <c r="C47" s="31">
        <v>4301071046</v>
      </c>
      <c r="D47" s="343">
        <v>4607111039354</v>
      </c>
      <c r="E47" s="344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43">
        <v>4607111039330</v>
      </c>
      <c r="E48" s="344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4"/>
      <c r="V48" s="34"/>
      <c r="W48" s="35" t="s">
        <v>70</v>
      </c>
      <c r="X48" s="332">
        <v>60</v>
      </c>
      <c r="Y48" s="333">
        <f t="shared" si="0"/>
        <v>60</v>
      </c>
      <c r="Z48" s="36">
        <f t="shared" si="1"/>
        <v>0.92999999999999994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438</v>
      </c>
      <c r="BN48" s="67">
        <f t="shared" si="3"/>
        <v>438</v>
      </c>
      <c r="BO48" s="67">
        <f t="shared" si="4"/>
        <v>0.7142857142857143</v>
      </c>
      <c r="BP48" s="67">
        <f t="shared" si="5"/>
        <v>0.7142857142857143</v>
      </c>
    </row>
    <row r="49" spans="1:68" ht="27" customHeight="1" x14ac:dyDescent="0.25">
      <c r="A49" s="54" t="s">
        <v>118</v>
      </c>
      <c r="B49" s="54" t="s">
        <v>119</v>
      </c>
      <c r="C49" s="31">
        <v>4301070968</v>
      </c>
      <c r="D49" s="343">
        <v>4607111036889</v>
      </c>
      <c r="E49" s="34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100</v>
      </c>
      <c r="M49" s="33" t="s">
        <v>69</v>
      </c>
      <c r="N49" s="33"/>
      <c r="O49" s="32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73</v>
      </c>
      <c r="Q50" s="352"/>
      <c r="R50" s="352"/>
      <c r="S50" s="352"/>
      <c r="T50" s="352"/>
      <c r="U50" s="352"/>
      <c r="V50" s="353"/>
      <c r="W50" s="37" t="s">
        <v>70</v>
      </c>
      <c r="X50" s="334">
        <f>IFERROR(SUM(X42:X49),"0")</f>
        <v>108</v>
      </c>
      <c r="Y50" s="334">
        <f>IFERROR(SUM(Y42:Y49),"0")</f>
        <v>108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1.6739999999999999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73</v>
      </c>
      <c r="Q51" s="352"/>
      <c r="R51" s="352"/>
      <c r="S51" s="352"/>
      <c r="T51" s="352"/>
      <c r="U51" s="352"/>
      <c r="V51" s="353"/>
      <c r="W51" s="37" t="s">
        <v>74</v>
      </c>
      <c r="X51" s="334">
        <f>IFERROR(SUMPRODUCT(X42:X49*H42:H49),"0")</f>
        <v>756</v>
      </c>
      <c r="Y51" s="334">
        <f>IFERROR(SUMPRODUCT(Y42:Y49*H42:H49),"0")</f>
        <v>756</v>
      </c>
      <c r="Z51" s="37"/>
      <c r="AA51" s="335"/>
      <c r="AB51" s="335"/>
      <c r="AC51" s="335"/>
    </row>
    <row r="52" spans="1:68" ht="16.5" customHeight="1" x14ac:dyDescent="0.25">
      <c r="A52" s="370" t="s">
        <v>120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121</v>
      </c>
      <c r="B54" s="54" t="s">
        <v>122</v>
      </c>
      <c r="C54" s="31">
        <v>4301071073</v>
      </c>
      <c r="D54" s="343">
        <v>4620207490822</v>
      </c>
      <c r="E54" s="344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4"/>
      <c r="V54" s="34"/>
      <c r="W54" s="35" t="s">
        <v>70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73</v>
      </c>
      <c r="Q55" s="352"/>
      <c r="R55" s="352"/>
      <c r="S55" s="352"/>
      <c r="T55" s="352"/>
      <c r="U55" s="352"/>
      <c r="V55" s="353"/>
      <c r="W55" s="37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73</v>
      </c>
      <c r="Q56" s="352"/>
      <c r="R56" s="352"/>
      <c r="S56" s="352"/>
      <c r="T56" s="352"/>
      <c r="U56" s="352"/>
      <c r="V56" s="353"/>
      <c r="W56" s="37" t="s">
        <v>74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customHeight="1" x14ac:dyDescent="0.25">
      <c r="A57" s="347" t="s">
        <v>124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125</v>
      </c>
      <c r="B58" s="54" t="s">
        <v>126</v>
      </c>
      <c r="C58" s="31">
        <v>4301100087</v>
      </c>
      <c r="D58" s="343">
        <v>4607111039743</v>
      </c>
      <c r="E58" s="344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4"/>
      <c r="V58" s="34"/>
      <c r="W58" s="35" t="s">
        <v>70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73</v>
      </c>
      <c r="Q59" s="352"/>
      <c r="R59" s="352"/>
      <c r="S59" s="352"/>
      <c r="T59" s="352"/>
      <c r="U59" s="352"/>
      <c r="V59" s="353"/>
      <c r="W59" s="37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73</v>
      </c>
      <c r="Q60" s="352"/>
      <c r="R60" s="352"/>
      <c r="S60" s="352"/>
      <c r="T60" s="352"/>
      <c r="U60" s="352"/>
      <c r="V60" s="353"/>
      <c r="W60" s="37" t="s">
        <v>74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customHeight="1" x14ac:dyDescent="0.25">
      <c r="A61" s="347" t="s">
        <v>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128</v>
      </c>
      <c r="B62" s="54" t="s">
        <v>129</v>
      </c>
      <c r="C62" s="31">
        <v>4301132194</v>
      </c>
      <c r="D62" s="343">
        <v>4607111039712</v>
      </c>
      <c r="E62" s="344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4"/>
      <c r="V62" s="34"/>
      <c r="W62" s="35" t="s">
        <v>70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73</v>
      </c>
      <c r="Q63" s="352"/>
      <c r="R63" s="352"/>
      <c r="S63" s="352"/>
      <c r="T63" s="352"/>
      <c r="U63" s="352"/>
      <c r="V63" s="353"/>
      <c r="W63" s="37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73</v>
      </c>
      <c r="Q64" s="352"/>
      <c r="R64" s="352"/>
      <c r="S64" s="352"/>
      <c r="T64" s="352"/>
      <c r="U64" s="352"/>
      <c r="V64" s="353"/>
      <c r="W64" s="37" t="s">
        <v>74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customHeight="1" x14ac:dyDescent="0.25">
      <c r="A65" s="347" t="s">
        <v>131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132</v>
      </c>
      <c r="B66" s="54" t="s">
        <v>133</v>
      </c>
      <c r="C66" s="31">
        <v>4301136018</v>
      </c>
      <c r="D66" s="343">
        <v>4607111037008</v>
      </c>
      <c r="E66" s="344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1">
        <v>4301136015</v>
      </c>
      <c r="D67" s="343">
        <v>4607111037398</v>
      </c>
      <c r="E67" s="344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73</v>
      </c>
      <c r="Q68" s="352"/>
      <c r="R68" s="352"/>
      <c r="S68" s="352"/>
      <c r="T68" s="352"/>
      <c r="U68" s="352"/>
      <c r="V68" s="353"/>
      <c r="W68" s="37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73</v>
      </c>
      <c r="Q69" s="352"/>
      <c r="R69" s="352"/>
      <c r="S69" s="352"/>
      <c r="T69" s="352"/>
      <c r="U69" s="352"/>
      <c r="V69" s="353"/>
      <c r="W69" s="37" t="s">
        <v>74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customHeight="1" x14ac:dyDescent="0.25">
      <c r="A70" s="347" t="s">
        <v>137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138</v>
      </c>
      <c r="B71" s="54" t="s">
        <v>139</v>
      </c>
      <c r="C71" s="31">
        <v>4301135664</v>
      </c>
      <c r="D71" s="343">
        <v>4607111039705</v>
      </c>
      <c r="E71" s="344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43">
        <v>4607111039729</v>
      </c>
      <c r="E72" s="344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43">
        <v>4620207490228</v>
      </c>
      <c r="E73" s="344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4"/>
      <c r="V73" s="34"/>
      <c r="W73" s="35" t="s">
        <v>70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73</v>
      </c>
      <c r="Q74" s="352"/>
      <c r="R74" s="352"/>
      <c r="S74" s="352"/>
      <c r="T74" s="352"/>
      <c r="U74" s="352"/>
      <c r="V74" s="353"/>
      <c r="W74" s="37" t="s">
        <v>70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73</v>
      </c>
      <c r="Q75" s="352"/>
      <c r="R75" s="352"/>
      <c r="S75" s="352"/>
      <c r="T75" s="352"/>
      <c r="U75" s="352"/>
      <c r="V75" s="353"/>
      <c r="W75" s="37" t="s">
        <v>74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customHeight="1" x14ac:dyDescent="0.25">
      <c r="A76" s="370" t="s">
        <v>145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64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43">
        <v>4607111037411</v>
      </c>
      <c r="E78" s="344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4"/>
      <c r="V78" s="34"/>
      <c r="W78" s="35" t="s">
        <v>70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43">
        <v>4607111036728</v>
      </c>
      <c r="E79" s="344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4"/>
      <c r="V79" s="34"/>
      <c r="W79" s="35" t="s">
        <v>70</v>
      </c>
      <c r="X79" s="332">
        <v>84</v>
      </c>
      <c r="Y79" s="333">
        <f>IFERROR(IF(X79="","",X79),"")</f>
        <v>84</v>
      </c>
      <c r="Z79" s="36">
        <f>IFERROR(IF(X79="","",X79*0.00866),"")</f>
        <v>0.72743999999999998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437.90879999999999</v>
      </c>
      <c r="BN79" s="67">
        <f>IFERROR(Y79*I79,"0")</f>
        <v>437.90879999999999</v>
      </c>
      <c r="BO79" s="67">
        <f>IFERROR(X79/J79,"0")</f>
        <v>0.58333333333333337</v>
      </c>
      <c r="BP79" s="67">
        <f>IFERROR(Y79/J79,"0")</f>
        <v>0.58333333333333337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73</v>
      </c>
      <c r="Q80" s="352"/>
      <c r="R80" s="352"/>
      <c r="S80" s="352"/>
      <c r="T80" s="352"/>
      <c r="U80" s="352"/>
      <c r="V80" s="353"/>
      <c r="W80" s="37" t="s">
        <v>70</v>
      </c>
      <c r="X80" s="334">
        <f>IFERROR(SUM(X78:X79),"0")</f>
        <v>84</v>
      </c>
      <c r="Y80" s="334">
        <f>IFERROR(SUM(Y78:Y79),"0")</f>
        <v>84</v>
      </c>
      <c r="Z80" s="334">
        <f>IFERROR(IF(Z78="",0,Z78),"0")+IFERROR(IF(Z79="",0,Z79),"0")</f>
        <v>0.72743999999999998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73</v>
      </c>
      <c r="Q81" s="352"/>
      <c r="R81" s="352"/>
      <c r="S81" s="352"/>
      <c r="T81" s="352"/>
      <c r="U81" s="352"/>
      <c r="V81" s="353"/>
      <c r="W81" s="37" t="s">
        <v>74</v>
      </c>
      <c r="X81" s="334">
        <f>IFERROR(SUMPRODUCT(X78:X79*H78:H79),"0")</f>
        <v>420</v>
      </c>
      <c r="Y81" s="334">
        <f>IFERROR(SUMPRODUCT(Y78:Y79*H78:H79),"0")</f>
        <v>420</v>
      </c>
      <c r="Z81" s="37"/>
      <c r="AA81" s="335"/>
      <c r="AB81" s="335"/>
      <c r="AC81" s="335"/>
    </row>
    <row r="82" spans="1:68" ht="16.5" customHeight="1" x14ac:dyDescent="0.25">
      <c r="A82" s="370" t="s">
        <v>152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43">
        <v>4607111033659</v>
      </c>
      <c r="E84" s="344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customHeight="1" x14ac:dyDescent="0.25">
      <c r="A87" s="370" t="s">
        <v>156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157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4301131041</v>
      </c>
      <c r="D89" s="343">
        <v>4607111034120</v>
      </c>
      <c r="E89" s="344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4301131042</v>
      </c>
      <c r="D90" s="343">
        <v>4607111034137</v>
      </c>
      <c r="E90" s="344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14</v>
      </c>
      <c r="Y90" s="33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7"/>
      <c r="AA92" s="335"/>
      <c r="AB92" s="335"/>
      <c r="AC92" s="335"/>
    </row>
    <row r="93" spans="1:68" ht="16.5" customHeight="1" x14ac:dyDescent="0.25">
      <c r="A93" s="370" t="s">
        <v>164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4301135569</v>
      </c>
      <c r="D95" s="343">
        <v>4607111033628</v>
      </c>
      <c r="E95" s="344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80</v>
      </c>
      <c r="L95" s="32" t="s">
        <v>100</v>
      </c>
      <c r="M95" s="33" t="s">
        <v>69</v>
      </c>
      <c r="N95" s="33"/>
      <c r="O95" s="32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4"/>
      <c r="V95" s="34"/>
      <c r="W95" s="35" t="s">
        <v>70</v>
      </c>
      <c r="X95" s="332">
        <v>14</v>
      </c>
      <c r="Y95" s="333">
        <f t="shared" ref="Y95:Y100" si="6">IFERROR(IF(X95="","",X95),"")</f>
        <v>14</v>
      </c>
      <c r="Z95" s="36">
        <f t="shared" ref="Z95:Z100" si="7">IFERROR(IF(X95="","",X95*0.01788),"")</f>
        <v>0.25031999999999999</v>
      </c>
      <c r="AA95" s="56"/>
      <c r="AB95" s="57"/>
      <c r="AC95" s="128" t="s">
        <v>155</v>
      </c>
      <c r="AG95" s="67"/>
      <c r="AJ95" s="71" t="s">
        <v>102</v>
      </c>
      <c r="AK95" s="71">
        <v>14</v>
      </c>
      <c r="BB95" s="129" t="s">
        <v>82</v>
      </c>
      <c r="BM95" s="67">
        <f t="shared" ref="BM95:BM100" si="8">IFERROR(X95*I95,"0")</f>
        <v>60.250400000000006</v>
      </c>
      <c r="BN95" s="67">
        <f t="shared" ref="BN95:BN100" si="9">IFERROR(Y95*I95,"0")</f>
        <v>60.250400000000006</v>
      </c>
      <c r="BO95" s="67">
        <f t="shared" ref="BO95:BO100" si="10">IFERROR(X95/J95,"0")</f>
        <v>0.2</v>
      </c>
      <c r="BP95" s="67">
        <f t="shared" ref="BP95:BP100" si="11">IFERROR(Y95/J95,"0")</f>
        <v>0.2</v>
      </c>
    </row>
    <row r="96" spans="1:68" ht="27" customHeight="1" x14ac:dyDescent="0.25">
      <c r="A96" s="54" t="s">
        <v>167</v>
      </c>
      <c r="B96" s="54" t="s">
        <v>168</v>
      </c>
      <c r="C96" s="31">
        <v>4301135565</v>
      </c>
      <c r="D96" s="343">
        <v>4607111033451</v>
      </c>
      <c r="E96" s="344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80</v>
      </c>
      <c r="L96" s="32" t="s">
        <v>105</v>
      </c>
      <c r="M96" s="33" t="s">
        <v>69</v>
      </c>
      <c r="N96" s="33"/>
      <c r="O96" s="32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70</v>
      </c>
      <c r="X96" s="332">
        <v>70</v>
      </c>
      <c r="Y96" s="333">
        <f t="shared" si="6"/>
        <v>70</v>
      </c>
      <c r="Z96" s="36">
        <f t="shared" si="7"/>
        <v>1.2516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301.25200000000001</v>
      </c>
      <c r="BN96" s="67">
        <f t="shared" si="9"/>
        <v>301.25200000000001</v>
      </c>
      <c r="BO96" s="67">
        <f t="shared" si="10"/>
        <v>1</v>
      </c>
      <c r="BP96" s="67">
        <f t="shared" si="11"/>
        <v>1</v>
      </c>
    </row>
    <row r="97" spans="1:68" ht="27" customHeight="1" x14ac:dyDescent="0.25">
      <c r="A97" s="54" t="s">
        <v>169</v>
      </c>
      <c r="B97" s="54" t="s">
        <v>170</v>
      </c>
      <c r="C97" s="31">
        <v>4301135575</v>
      </c>
      <c r="D97" s="343">
        <v>4607111035141</v>
      </c>
      <c r="E97" s="344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171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4301135578</v>
      </c>
      <c r="D98" s="343">
        <v>4607111033444</v>
      </c>
      <c r="E98" s="344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56</v>
      </c>
      <c r="Y98" s="333">
        <f t="shared" si="6"/>
        <v>56</v>
      </c>
      <c r="Z98" s="36">
        <f t="shared" si="7"/>
        <v>1.0012799999999999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241.00160000000002</v>
      </c>
      <c r="BN98" s="67">
        <f t="shared" si="9"/>
        <v>241.00160000000002</v>
      </c>
      <c r="BO98" s="67">
        <f t="shared" si="10"/>
        <v>0.8</v>
      </c>
      <c r="BP98" s="67">
        <f t="shared" si="11"/>
        <v>0.8</v>
      </c>
    </row>
    <row r="99" spans="1:68" ht="27" customHeight="1" x14ac:dyDescent="0.25">
      <c r="A99" s="54" t="s">
        <v>174</v>
      </c>
      <c r="B99" s="54" t="s">
        <v>175</v>
      </c>
      <c r="C99" s="31">
        <v>4301135571</v>
      </c>
      <c r="D99" s="343">
        <v>4607111035028</v>
      </c>
      <c r="E99" s="344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71" t="s">
        <v>176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4301135285</v>
      </c>
      <c r="D100" s="343">
        <v>4607111036407</v>
      </c>
      <c r="E100" s="344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80</v>
      </c>
      <c r="L100" s="32" t="s">
        <v>100</v>
      </c>
      <c r="M100" s="33" t="s">
        <v>69</v>
      </c>
      <c r="N100" s="33"/>
      <c r="O100" s="32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14</v>
      </c>
      <c r="Y100" s="333">
        <f t="shared" si="6"/>
        <v>14</v>
      </c>
      <c r="Z100" s="36">
        <f t="shared" si="7"/>
        <v>0.25031999999999999</v>
      </c>
      <c r="AA100" s="56"/>
      <c r="AB100" s="57"/>
      <c r="AC100" s="138" t="s">
        <v>179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73</v>
      </c>
      <c r="Q101" s="352"/>
      <c r="R101" s="352"/>
      <c r="S101" s="352"/>
      <c r="T101" s="352"/>
      <c r="U101" s="352"/>
      <c r="V101" s="353"/>
      <c r="W101" s="37" t="s">
        <v>70</v>
      </c>
      <c r="X101" s="334">
        <f>IFERROR(SUM(X95:X100),"0")</f>
        <v>154</v>
      </c>
      <c r="Y101" s="334">
        <f>IFERROR(SUM(Y95:Y100),"0")</f>
        <v>154</v>
      </c>
      <c r="Z101" s="334">
        <f>IFERROR(IF(Z95="",0,Z95),"0")+IFERROR(IF(Z96="",0,Z96),"0")+IFERROR(IF(Z97="",0,Z97),"0")+IFERROR(IF(Z98="",0,Z98),"0")+IFERROR(IF(Z99="",0,Z99),"0")+IFERROR(IF(Z100="",0,Z100),"0")</f>
        <v>2.75352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73</v>
      </c>
      <c r="Q102" s="352"/>
      <c r="R102" s="352"/>
      <c r="S102" s="352"/>
      <c r="T102" s="352"/>
      <c r="U102" s="352"/>
      <c r="V102" s="353"/>
      <c r="W102" s="37" t="s">
        <v>74</v>
      </c>
      <c r="X102" s="334">
        <f>IFERROR(SUMPRODUCT(X95:X100*H95:H100),"0")</f>
        <v>562.79999999999995</v>
      </c>
      <c r="Y102" s="334">
        <f>IFERROR(SUMPRODUCT(Y95:Y100*H95:H100),"0")</f>
        <v>562.79999999999995</v>
      </c>
      <c r="Z102" s="37"/>
      <c r="AA102" s="335"/>
      <c r="AB102" s="335"/>
      <c r="AC102" s="335"/>
    </row>
    <row r="103" spans="1:68" ht="16.5" customHeight="1" x14ac:dyDescent="0.25">
      <c r="A103" s="370" t="s">
        <v>180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131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181</v>
      </c>
      <c r="B105" s="54" t="s">
        <v>182</v>
      </c>
      <c r="C105" s="31">
        <v>4301136042</v>
      </c>
      <c r="D105" s="343">
        <v>4607025784012</v>
      </c>
      <c r="E105" s="344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80</v>
      </c>
      <c r="L105" s="32" t="s">
        <v>100</v>
      </c>
      <c r="M105" s="33" t="s">
        <v>69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4"/>
      <c r="V105" s="34"/>
      <c r="W105" s="35" t="s">
        <v>70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183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184</v>
      </c>
      <c r="B106" s="54" t="s">
        <v>185</v>
      </c>
      <c r="C106" s="31">
        <v>4301136077</v>
      </c>
      <c r="D106" s="343">
        <v>4607025784319</v>
      </c>
      <c r="E106" s="344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4"/>
      <c r="V106" s="34"/>
      <c r="W106" s="35" t="s">
        <v>70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186</v>
      </c>
      <c r="B107" s="54" t="s">
        <v>187</v>
      </c>
      <c r="C107" s="31">
        <v>4301136039</v>
      </c>
      <c r="D107" s="343">
        <v>4607111035370</v>
      </c>
      <c r="E107" s="344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188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73</v>
      </c>
      <c r="Q108" s="352"/>
      <c r="R108" s="352"/>
      <c r="S108" s="352"/>
      <c r="T108" s="352"/>
      <c r="U108" s="352"/>
      <c r="V108" s="353"/>
      <c r="W108" s="37" t="s">
        <v>70</v>
      </c>
      <c r="X108" s="334">
        <f>IFERROR(SUM(X105:X107),"0")</f>
        <v>0</v>
      </c>
      <c r="Y108" s="334">
        <f>IFERROR(SUM(Y105:Y107),"0")</f>
        <v>0</v>
      </c>
      <c r="Z108" s="334">
        <f>IFERROR(IF(Z105="",0,Z105),"0")+IFERROR(IF(Z106="",0,Z106),"0")+IFERROR(IF(Z107="",0,Z107),"0")</f>
        <v>0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73</v>
      </c>
      <c r="Q109" s="352"/>
      <c r="R109" s="352"/>
      <c r="S109" s="352"/>
      <c r="T109" s="352"/>
      <c r="U109" s="352"/>
      <c r="V109" s="353"/>
      <c r="W109" s="37" t="s">
        <v>74</v>
      </c>
      <c r="X109" s="334">
        <f>IFERROR(SUMPRODUCT(X105:X107*H105:H107),"0")</f>
        <v>0</v>
      </c>
      <c r="Y109" s="334">
        <f>IFERROR(SUMPRODUCT(Y105:Y107*H105:H107),"0")</f>
        <v>0</v>
      </c>
      <c r="Z109" s="37"/>
      <c r="AA109" s="335"/>
      <c r="AB109" s="335"/>
      <c r="AC109" s="335"/>
    </row>
    <row r="110" spans="1:68" ht="16.5" customHeight="1" x14ac:dyDescent="0.25">
      <c r="A110" s="370" t="s">
        <v>189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64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190</v>
      </c>
      <c r="B112" s="54" t="s">
        <v>191</v>
      </c>
      <c r="C112" s="31">
        <v>4301071074</v>
      </c>
      <c r="D112" s="343">
        <v>4620207491157</v>
      </c>
      <c r="E112" s="344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96" t="s">
        <v>192</v>
      </c>
      <c r="Q112" s="337"/>
      <c r="R112" s="337"/>
      <c r="S112" s="337"/>
      <c r="T112" s="338"/>
      <c r="U112" s="34"/>
      <c r="V112" s="34"/>
      <c r="W112" s="35" t="s">
        <v>70</v>
      </c>
      <c r="X112" s="332">
        <v>60</v>
      </c>
      <c r="Y112" s="333">
        <f t="shared" ref="Y112:Y117" si="12">IFERROR(IF(X112="","",X112),"")</f>
        <v>60</v>
      </c>
      <c r="Z112" s="36">
        <f t="shared" ref="Z112:Z117" si="13">IFERROR(IF(X112="","",X112*0.0155),"")</f>
        <v>0.92999999999999994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436.8</v>
      </c>
      <c r="BN112" s="67">
        <f t="shared" ref="BN112:BN117" si="15">IFERROR(Y112*I112,"0")</f>
        <v>436.8</v>
      </c>
      <c r="BO112" s="67">
        <f t="shared" ref="BO112:BO117" si="16">IFERROR(X112/J112,"0")</f>
        <v>0.7142857142857143</v>
      </c>
      <c r="BP112" s="67">
        <f t="shared" ref="BP112:BP117" si="17">IFERROR(Y112/J112,"0")</f>
        <v>0.7142857142857143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43">
        <v>4607111039262</v>
      </c>
      <c r="E113" s="344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67</v>
      </c>
      <c r="L113" s="32" t="s">
        <v>100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si="12"/>
        <v>24</v>
      </c>
      <c r="Z113" s="36">
        <f t="shared" si="13"/>
        <v>0.372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43">
        <v>4607111039248</v>
      </c>
      <c r="E114" s="344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67</v>
      </c>
      <c r="L114" s="32" t="s">
        <v>105</v>
      </c>
      <c r="M114" s="33" t="s">
        <v>69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72</v>
      </c>
      <c r="Y114" s="333">
        <f t="shared" si="12"/>
        <v>72</v>
      </c>
      <c r="Z114" s="36">
        <f t="shared" si="13"/>
        <v>1.1160000000000001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525.6</v>
      </c>
      <c r="BN114" s="67">
        <f t="shared" si="15"/>
        <v>525.6</v>
      </c>
      <c r="BO114" s="67">
        <f t="shared" si="16"/>
        <v>0.8571428571428571</v>
      </c>
      <c r="BP114" s="67">
        <f t="shared" si="17"/>
        <v>0.8571428571428571</v>
      </c>
    </row>
    <row r="115" spans="1:68" ht="27" customHeight="1" x14ac:dyDescent="0.25">
      <c r="A115" s="54" t="s">
        <v>198</v>
      </c>
      <c r="B115" s="54" t="s">
        <v>199</v>
      </c>
      <c r="C115" s="31">
        <v>4301070976</v>
      </c>
      <c r="D115" s="343">
        <v>4607111034144</v>
      </c>
      <c r="E115" s="344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67</v>
      </c>
      <c r="L115" s="32" t="s">
        <v>105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43">
        <v>4607111039293</v>
      </c>
      <c r="E116" s="344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24</v>
      </c>
      <c r="Y116" s="333">
        <f t="shared" si="12"/>
        <v>24</v>
      </c>
      <c r="Z116" s="36">
        <f t="shared" si="13"/>
        <v>0.372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43">
        <v>4607111039279</v>
      </c>
      <c r="E117" s="344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96</v>
      </c>
      <c r="Y117" s="333">
        <f t="shared" si="12"/>
        <v>96</v>
      </c>
      <c r="Z117" s="36">
        <f t="shared" si="13"/>
        <v>1.488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700.8</v>
      </c>
      <c r="BN117" s="67">
        <f t="shared" si="15"/>
        <v>700.8</v>
      </c>
      <c r="BO117" s="67">
        <f t="shared" si="16"/>
        <v>1.1428571428571428</v>
      </c>
      <c r="BP117" s="67">
        <f t="shared" si="17"/>
        <v>1.1428571428571428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73</v>
      </c>
      <c r="Q118" s="352"/>
      <c r="R118" s="352"/>
      <c r="S118" s="352"/>
      <c r="T118" s="352"/>
      <c r="U118" s="352"/>
      <c r="V118" s="353"/>
      <c r="W118" s="37" t="s">
        <v>70</v>
      </c>
      <c r="X118" s="334">
        <f>IFERROR(SUM(X112:X117),"0")</f>
        <v>276</v>
      </c>
      <c r="Y118" s="334">
        <f>IFERROR(SUM(Y112:Y117),"0")</f>
        <v>276</v>
      </c>
      <c r="Z118" s="334">
        <f>IFERROR(IF(Z112="",0,Z112),"0")+IFERROR(IF(Z113="",0,Z113),"0")+IFERROR(IF(Z114="",0,Z114),"0")+IFERROR(IF(Z115="",0,Z115),"0")+IFERROR(IF(Z116="",0,Z116),"0")+IFERROR(IF(Z117="",0,Z117),"0")</f>
        <v>4.2780000000000005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73</v>
      </c>
      <c r="Q119" s="352"/>
      <c r="R119" s="352"/>
      <c r="S119" s="352"/>
      <c r="T119" s="352"/>
      <c r="U119" s="352"/>
      <c r="V119" s="353"/>
      <c r="W119" s="37" t="s">
        <v>74</v>
      </c>
      <c r="X119" s="334">
        <f>IFERROR(SUMPRODUCT(X112:X117*H112:H117),"0")</f>
        <v>1903.1999999999998</v>
      </c>
      <c r="Y119" s="334">
        <f>IFERROR(SUMPRODUCT(Y112:Y117*H112:H117),"0")</f>
        <v>1903.1999999999998</v>
      </c>
      <c r="Z119" s="37"/>
      <c r="AA119" s="335"/>
      <c r="AB119" s="335"/>
      <c r="AC119" s="335"/>
    </row>
    <row r="120" spans="1:68" ht="14.25" customHeight="1" x14ac:dyDescent="0.25">
      <c r="A120" s="347" t="s">
        <v>137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204</v>
      </c>
      <c r="B121" s="54" t="s">
        <v>205</v>
      </c>
      <c r="C121" s="31">
        <v>4301135670</v>
      </c>
      <c r="D121" s="343">
        <v>4620207490983</v>
      </c>
      <c r="E121" s="344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3" t="s">
        <v>206</v>
      </c>
      <c r="Q121" s="337"/>
      <c r="R121" s="337"/>
      <c r="S121" s="337"/>
      <c r="T121" s="338"/>
      <c r="U121" s="34"/>
      <c r="V121" s="34"/>
      <c r="W121" s="35" t="s">
        <v>70</v>
      </c>
      <c r="X121" s="332">
        <v>56</v>
      </c>
      <c r="Y121" s="33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8" t="s">
        <v>207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187.24160000000001</v>
      </c>
      <c r="BN121" s="67">
        <f>IFERROR(Y121*I121,"0")</f>
        <v>187.24160000000001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4">
        <f>IFERROR(SUM(X121:X121),"0")</f>
        <v>56</v>
      </c>
      <c r="Y122" s="334">
        <f>IFERROR(SUM(Y121:Y121),"0")</f>
        <v>56</v>
      </c>
      <c r="Z122" s="334">
        <f>IFERROR(IF(Z121="",0,Z121),"0")</f>
        <v>1.0012799999999999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4">
        <f>IFERROR(SUMPRODUCT(X121:X121*H121:H121),"0")</f>
        <v>147.84</v>
      </c>
      <c r="Y123" s="334">
        <f>IFERROR(SUMPRODUCT(Y121:Y121*H121:H121),"0")</f>
        <v>147.84</v>
      </c>
      <c r="Z123" s="37"/>
      <c r="AA123" s="335"/>
      <c r="AB123" s="335"/>
      <c r="AC123" s="335"/>
    </row>
    <row r="124" spans="1:68" ht="16.5" customHeight="1" x14ac:dyDescent="0.25">
      <c r="A124" s="370" t="s">
        <v>208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137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209</v>
      </c>
      <c r="B126" s="54" t="s">
        <v>210</v>
      </c>
      <c r="C126" s="31">
        <v>4301135533</v>
      </c>
      <c r="D126" s="343">
        <v>4607111034014</v>
      </c>
      <c r="E126" s="344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80</v>
      </c>
      <c r="L126" s="32" t="s">
        <v>105</v>
      </c>
      <c r="M126" s="33" t="s">
        <v>69</v>
      </c>
      <c r="N126" s="33"/>
      <c r="O126" s="32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4"/>
      <c r="V126" s="34"/>
      <c r="W126" s="35" t="s">
        <v>70</v>
      </c>
      <c r="X126" s="332">
        <v>70</v>
      </c>
      <c r="Y126" s="333">
        <f>IFERROR(IF(X126="","",X126),"")</f>
        <v>70</v>
      </c>
      <c r="Z126" s="36">
        <f>IFERROR(IF(X126="","",X126*0.01788),"")</f>
        <v>1.2516</v>
      </c>
      <c r="AA126" s="56"/>
      <c r="AB126" s="57"/>
      <c r="AC126" s="160" t="s">
        <v>211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259.25200000000001</v>
      </c>
      <c r="BN126" s="67">
        <f>IFERROR(Y126*I126,"0")</f>
        <v>259.25200000000001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212</v>
      </c>
      <c r="B127" s="54" t="s">
        <v>213</v>
      </c>
      <c r="C127" s="31">
        <v>4301135532</v>
      </c>
      <c r="D127" s="343">
        <v>4607111033994</v>
      </c>
      <c r="E127" s="344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80</v>
      </c>
      <c r="L127" s="32" t="s">
        <v>105</v>
      </c>
      <c r="M127" s="33" t="s">
        <v>69</v>
      </c>
      <c r="N127" s="33"/>
      <c r="O127" s="32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70</v>
      </c>
      <c r="X127" s="332">
        <v>98</v>
      </c>
      <c r="Y127" s="333">
        <f>IFERROR(IF(X127="","",X127),"")</f>
        <v>98</v>
      </c>
      <c r="Z127" s="36">
        <f>IFERROR(IF(X127="","",X127*0.01788),"")</f>
        <v>1.75224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362.95279999999997</v>
      </c>
      <c r="BN127" s="67">
        <f>IFERROR(Y127*I127,"0")</f>
        <v>362.95279999999997</v>
      </c>
      <c r="BO127" s="67">
        <f>IFERROR(X127/J127,"0")</f>
        <v>1.4</v>
      </c>
      <c r="BP127" s="67">
        <f>IFERROR(Y127/J127,"0")</f>
        <v>1.4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4">
        <f>IFERROR(SUM(X126:X127),"0")</f>
        <v>168</v>
      </c>
      <c r="Y128" s="334">
        <f>IFERROR(SUM(Y126:Y127),"0")</f>
        <v>168</v>
      </c>
      <c r="Z128" s="334">
        <f>IFERROR(IF(Z126="",0,Z126),"0")+IFERROR(IF(Z127="",0,Z127),"0")</f>
        <v>3.0038400000000003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4">
        <f>IFERROR(SUMPRODUCT(X126:X127*H126:H127),"0")</f>
        <v>504</v>
      </c>
      <c r="Y129" s="334">
        <f>IFERROR(SUMPRODUCT(Y126:Y127*H126:H127),"0")</f>
        <v>504</v>
      </c>
      <c r="Z129" s="37"/>
      <c r="AA129" s="335"/>
      <c r="AB129" s="335"/>
      <c r="AC129" s="335"/>
    </row>
    <row r="130" spans="1:68" ht="16.5" customHeight="1" x14ac:dyDescent="0.25">
      <c r="A130" s="370" t="s">
        <v>214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137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215</v>
      </c>
      <c r="B132" s="54" t="s">
        <v>216</v>
      </c>
      <c r="C132" s="31">
        <v>4301135311</v>
      </c>
      <c r="D132" s="343">
        <v>4607111039095</v>
      </c>
      <c r="E132" s="344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80</v>
      </c>
      <c r="L132" s="32" t="s">
        <v>100</v>
      </c>
      <c r="M132" s="33" t="s">
        <v>69</v>
      </c>
      <c r="N132" s="33"/>
      <c r="O132" s="32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4"/>
      <c r="V132" s="34"/>
      <c r="W132" s="35" t="s">
        <v>70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217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218</v>
      </c>
      <c r="B133" s="54" t="s">
        <v>219</v>
      </c>
      <c r="C133" s="31">
        <v>4301135534</v>
      </c>
      <c r="D133" s="343">
        <v>4607111034199</v>
      </c>
      <c r="E133" s="344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4"/>
      <c r="V133" s="34"/>
      <c r="W133" s="35" t="s">
        <v>70</v>
      </c>
      <c r="X133" s="332">
        <v>42</v>
      </c>
      <c r="Y133" s="333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66" t="s">
        <v>220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155.55119999999999</v>
      </c>
      <c r="BN133" s="67">
        <f>IFERROR(Y133*I133,"0")</f>
        <v>155.55119999999999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4">
        <f>IFERROR(SUM(X132:X133),"0")</f>
        <v>56</v>
      </c>
      <c r="Y134" s="334">
        <f>IFERROR(SUM(Y132:Y133),"0")</f>
        <v>56</v>
      </c>
      <c r="Z134" s="334">
        <f>IFERROR(IF(Z132="",0,Z132),"0")+IFERROR(IF(Z133="",0,Z133),"0")</f>
        <v>1.0012799999999999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4">
        <f>IFERROR(SUMPRODUCT(X132:X133*H132:H133),"0")</f>
        <v>168</v>
      </c>
      <c r="Y135" s="334">
        <f>IFERROR(SUMPRODUCT(Y132:Y133*H132:H133),"0")</f>
        <v>168</v>
      </c>
      <c r="Z135" s="37"/>
      <c r="AA135" s="335"/>
      <c r="AB135" s="335"/>
      <c r="AC135" s="335"/>
    </row>
    <row r="136" spans="1:68" ht="16.5" customHeight="1" x14ac:dyDescent="0.25">
      <c r="A136" s="370" t="s">
        <v>221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137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222</v>
      </c>
      <c r="B138" s="54" t="s">
        <v>223</v>
      </c>
      <c r="C138" s="31">
        <v>4301135275</v>
      </c>
      <c r="D138" s="343">
        <v>4607111034380</v>
      </c>
      <c r="E138" s="344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4"/>
      <c r="V138" s="34"/>
      <c r="W138" s="35" t="s">
        <v>70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224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225</v>
      </c>
      <c r="B139" s="54" t="s">
        <v>226</v>
      </c>
      <c r="C139" s="31">
        <v>4301135277</v>
      </c>
      <c r="D139" s="343">
        <v>4607111034397</v>
      </c>
      <c r="E139" s="344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80</v>
      </c>
      <c r="L139" s="32" t="s">
        <v>105</v>
      </c>
      <c r="M139" s="33" t="s">
        <v>69</v>
      </c>
      <c r="N139" s="33"/>
      <c r="O139" s="32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4"/>
      <c r="V139" s="34"/>
      <c r="W139" s="35" t="s">
        <v>70</v>
      </c>
      <c r="X139" s="332">
        <v>28</v>
      </c>
      <c r="Y139" s="333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211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73</v>
      </c>
      <c r="Q140" s="352"/>
      <c r="R140" s="352"/>
      <c r="S140" s="352"/>
      <c r="T140" s="352"/>
      <c r="U140" s="352"/>
      <c r="V140" s="353"/>
      <c r="W140" s="37" t="s">
        <v>70</v>
      </c>
      <c r="X140" s="334">
        <f>IFERROR(SUM(X138:X139),"0")</f>
        <v>28</v>
      </c>
      <c r="Y140" s="334">
        <f>IFERROR(SUM(Y138:Y139),"0")</f>
        <v>28</v>
      </c>
      <c r="Z140" s="334">
        <f>IFERROR(IF(Z138="",0,Z138),"0")+IFERROR(IF(Z139="",0,Z139),"0")</f>
        <v>0.50063999999999997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73</v>
      </c>
      <c r="Q141" s="352"/>
      <c r="R141" s="352"/>
      <c r="S141" s="352"/>
      <c r="T141" s="352"/>
      <c r="U141" s="352"/>
      <c r="V141" s="353"/>
      <c r="W141" s="37" t="s">
        <v>74</v>
      </c>
      <c r="X141" s="334">
        <f>IFERROR(SUMPRODUCT(X138:X139*H138:H139),"0")</f>
        <v>84</v>
      </c>
      <c r="Y141" s="334">
        <f>IFERROR(SUMPRODUCT(Y138:Y139*H138:H139),"0")</f>
        <v>84</v>
      </c>
      <c r="Z141" s="37"/>
      <c r="AA141" s="335"/>
      <c r="AB141" s="335"/>
      <c r="AC141" s="335"/>
    </row>
    <row r="142" spans="1:68" ht="16.5" customHeight="1" x14ac:dyDescent="0.25">
      <c r="A142" s="370" t="s">
        <v>227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137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228</v>
      </c>
      <c r="B144" s="54" t="s">
        <v>229</v>
      </c>
      <c r="C144" s="31">
        <v>4301135570</v>
      </c>
      <c r="D144" s="343">
        <v>4607111035806</v>
      </c>
      <c r="E144" s="344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4"/>
      <c r="V144" s="34"/>
      <c r="W144" s="35" t="s">
        <v>70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230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73</v>
      </c>
      <c r="Q145" s="352"/>
      <c r="R145" s="352"/>
      <c r="S145" s="352"/>
      <c r="T145" s="352"/>
      <c r="U145" s="352"/>
      <c r="V145" s="353"/>
      <c r="W145" s="37" t="s">
        <v>70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73</v>
      </c>
      <c r="Q146" s="352"/>
      <c r="R146" s="352"/>
      <c r="S146" s="352"/>
      <c r="T146" s="352"/>
      <c r="U146" s="352"/>
      <c r="V146" s="353"/>
      <c r="W146" s="37" t="s">
        <v>74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customHeight="1" x14ac:dyDescent="0.25">
      <c r="A147" s="370" t="s">
        <v>231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232</v>
      </c>
      <c r="B149" s="54" t="s">
        <v>233</v>
      </c>
      <c r="C149" s="31">
        <v>4301135596</v>
      </c>
      <c r="D149" s="343">
        <v>4607111039613</v>
      </c>
      <c r="E149" s="344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4"/>
      <c r="V149" s="34"/>
      <c r="W149" s="35" t="s">
        <v>70</v>
      </c>
      <c r="X149" s="332">
        <v>14</v>
      </c>
      <c r="Y149" s="333">
        <f>IFERROR(IF(X149="","",X149),"")</f>
        <v>14</v>
      </c>
      <c r="Z149" s="36">
        <f>IFERROR(IF(X149="","",X149*0.00936),"")</f>
        <v>0.13103999999999999</v>
      </c>
      <c r="AA149" s="56"/>
      <c r="AB149" s="57"/>
      <c r="AC149" s="174" t="s">
        <v>217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43.26</v>
      </c>
      <c r="BN149" s="67">
        <f>IFERROR(Y149*I149,"0")</f>
        <v>43.26</v>
      </c>
      <c r="BO149" s="67">
        <f>IFERROR(X149/J149,"0")</f>
        <v>0.1111111111111111</v>
      </c>
      <c r="BP149" s="67">
        <f>IFERROR(Y149/J149,"0")</f>
        <v>0.1111111111111111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4">
        <f>IFERROR(SUM(X149:X149),"0")</f>
        <v>14</v>
      </c>
      <c r="Y150" s="334">
        <f>IFERROR(SUM(Y149:Y149),"0")</f>
        <v>14</v>
      </c>
      <c r="Z150" s="334">
        <f>IFERROR(IF(Z149="",0,Z149),"0")</f>
        <v>0.13103999999999999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4">
        <f>IFERROR(SUMPRODUCT(X149:X149*H149:H149),"0")</f>
        <v>37.800000000000004</v>
      </c>
      <c r="Y151" s="334">
        <f>IFERROR(SUMPRODUCT(Y149:Y149*H149:H149),"0")</f>
        <v>37.800000000000004</v>
      </c>
      <c r="Z151" s="37"/>
      <c r="AA151" s="335"/>
      <c r="AB151" s="335"/>
      <c r="AC151" s="335"/>
    </row>
    <row r="152" spans="1:68" ht="16.5" customHeight="1" x14ac:dyDescent="0.25">
      <c r="A152" s="370" t="s">
        <v>234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235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236</v>
      </c>
      <c r="B154" s="54" t="s">
        <v>237</v>
      </c>
      <c r="C154" s="31">
        <v>4301071054</v>
      </c>
      <c r="D154" s="343">
        <v>4607111035639</v>
      </c>
      <c r="E154" s="344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238</v>
      </c>
      <c r="L154" s="32" t="s">
        <v>68</v>
      </c>
      <c r="M154" s="33" t="s">
        <v>69</v>
      </c>
      <c r="N154" s="33"/>
      <c r="O154" s="32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4"/>
      <c r="V154" s="34"/>
      <c r="W154" s="35" t="s">
        <v>70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239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240</v>
      </c>
      <c r="B155" s="54" t="s">
        <v>241</v>
      </c>
      <c r="C155" s="31">
        <v>4301135540</v>
      </c>
      <c r="D155" s="343">
        <v>4607111035646</v>
      </c>
      <c r="E155" s="344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238</v>
      </c>
      <c r="L155" s="32" t="s">
        <v>68</v>
      </c>
      <c r="M155" s="33" t="s">
        <v>69</v>
      </c>
      <c r="N155" s="33"/>
      <c r="O155" s="32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239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73</v>
      </c>
      <c r="Q156" s="352"/>
      <c r="R156" s="352"/>
      <c r="S156" s="352"/>
      <c r="T156" s="352"/>
      <c r="U156" s="352"/>
      <c r="V156" s="353"/>
      <c r="W156" s="37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73</v>
      </c>
      <c r="Q157" s="352"/>
      <c r="R157" s="352"/>
      <c r="S157" s="352"/>
      <c r="T157" s="352"/>
      <c r="U157" s="352"/>
      <c r="V157" s="353"/>
      <c r="W157" s="37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customHeight="1" x14ac:dyDescent="0.25">
      <c r="A158" s="370" t="s">
        <v>242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243</v>
      </c>
      <c r="B160" s="54" t="s">
        <v>244</v>
      </c>
      <c r="C160" s="31">
        <v>4301135573</v>
      </c>
      <c r="D160" s="343">
        <v>4607111036568</v>
      </c>
      <c r="E160" s="344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customHeight="1" x14ac:dyDescent="0.2">
      <c r="A163" s="392" t="s">
        <v>246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8"/>
      <c r="AB163" s="48"/>
      <c r="AC163" s="48"/>
    </row>
    <row r="164" spans="1:68" ht="16.5" customHeight="1" x14ac:dyDescent="0.25">
      <c r="A164" s="370" t="s">
        <v>247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137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248</v>
      </c>
      <c r="B166" s="54" t="s">
        <v>249</v>
      </c>
      <c r="C166" s="31">
        <v>4301135317</v>
      </c>
      <c r="D166" s="343">
        <v>4607111039057</v>
      </c>
      <c r="E166" s="344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148</v>
      </c>
      <c r="L166" s="32" t="s">
        <v>100</v>
      </c>
      <c r="M166" s="33" t="s">
        <v>69</v>
      </c>
      <c r="N166" s="33"/>
      <c r="O166" s="32">
        <v>180</v>
      </c>
      <c r="P166" s="399" t="s">
        <v>250</v>
      </c>
      <c r="Q166" s="337"/>
      <c r="R166" s="337"/>
      <c r="S166" s="337"/>
      <c r="T166" s="338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217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73</v>
      </c>
      <c r="Q167" s="352"/>
      <c r="R167" s="352"/>
      <c r="S167" s="352"/>
      <c r="T167" s="352"/>
      <c r="U167" s="352"/>
      <c r="V167" s="353"/>
      <c r="W167" s="37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73</v>
      </c>
      <c r="Q168" s="352"/>
      <c r="R168" s="352"/>
      <c r="S168" s="352"/>
      <c r="T168" s="352"/>
      <c r="U168" s="352"/>
      <c r="V168" s="353"/>
      <c r="W168" s="37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customHeight="1" x14ac:dyDescent="0.25">
      <c r="A169" s="370" t="s">
        <v>251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64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43">
        <v>4607111036384</v>
      </c>
      <c r="E171" s="344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4" t="s">
        <v>254</v>
      </c>
      <c r="Q171" s="337"/>
      <c r="R171" s="337"/>
      <c r="S171" s="337"/>
      <c r="T171" s="338"/>
      <c r="U171" s="34"/>
      <c r="V171" s="34"/>
      <c r="W171" s="35" t="s">
        <v>70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43">
        <v>4640242180250</v>
      </c>
      <c r="E172" s="344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67</v>
      </c>
      <c r="L172" s="32" t="s">
        <v>100</v>
      </c>
      <c r="M172" s="33" t="s">
        <v>69</v>
      </c>
      <c r="N172" s="33"/>
      <c r="O172" s="32">
        <v>180</v>
      </c>
      <c r="P172" s="356" t="s">
        <v>258</v>
      </c>
      <c r="Q172" s="337"/>
      <c r="R172" s="337"/>
      <c r="S172" s="337"/>
      <c r="T172" s="338"/>
      <c r="U172" s="34"/>
      <c r="V172" s="34"/>
      <c r="W172" s="35" t="s">
        <v>70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43">
        <v>4607111036216</v>
      </c>
      <c r="E173" s="344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67</v>
      </c>
      <c r="L173" s="32" t="s">
        <v>100</v>
      </c>
      <c r="M173" s="33" t="s">
        <v>69</v>
      </c>
      <c r="N173" s="33"/>
      <c r="O173" s="32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36</v>
      </c>
      <c r="Y173" s="333">
        <f>IFERROR(IF(X173="","",X173),"")</f>
        <v>36</v>
      </c>
      <c r="Z173" s="36">
        <f>IFERROR(IF(X173="","",X173*0.00866),"")</f>
        <v>0.31175999999999998</v>
      </c>
      <c r="AA173" s="56"/>
      <c r="AB173" s="57"/>
      <c r="AC173" s="188" t="s">
        <v>262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187.67519999999999</v>
      </c>
      <c r="BN173" s="67">
        <f>IFERROR(Y173*I173,"0")</f>
        <v>187.67519999999999</v>
      </c>
      <c r="BO173" s="67">
        <f>IFERROR(X173/J173,"0")</f>
        <v>0.25</v>
      </c>
      <c r="BP173" s="67">
        <f>IFERROR(Y173/J173,"0")</f>
        <v>0.25</v>
      </c>
    </row>
    <row r="174" spans="1:68" ht="27" customHeight="1" x14ac:dyDescent="0.25">
      <c r="A174" s="54" t="s">
        <v>263</v>
      </c>
      <c r="B174" s="54" t="s">
        <v>264</v>
      </c>
      <c r="C174" s="31">
        <v>4301071061</v>
      </c>
      <c r="D174" s="343">
        <v>4607111036278</v>
      </c>
      <c r="E174" s="344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73</v>
      </c>
      <c r="Q175" s="352"/>
      <c r="R175" s="352"/>
      <c r="S175" s="352"/>
      <c r="T175" s="352"/>
      <c r="U175" s="352"/>
      <c r="V175" s="353"/>
      <c r="W175" s="37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0.31175999999999998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73</v>
      </c>
      <c r="Q176" s="352"/>
      <c r="R176" s="352"/>
      <c r="S176" s="352"/>
      <c r="T176" s="352"/>
      <c r="U176" s="352"/>
      <c r="V176" s="353"/>
      <c r="W176" s="37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7"/>
      <c r="AA176" s="335"/>
      <c r="AB176" s="335"/>
      <c r="AC176" s="335"/>
    </row>
    <row r="177" spans="1:68" ht="14.25" customHeight="1" x14ac:dyDescent="0.25">
      <c r="A177" s="347" t="s">
        <v>266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267</v>
      </c>
      <c r="B178" s="54" t="s">
        <v>268</v>
      </c>
      <c r="C178" s="31">
        <v>4301080153</v>
      </c>
      <c r="D178" s="343">
        <v>4607111036827</v>
      </c>
      <c r="E178" s="344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4"/>
      <c r="V178" s="34"/>
      <c r="W178" s="35" t="s">
        <v>70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270</v>
      </c>
      <c r="B179" s="54" t="s">
        <v>271</v>
      </c>
      <c r="C179" s="31">
        <v>4301080154</v>
      </c>
      <c r="D179" s="343">
        <v>4607111036834</v>
      </c>
      <c r="E179" s="344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4"/>
      <c r="V179" s="34"/>
      <c r="W179" s="35" t="s">
        <v>70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73</v>
      </c>
      <c r="Q180" s="352"/>
      <c r="R180" s="352"/>
      <c r="S180" s="352"/>
      <c r="T180" s="352"/>
      <c r="U180" s="352"/>
      <c r="V180" s="353"/>
      <c r="W180" s="37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73</v>
      </c>
      <c r="Q181" s="352"/>
      <c r="R181" s="352"/>
      <c r="S181" s="352"/>
      <c r="T181" s="352"/>
      <c r="U181" s="352"/>
      <c r="V181" s="353"/>
      <c r="W181" s="37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customHeight="1" x14ac:dyDescent="0.2">
      <c r="A182" s="392" t="s">
        <v>272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8"/>
      <c r="AB182" s="48"/>
      <c r="AC182" s="48"/>
    </row>
    <row r="183" spans="1:68" ht="16.5" customHeight="1" x14ac:dyDescent="0.25">
      <c r="A183" s="370" t="s">
        <v>273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77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27" customHeight="1" x14ac:dyDescent="0.25">
      <c r="A185" s="54" t="s">
        <v>274</v>
      </c>
      <c r="B185" s="54" t="s">
        <v>275</v>
      </c>
      <c r="C185" s="31">
        <v>4301132182</v>
      </c>
      <c r="D185" s="343">
        <v>4607111035721</v>
      </c>
      <c r="E185" s="344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4"/>
      <c r="V185" s="34"/>
      <c r="W185" s="35" t="s">
        <v>70</v>
      </c>
      <c r="X185" s="332">
        <v>56</v>
      </c>
      <c r="Y185" s="333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277</v>
      </c>
      <c r="B186" s="54" t="s">
        <v>278</v>
      </c>
      <c r="C186" s="31">
        <v>4301132179</v>
      </c>
      <c r="D186" s="343">
        <v>4607111035691</v>
      </c>
      <c r="E186" s="344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4"/>
      <c r="V186" s="34"/>
      <c r="W186" s="35" t="s">
        <v>70</v>
      </c>
      <c r="X186" s="332">
        <v>84</v>
      </c>
      <c r="Y186" s="333">
        <f>IFERROR(IF(X186="","",X186),"")</f>
        <v>84</v>
      </c>
      <c r="Z186" s="36">
        <f>IFERROR(IF(X186="","",X186*0.01788),"")</f>
        <v>1.5019199999999999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284.59199999999998</v>
      </c>
      <c r="BN186" s="67">
        <f>IFERROR(Y186*I186,"0")</f>
        <v>284.59199999999998</v>
      </c>
      <c r="BO186" s="67">
        <f>IFERROR(X186/J186,"0")</f>
        <v>1.2</v>
      </c>
      <c r="BP186" s="67">
        <f>IFERROR(Y186/J186,"0")</f>
        <v>1.2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43">
        <v>4607111038487</v>
      </c>
      <c r="E187" s="344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56</v>
      </c>
      <c r="Y187" s="33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209.21600000000001</v>
      </c>
      <c r="BN187" s="67">
        <f>IFERROR(Y187*I187,"0")</f>
        <v>209.21600000000001</v>
      </c>
      <c r="BO187" s="67">
        <f>IFERROR(X187/J187,"0")</f>
        <v>0.8</v>
      </c>
      <c r="BP187" s="67">
        <f>IFERROR(Y187/J187,"0")</f>
        <v>0.8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73</v>
      </c>
      <c r="Q188" s="352"/>
      <c r="R188" s="352"/>
      <c r="S188" s="352"/>
      <c r="T188" s="352"/>
      <c r="U188" s="352"/>
      <c r="V188" s="353"/>
      <c r="W188" s="37" t="s">
        <v>70</v>
      </c>
      <c r="X188" s="334">
        <f>IFERROR(SUM(X185:X187),"0")</f>
        <v>196</v>
      </c>
      <c r="Y188" s="334">
        <f>IFERROR(SUM(Y185:Y187),"0")</f>
        <v>196</v>
      </c>
      <c r="Z188" s="334">
        <f>IFERROR(IF(Z185="",0,Z185),"0")+IFERROR(IF(Z186="",0,Z186),"0")+IFERROR(IF(Z187="",0,Z187),"0")</f>
        <v>3.5044799999999996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73</v>
      </c>
      <c r="Q189" s="352"/>
      <c r="R189" s="352"/>
      <c r="S189" s="352"/>
      <c r="T189" s="352"/>
      <c r="U189" s="352"/>
      <c r="V189" s="353"/>
      <c r="W189" s="37" t="s">
        <v>74</v>
      </c>
      <c r="X189" s="334">
        <f>IFERROR(SUMPRODUCT(X185:X187*H185:H187),"0")</f>
        <v>588</v>
      </c>
      <c r="Y189" s="334">
        <f>IFERROR(SUMPRODUCT(Y185:Y187*H185:H187),"0")</f>
        <v>588</v>
      </c>
      <c r="Z189" s="37"/>
      <c r="AA189" s="335"/>
      <c r="AB189" s="335"/>
      <c r="AC189" s="335"/>
    </row>
    <row r="190" spans="1:68" ht="14.25" customHeight="1" x14ac:dyDescent="0.25">
      <c r="A190" s="347" t="s">
        <v>283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284</v>
      </c>
      <c r="B191" s="54" t="s">
        <v>285</v>
      </c>
      <c r="C191" s="31">
        <v>4301051855</v>
      </c>
      <c r="D191" s="343">
        <v>4680115885875</v>
      </c>
      <c r="E191" s="344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21" t="s">
        <v>288</v>
      </c>
      <c r="Q191" s="337"/>
      <c r="R191" s="337"/>
      <c r="S191" s="337"/>
      <c r="T191" s="338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73</v>
      </c>
      <c r="Q192" s="352"/>
      <c r="R192" s="352"/>
      <c r="S192" s="352"/>
      <c r="T192" s="352"/>
      <c r="U192" s="352"/>
      <c r="V192" s="353"/>
      <c r="W192" s="37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73</v>
      </c>
      <c r="Q193" s="352"/>
      <c r="R193" s="352"/>
      <c r="S193" s="352"/>
      <c r="T193" s="352"/>
      <c r="U193" s="352"/>
      <c r="V193" s="353"/>
      <c r="W193" s="37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customHeight="1" x14ac:dyDescent="0.2">
      <c r="A194" s="392" t="s">
        <v>291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8"/>
      <c r="AB194" s="48"/>
      <c r="AC194" s="48"/>
    </row>
    <row r="195" spans="1:68" ht="16.5" customHeight="1" x14ac:dyDescent="0.25">
      <c r="A195" s="370" t="s">
        <v>292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293</v>
      </c>
      <c r="B197" s="54" t="s">
        <v>294</v>
      </c>
      <c r="C197" s="31">
        <v>4301135707</v>
      </c>
      <c r="D197" s="343">
        <v>4620207490198</v>
      </c>
      <c r="E197" s="344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80</v>
      </c>
      <c r="L197" s="32" t="s">
        <v>100</v>
      </c>
      <c r="M197" s="33" t="s">
        <v>69</v>
      </c>
      <c r="N197" s="33"/>
      <c r="O197" s="32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295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4301135719</v>
      </c>
      <c r="D198" s="343">
        <v>4620207490235</v>
      </c>
      <c r="E198" s="344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80</v>
      </c>
      <c r="L198" s="32" t="s">
        <v>100</v>
      </c>
      <c r="M198" s="33" t="s">
        <v>69</v>
      </c>
      <c r="N198" s="33"/>
      <c r="O198" s="32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4"/>
      <c r="V198" s="34"/>
      <c r="W198" s="35" t="s">
        <v>70</v>
      </c>
      <c r="X198" s="332">
        <v>14</v>
      </c>
      <c r="Y198" s="333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6" t="s">
        <v>298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299</v>
      </c>
      <c r="B199" s="54" t="s">
        <v>300</v>
      </c>
      <c r="C199" s="31">
        <v>4301135697</v>
      </c>
      <c r="D199" s="343">
        <v>4620207490259</v>
      </c>
      <c r="E199" s="344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80</v>
      </c>
      <c r="L199" s="32" t="s">
        <v>100</v>
      </c>
      <c r="M199" s="33" t="s">
        <v>69</v>
      </c>
      <c r="N199" s="33"/>
      <c r="O199" s="32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295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301</v>
      </c>
      <c r="B200" s="54" t="s">
        <v>302</v>
      </c>
      <c r="C200" s="31">
        <v>4301135681</v>
      </c>
      <c r="D200" s="343">
        <v>4620207490143</v>
      </c>
      <c r="E200" s="344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303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73</v>
      </c>
      <c r="Q201" s="352"/>
      <c r="R201" s="352"/>
      <c r="S201" s="352"/>
      <c r="T201" s="352"/>
      <c r="U201" s="352"/>
      <c r="V201" s="353"/>
      <c r="W201" s="37" t="s">
        <v>70</v>
      </c>
      <c r="X201" s="334">
        <f>IFERROR(SUM(X197:X200),"0")</f>
        <v>14</v>
      </c>
      <c r="Y201" s="334">
        <f>IFERROR(SUM(Y197:Y200),"0")</f>
        <v>14</v>
      </c>
      <c r="Z201" s="334">
        <f>IFERROR(IF(Z197="",0,Z197),"0")+IFERROR(IF(Z198="",0,Z198),"0")+IFERROR(IF(Z199="",0,Z199),"0")+IFERROR(IF(Z200="",0,Z200),"0")</f>
        <v>0.25031999999999999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73</v>
      </c>
      <c r="Q202" s="352"/>
      <c r="R202" s="352"/>
      <c r="S202" s="352"/>
      <c r="T202" s="352"/>
      <c r="U202" s="352"/>
      <c r="V202" s="353"/>
      <c r="W202" s="37" t="s">
        <v>74</v>
      </c>
      <c r="X202" s="334">
        <f>IFERROR(SUMPRODUCT(X197:X200*H197:H200),"0")</f>
        <v>33.6</v>
      </c>
      <c r="Y202" s="334">
        <f>IFERROR(SUMPRODUCT(Y197:Y200*H197:H200),"0")</f>
        <v>33.6</v>
      </c>
      <c r="Z202" s="37"/>
      <c r="AA202" s="335"/>
      <c r="AB202" s="335"/>
      <c r="AC202" s="335"/>
    </row>
    <row r="203" spans="1:68" ht="16.5" customHeight="1" x14ac:dyDescent="0.25">
      <c r="A203" s="370" t="s">
        <v>304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64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43">
        <v>4607111037022</v>
      </c>
      <c r="E205" s="344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67</v>
      </c>
      <c r="L205" s="32" t="s">
        <v>105</v>
      </c>
      <c r="M205" s="33" t="s">
        <v>69</v>
      </c>
      <c r="N205" s="33"/>
      <c r="O205" s="32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60</v>
      </c>
      <c r="Y205" s="333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12" t="s">
        <v>307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43">
        <v>4607111038494</v>
      </c>
      <c r="E206" s="344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310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43">
        <v>4607111038135</v>
      </c>
      <c r="E207" s="344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67</v>
      </c>
      <c r="L207" s="32" t="s">
        <v>100</v>
      </c>
      <c r="M207" s="33" t="s">
        <v>69</v>
      </c>
      <c r="N207" s="33"/>
      <c r="O207" s="32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4"/>
      <c r="V207" s="34"/>
      <c r="W207" s="35" t="s">
        <v>70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313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73</v>
      </c>
      <c r="Q208" s="352"/>
      <c r="R208" s="352"/>
      <c r="S208" s="352"/>
      <c r="T208" s="352"/>
      <c r="U208" s="352"/>
      <c r="V208" s="353"/>
      <c r="W208" s="37" t="s">
        <v>70</v>
      </c>
      <c r="X208" s="334">
        <f>IFERROR(SUM(X205:X207),"0")</f>
        <v>60</v>
      </c>
      <c r="Y208" s="334">
        <f>IFERROR(SUM(Y205:Y207),"0")</f>
        <v>60</v>
      </c>
      <c r="Z208" s="334">
        <f>IFERROR(IF(Z205="",0,Z205),"0")+IFERROR(IF(Z206="",0,Z206),"0")+IFERROR(IF(Z207="",0,Z207),"0")</f>
        <v>0.92999999999999994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73</v>
      </c>
      <c r="Q209" s="352"/>
      <c r="R209" s="352"/>
      <c r="S209" s="352"/>
      <c r="T209" s="352"/>
      <c r="U209" s="352"/>
      <c r="V209" s="353"/>
      <c r="W209" s="37" t="s">
        <v>74</v>
      </c>
      <c r="X209" s="334">
        <f>IFERROR(SUMPRODUCT(X205:X207*H205:H207),"0")</f>
        <v>336</v>
      </c>
      <c r="Y209" s="334">
        <f>IFERROR(SUMPRODUCT(Y205:Y207*H205:H207),"0")</f>
        <v>336</v>
      </c>
      <c r="Z209" s="37"/>
      <c r="AA209" s="335"/>
      <c r="AB209" s="335"/>
      <c r="AC209" s="335"/>
    </row>
    <row r="210" spans="1:68" ht="16.5" customHeight="1" x14ac:dyDescent="0.25">
      <c r="A210" s="370" t="s">
        <v>314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64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315</v>
      </c>
      <c r="B212" s="54" t="s">
        <v>316</v>
      </c>
      <c r="C212" s="31">
        <v>4301070996</v>
      </c>
      <c r="D212" s="343">
        <v>4607111038654</v>
      </c>
      <c r="E212" s="344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317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43">
        <v>4607111038586</v>
      </c>
      <c r="E213" s="344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67</v>
      </c>
      <c r="L213" s="32" t="s">
        <v>100</v>
      </c>
      <c r="M213" s="33" t="s">
        <v>69</v>
      </c>
      <c r="N213" s="33"/>
      <c r="O213" s="32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317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43">
        <v>4607111038609</v>
      </c>
      <c r="E214" s="344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70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322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323</v>
      </c>
      <c r="B215" s="54" t="s">
        <v>324</v>
      </c>
      <c r="C215" s="31">
        <v>4301070963</v>
      </c>
      <c r="D215" s="343">
        <v>4607111038630</v>
      </c>
      <c r="E215" s="344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70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322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43">
        <v>4607111038616</v>
      </c>
      <c r="E216" s="344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70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317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43">
        <v>4607111038623</v>
      </c>
      <c r="E217" s="344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4"/>
      <c r="V217" s="34"/>
      <c r="W217" s="35" t="s">
        <v>70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317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73</v>
      </c>
      <c r="Q218" s="352"/>
      <c r="R218" s="352"/>
      <c r="S218" s="352"/>
      <c r="T218" s="352"/>
      <c r="U218" s="352"/>
      <c r="V218" s="353"/>
      <c r="W218" s="37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73</v>
      </c>
      <c r="Q219" s="352"/>
      <c r="R219" s="352"/>
      <c r="S219" s="352"/>
      <c r="T219" s="352"/>
      <c r="U219" s="352"/>
      <c r="V219" s="353"/>
      <c r="W219" s="37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customHeight="1" x14ac:dyDescent="0.25">
      <c r="A220" s="370" t="s">
        <v>329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43">
        <v>4607111035912</v>
      </c>
      <c r="E222" s="344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332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43">
        <v>4607111035929</v>
      </c>
      <c r="E223" s="344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24</v>
      </c>
      <c r="Y223" s="333">
        <f>IFERROR(IF(X223="","",X223),"")</f>
        <v>24</v>
      </c>
      <c r="Z223" s="36">
        <f>IFERROR(IF(X223="","",X223*0.0155),"")</f>
        <v>0.372</v>
      </c>
      <c r="AA223" s="56"/>
      <c r="AB223" s="57"/>
      <c r="AC223" s="232" t="s">
        <v>332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43">
        <v>4607111035882</v>
      </c>
      <c r="E224" s="344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337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43">
        <v>4607111035905</v>
      </c>
      <c r="E225" s="344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4"/>
      <c r="V225" s="34"/>
      <c r="W225" s="35" t="s">
        <v>70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337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73</v>
      </c>
      <c r="Q226" s="352"/>
      <c r="R226" s="352"/>
      <c r="S226" s="352"/>
      <c r="T226" s="352"/>
      <c r="U226" s="352"/>
      <c r="V226" s="353"/>
      <c r="W226" s="37" t="s">
        <v>70</v>
      </c>
      <c r="X226" s="334">
        <f>IFERROR(SUM(X222:X225),"0")</f>
        <v>24</v>
      </c>
      <c r="Y226" s="334">
        <f>IFERROR(SUM(Y222:Y225),"0")</f>
        <v>24</v>
      </c>
      <c r="Z226" s="334">
        <f>IFERROR(IF(Z222="",0,Z222),"0")+IFERROR(IF(Z223="",0,Z223),"0")+IFERROR(IF(Z224="",0,Z224),"0")+IFERROR(IF(Z225="",0,Z225),"0")</f>
        <v>0.372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73</v>
      </c>
      <c r="Q227" s="352"/>
      <c r="R227" s="352"/>
      <c r="S227" s="352"/>
      <c r="T227" s="352"/>
      <c r="U227" s="352"/>
      <c r="V227" s="353"/>
      <c r="W227" s="37" t="s">
        <v>74</v>
      </c>
      <c r="X227" s="334">
        <f>IFERROR(SUMPRODUCT(X222:X225*H222:H225),"0")</f>
        <v>172.8</v>
      </c>
      <c r="Y227" s="334">
        <f>IFERROR(SUMPRODUCT(Y222:Y225*H222:H225),"0")</f>
        <v>172.8</v>
      </c>
      <c r="Z227" s="37"/>
      <c r="AA227" s="335"/>
      <c r="AB227" s="335"/>
      <c r="AC227" s="335"/>
    </row>
    <row r="228" spans="1:68" ht="16.5" customHeight="1" x14ac:dyDescent="0.25">
      <c r="A228" s="370" t="s">
        <v>340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64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341</v>
      </c>
      <c r="B230" s="54" t="s">
        <v>342</v>
      </c>
      <c r="C230" s="31">
        <v>4301071093</v>
      </c>
      <c r="D230" s="343">
        <v>4620207490709</v>
      </c>
      <c r="E230" s="344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343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73</v>
      </c>
      <c r="Q231" s="352"/>
      <c r="R231" s="352"/>
      <c r="S231" s="352"/>
      <c r="T231" s="352"/>
      <c r="U231" s="352"/>
      <c r="V231" s="353"/>
      <c r="W231" s="37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73</v>
      </c>
      <c r="Q232" s="352"/>
      <c r="R232" s="352"/>
      <c r="S232" s="352"/>
      <c r="T232" s="352"/>
      <c r="U232" s="352"/>
      <c r="V232" s="353"/>
      <c r="W232" s="37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customHeight="1" x14ac:dyDescent="0.25">
      <c r="A233" s="347" t="s">
        <v>137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344</v>
      </c>
      <c r="B234" s="54" t="s">
        <v>345</v>
      </c>
      <c r="C234" s="31">
        <v>4301135692</v>
      </c>
      <c r="D234" s="343">
        <v>4620207490570</v>
      </c>
      <c r="E234" s="344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4"/>
      <c r="V234" s="34"/>
      <c r="W234" s="35" t="s">
        <v>70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346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347</v>
      </c>
      <c r="B235" s="54" t="s">
        <v>348</v>
      </c>
      <c r="C235" s="31">
        <v>4301135691</v>
      </c>
      <c r="D235" s="343">
        <v>4620207490549</v>
      </c>
      <c r="E235" s="344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4"/>
      <c r="V235" s="34"/>
      <c r="W235" s="35" t="s">
        <v>70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346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349</v>
      </c>
      <c r="B236" s="54" t="s">
        <v>350</v>
      </c>
      <c r="C236" s="31">
        <v>4301135694</v>
      </c>
      <c r="D236" s="343">
        <v>4620207490501</v>
      </c>
      <c r="E236" s="34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346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customHeight="1" x14ac:dyDescent="0.25">
      <c r="A239" s="370" t="s">
        <v>351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283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352</v>
      </c>
      <c r="B241" s="54" t="s">
        <v>353</v>
      </c>
      <c r="C241" s="31">
        <v>4301051320</v>
      </c>
      <c r="D241" s="343">
        <v>4680115881334</v>
      </c>
      <c r="E241" s="344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80</v>
      </c>
      <c r="L241" s="32" t="s">
        <v>68</v>
      </c>
      <c r="M241" s="33" t="s">
        <v>287</v>
      </c>
      <c r="N241" s="33"/>
      <c r="O241" s="32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354</v>
      </c>
      <c r="AG241" s="67"/>
      <c r="AJ241" s="71" t="s">
        <v>72</v>
      </c>
      <c r="AK241" s="71">
        <v>1</v>
      </c>
      <c r="BB241" s="247" t="s">
        <v>290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customHeight="1" x14ac:dyDescent="0.25">
      <c r="A244" s="370" t="s">
        <v>355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356</v>
      </c>
      <c r="B246" s="54" t="s">
        <v>357</v>
      </c>
      <c r="C246" s="31">
        <v>4301071063</v>
      </c>
      <c r="D246" s="343">
        <v>4607111039019</v>
      </c>
      <c r="E246" s="344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359</v>
      </c>
      <c r="B247" s="54" t="s">
        <v>360</v>
      </c>
      <c r="C247" s="31">
        <v>4301071000</v>
      </c>
      <c r="D247" s="343">
        <v>4607111038708</v>
      </c>
      <c r="E247" s="344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67</v>
      </c>
      <c r="L247" s="32" t="s">
        <v>100</v>
      </c>
      <c r="M247" s="33" t="s">
        <v>69</v>
      </c>
      <c r="N247" s="33"/>
      <c r="O247" s="32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358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customHeight="1" x14ac:dyDescent="0.2">
      <c r="A250" s="392" t="s">
        <v>361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8"/>
      <c r="AB250" s="48"/>
      <c r="AC250" s="48"/>
    </row>
    <row r="251" spans="1:68" ht="16.5" customHeight="1" x14ac:dyDescent="0.25">
      <c r="A251" s="370" t="s">
        <v>362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363</v>
      </c>
      <c r="B253" s="54" t="s">
        <v>364</v>
      </c>
      <c r="C253" s="31">
        <v>4301071036</v>
      </c>
      <c r="D253" s="343">
        <v>4607111036162</v>
      </c>
      <c r="E253" s="344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365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customHeight="1" x14ac:dyDescent="0.2">
      <c r="A256" s="392" t="s">
        <v>366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8"/>
      <c r="AB256" s="48"/>
      <c r="AC256" s="48"/>
    </row>
    <row r="257" spans="1:68" ht="16.5" customHeight="1" x14ac:dyDescent="0.25">
      <c r="A257" s="370" t="s">
        <v>367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368</v>
      </c>
      <c r="B259" s="54" t="s">
        <v>369</v>
      </c>
      <c r="C259" s="31">
        <v>4301071029</v>
      </c>
      <c r="D259" s="343">
        <v>4607111035899</v>
      </c>
      <c r="E259" s="344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67</v>
      </c>
      <c r="L259" s="32" t="s">
        <v>105</v>
      </c>
      <c r="M259" s="33" t="s">
        <v>69</v>
      </c>
      <c r="N259" s="33"/>
      <c r="O259" s="32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36</v>
      </c>
      <c r="Y259" s="33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4" t="s">
        <v>262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370</v>
      </c>
      <c r="B260" s="54" t="s">
        <v>371</v>
      </c>
      <c r="C260" s="31">
        <v>4301070991</v>
      </c>
      <c r="D260" s="343">
        <v>4607111038180</v>
      </c>
      <c r="E260" s="344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67</v>
      </c>
      <c r="L260" s="32" t="s">
        <v>100</v>
      </c>
      <c r="M260" s="33" t="s">
        <v>69</v>
      </c>
      <c r="N260" s="33"/>
      <c r="O260" s="32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372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4">
        <f>IFERROR(SUM(X259:X260),"0")</f>
        <v>36</v>
      </c>
      <c r="Y261" s="334">
        <f>IFERROR(SUM(Y259:Y260),"0")</f>
        <v>36</v>
      </c>
      <c r="Z261" s="334">
        <f>IFERROR(IF(Z259="",0,Z259),"0")+IFERROR(IF(Z260="",0,Z260),"0")</f>
        <v>0.55800000000000005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4">
        <f>IFERROR(SUMPRODUCT(X259:X260*H259:H260),"0")</f>
        <v>180</v>
      </c>
      <c r="Y262" s="334">
        <f>IFERROR(SUMPRODUCT(Y259:Y260*H259:H260),"0")</f>
        <v>180</v>
      </c>
      <c r="Z262" s="37"/>
      <c r="AA262" s="335"/>
      <c r="AB262" s="335"/>
      <c r="AC262" s="335"/>
    </row>
    <row r="263" spans="1:68" ht="27.75" customHeight="1" x14ac:dyDescent="0.2">
      <c r="A263" s="392" t="s">
        <v>373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8"/>
      <c r="AB263" s="48"/>
      <c r="AC263" s="48"/>
    </row>
    <row r="264" spans="1:68" ht="16.5" customHeight="1" x14ac:dyDescent="0.25">
      <c r="A264" s="370" t="s">
        <v>374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375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376</v>
      </c>
      <c r="B266" s="54" t="s">
        <v>377</v>
      </c>
      <c r="C266" s="31">
        <v>4301133004</v>
      </c>
      <c r="D266" s="343">
        <v>4607111039774</v>
      </c>
      <c r="E266" s="344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378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47" t="s">
        <v>137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379</v>
      </c>
      <c r="B270" s="54" t="s">
        <v>380</v>
      </c>
      <c r="C270" s="31">
        <v>4301135400</v>
      </c>
      <c r="D270" s="343">
        <v>4607111039361</v>
      </c>
      <c r="E270" s="344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378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73</v>
      </c>
      <c r="Q271" s="352"/>
      <c r="R271" s="352"/>
      <c r="S271" s="352"/>
      <c r="T271" s="352"/>
      <c r="U271" s="352"/>
      <c r="V271" s="353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73</v>
      </c>
      <c r="Q272" s="352"/>
      <c r="R272" s="352"/>
      <c r="S272" s="352"/>
      <c r="T272" s="352"/>
      <c r="U272" s="352"/>
      <c r="V272" s="353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92" t="s">
        <v>247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8"/>
      <c r="AB273" s="48"/>
      <c r="AC273" s="48"/>
    </row>
    <row r="274" spans="1:68" ht="16.5" customHeight="1" x14ac:dyDescent="0.25">
      <c r="A274" s="370" t="s">
        <v>247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64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381</v>
      </c>
      <c r="B276" s="54" t="s">
        <v>382</v>
      </c>
      <c r="C276" s="31">
        <v>4301071014</v>
      </c>
      <c r="D276" s="343">
        <v>4640242181264</v>
      </c>
      <c r="E276" s="344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100</v>
      </c>
      <c r="M276" s="33" t="s">
        <v>69</v>
      </c>
      <c r="N276" s="33"/>
      <c r="O276" s="32">
        <v>180</v>
      </c>
      <c r="P276" s="504" t="s">
        <v>383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384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385</v>
      </c>
      <c r="B277" s="54" t="s">
        <v>386</v>
      </c>
      <c r="C277" s="31">
        <v>4301071021</v>
      </c>
      <c r="D277" s="343">
        <v>4640242181325</v>
      </c>
      <c r="E277" s="344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100</v>
      </c>
      <c r="M277" s="33" t="s">
        <v>69</v>
      </c>
      <c r="N277" s="33"/>
      <c r="O277" s="32">
        <v>180</v>
      </c>
      <c r="P277" s="438" t="s">
        <v>387</v>
      </c>
      <c r="Q277" s="337"/>
      <c r="R277" s="337"/>
      <c r="S277" s="337"/>
      <c r="T277" s="338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384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4301070993</v>
      </c>
      <c r="D278" s="343">
        <v>4640242180670</v>
      </c>
      <c r="E278" s="344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100</v>
      </c>
      <c r="M278" s="33" t="s">
        <v>69</v>
      </c>
      <c r="N278" s="33"/>
      <c r="O278" s="32">
        <v>180</v>
      </c>
      <c r="P278" s="510" t="s">
        <v>390</v>
      </c>
      <c r="Q278" s="337"/>
      <c r="R278" s="337"/>
      <c r="S278" s="337"/>
      <c r="T278" s="338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391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73</v>
      </c>
      <c r="Q279" s="352"/>
      <c r="R279" s="352"/>
      <c r="S279" s="352"/>
      <c r="T279" s="352"/>
      <c r="U279" s="352"/>
      <c r="V279" s="353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73</v>
      </c>
      <c r="Q280" s="352"/>
      <c r="R280" s="352"/>
      <c r="S280" s="352"/>
      <c r="T280" s="352"/>
      <c r="U280" s="352"/>
      <c r="V280" s="353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customHeight="1" x14ac:dyDescent="0.25">
      <c r="A281" s="347" t="s">
        <v>157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392</v>
      </c>
      <c r="B282" s="54" t="s">
        <v>393</v>
      </c>
      <c r="C282" s="31">
        <v>4301131019</v>
      </c>
      <c r="D282" s="343">
        <v>4640242180427</v>
      </c>
      <c r="E282" s="344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148</v>
      </c>
      <c r="L282" s="32" t="s">
        <v>100</v>
      </c>
      <c r="M282" s="33" t="s">
        <v>69</v>
      </c>
      <c r="N282" s="33"/>
      <c r="O282" s="32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394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73</v>
      </c>
      <c r="Q283" s="352"/>
      <c r="R283" s="352"/>
      <c r="S283" s="352"/>
      <c r="T283" s="352"/>
      <c r="U283" s="352"/>
      <c r="V283" s="353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73</v>
      </c>
      <c r="Q284" s="352"/>
      <c r="R284" s="352"/>
      <c r="S284" s="352"/>
      <c r="T284" s="352"/>
      <c r="U284" s="352"/>
      <c r="V284" s="353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customHeight="1" x14ac:dyDescent="0.25">
      <c r="A285" s="347" t="s">
        <v>77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395</v>
      </c>
      <c r="B286" s="54" t="s">
        <v>396</v>
      </c>
      <c r="C286" s="31">
        <v>4301132080</v>
      </c>
      <c r="D286" s="343">
        <v>4640242180397</v>
      </c>
      <c r="E286" s="344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105</v>
      </c>
      <c r="M286" s="33" t="s">
        <v>69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4"/>
      <c r="V286" s="34"/>
      <c r="W286" s="35" t="s">
        <v>70</v>
      </c>
      <c r="X286" s="332">
        <v>36</v>
      </c>
      <c r="Y286" s="333">
        <f>IFERROR(IF(X286="","",X286),"")</f>
        <v>36</v>
      </c>
      <c r="Z286" s="36">
        <f>IFERROR(IF(X286="","",X286*0.0155),"")</f>
        <v>0.55800000000000005</v>
      </c>
      <c r="AA286" s="56"/>
      <c r="AB286" s="57"/>
      <c r="AC286" s="270" t="s">
        <v>397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225.35999999999999</v>
      </c>
      <c r="BN286" s="67">
        <f>IFERROR(Y286*I286,"0")</f>
        <v>225.35999999999999</v>
      </c>
      <c r="BO286" s="67">
        <f>IFERROR(X286/J286,"0")</f>
        <v>0.42857142857142855</v>
      </c>
      <c r="BP286" s="67">
        <f>IFERROR(Y286/J286,"0")</f>
        <v>0.42857142857142855</v>
      </c>
    </row>
    <row r="287" spans="1:68" ht="27" customHeight="1" x14ac:dyDescent="0.25">
      <c r="A287" s="54" t="s">
        <v>398</v>
      </c>
      <c r="B287" s="54" t="s">
        <v>399</v>
      </c>
      <c r="C287" s="31">
        <v>4301132104</v>
      </c>
      <c r="D287" s="343">
        <v>4640242181219</v>
      </c>
      <c r="E287" s="344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148</v>
      </c>
      <c r="L287" s="32" t="s">
        <v>100</v>
      </c>
      <c r="M287" s="33" t="s">
        <v>69</v>
      </c>
      <c r="N287" s="33"/>
      <c r="O287" s="32">
        <v>180</v>
      </c>
      <c r="P287" s="413" t="s">
        <v>400</v>
      </c>
      <c r="Q287" s="337"/>
      <c r="R287" s="337"/>
      <c r="S287" s="337"/>
      <c r="T287" s="338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397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4">
        <f>IFERROR(SUM(X286:X287),"0")</f>
        <v>36</v>
      </c>
      <c r="Y288" s="334">
        <f>IFERROR(SUM(Y286:Y287),"0")</f>
        <v>36</v>
      </c>
      <c r="Z288" s="334">
        <f>IFERROR(IF(Z286="",0,Z286),"0")+IFERROR(IF(Z287="",0,Z287),"0")</f>
        <v>0.55800000000000005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4">
        <f>IFERROR(SUMPRODUCT(X286:X287*H286:H287),"0")</f>
        <v>216</v>
      </c>
      <c r="Y289" s="334">
        <f>IFERROR(SUMPRODUCT(Y286:Y287*H286:H287),"0")</f>
        <v>216</v>
      </c>
      <c r="Z289" s="37"/>
      <c r="AA289" s="335"/>
      <c r="AB289" s="335"/>
      <c r="AC289" s="335"/>
    </row>
    <row r="290" spans="1:68" ht="14.25" customHeight="1" x14ac:dyDescent="0.25">
      <c r="A290" s="347" t="s">
        <v>131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401</v>
      </c>
      <c r="B291" s="54" t="s">
        <v>402</v>
      </c>
      <c r="C291" s="31">
        <v>4301136028</v>
      </c>
      <c r="D291" s="343">
        <v>4640242180304</v>
      </c>
      <c r="E291" s="344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100</v>
      </c>
      <c r="M291" s="33" t="s">
        <v>69</v>
      </c>
      <c r="N291" s="33"/>
      <c r="O291" s="32">
        <v>180</v>
      </c>
      <c r="P291" s="538" t="s">
        <v>403</v>
      </c>
      <c r="Q291" s="337"/>
      <c r="R291" s="337"/>
      <c r="S291" s="337"/>
      <c r="T291" s="338"/>
      <c r="U291" s="34"/>
      <c r="V291" s="34"/>
      <c r="W291" s="35" t="s">
        <v>70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404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405</v>
      </c>
      <c r="B292" s="54" t="s">
        <v>406</v>
      </c>
      <c r="C292" s="31">
        <v>4301136026</v>
      </c>
      <c r="D292" s="343">
        <v>4640242180236</v>
      </c>
      <c r="E292" s="344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105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36</v>
      </c>
      <c r="Y292" s="333">
        <f>IFERROR(IF(X292="","",X292),"")</f>
        <v>36</v>
      </c>
      <c r="Z292" s="36">
        <f>IFERROR(IF(X292="","",X292*0.0155),"")</f>
        <v>0.55800000000000005</v>
      </c>
      <c r="AA292" s="56"/>
      <c r="AB292" s="57"/>
      <c r="AC292" s="276" t="s">
        <v>404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188.46</v>
      </c>
      <c r="BN292" s="67">
        <f>IFERROR(Y292*I292,"0")</f>
        <v>188.46</v>
      </c>
      <c r="BO292" s="67">
        <f>IFERROR(X292/J292,"0")</f>
        <v>0.42857142857142855</v>
      </c>
      <c r="BP292" s="67">
        <f>IFERROR(Y292/J292,"0")</f>
        <v>0.42857142857142855</v>
      </c>
    </row>
    <row r="293" spans="1:68" ht="27" customHeight="1" x14ac:dyDescent="0.25">
      <c r="A293" s="54" t="s">
        <v>407</v>
      </c>
      <c r="B293" s="54" t="s">
        <v>408</v>
      </c>
      <c r="C293" s="31">
        <v>4301136029</v>
      </c>
      <c r="D293" s="343">
        <v>4640242180410</v>
      </c>
      <c r="E293" s="344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100</v>
      </c>
      <c r="M293" s="33" t="s">
        <v>69</v>
      </c>
      <c r="N293" s="33"/>
      <c r="O293" s="32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28</v>
      </c>
      <c r="Y293" s="333">
        <f>IFERROR(IF(X293="","",X293),"")</f>
        <v>28</v>
      </c>
      <c r="Z293" s="36">
        <f>IFERROR(IF(X293="","",X293*0.00936),"")</f>
        <v>0.26207999999999998</v>
      </c>
      <c r="AA293" s="56"/>
      <c r="AB293" s="57"/>
      <c r="AC293" s="278" t="s">
        <v>404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68.096000000000004</v>
      </c>
      <c r="BN293" s="67">
        <f>IFERROR(Y293*I293,"0")</f>
        <v>68.096000000000004</v>
      </c>
      <c r="BO293" s="67">
        <f>IFERROR(X293/J293,"0")</f>
        <v>0.22222222222222221</v>
      </c>
      <c r="BP293" s="67">
        <f>IFERROR(Y293/J293,"0")</f>
        <v>0.22222222222222221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IFERROR(SUM(X291:X293),"0")</f>
        <v>64</v>
      </c>
      <c r="Y294" s="334">
        <f>IFERROR(SUM(Y291:Y293),"0")</f>
        <v>64</v>
      </c>
      <c r="Z294" s="334">
        <f>IFERROR(IF(Z291="",0,Z291),"0")+IFERROR(IF(Z292="",0,Z292),"0")+IFERROR(IF(Z293="",0,Z293),"0")</f>
        <v>0.82008000000000003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IFERROR(SUMPRODUCT(X291:X293*H291:H293),"0")</f>
        <v>242.72</v>
      </c>
      <c r="Y295" s="334">
        <f>IFERROR(SUMPRODUCT(Y291:Y293*H291:H293),"0")</f>
        <v>242.72</v>
      </c>
      <c r="Z295" s="37"/>
      <c r="AA295" s="335"/>
      <c r="AB295" s="335"/>
      <c r="AC295" s="335"/>
    </row>
    <row r="296" spans="1:68" ht="14.25" customHeight="1" x14ac:dyDescent="0.25">
      <c r="A296" s="347" t="s">
        <v>137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409</v>
      </c>
      <c r="B297" s="54" t="s">
        <v>410</v>
      </c>
      <c r="C297" s="31">
        <v>4301135504</v>
      </c>
      <c r="D297" s="343">
        <v>4640242181554</v>
      </c>
      <c r="E297" s="344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7" t="s">
        <v>411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412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4301135394</v>
      </c>
      <c r="D298" s="343">
        <v>4640242181561</v>
      </c>
      <c r="E298" s="344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100</v>
      </c>
      <c r="M298" s="33" t="s">
        <v>69</v>
      </c>
      <c r="N298" s="33"/>
      <c r="O298" s="32">
        <v>180</v>
      </c>
      <c r="P298" s="517" t="s">
        <v>415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416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417</v>
      </c>
      <c r="B299" s="54" t="s">
        <v>418</v>
      </c>
      <c r="C299" s="31">
        <v>4301135374</v>
      </c>
      <c r="D299" s="343">
        <v>4640242181424</v>
      </c>
      <c r="E299" s="344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100</v>
      </c>
      <c r="M299" s="33" t="s">
        <v>69</v>
      </c>
      <c r="N299" s="33"/>
      <c r="O299" s="32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12</v>
      </c>
      <c r="Y299" s="333">
        <f t="shared" si="24"/>
        <v>12</v>
      </c>
      <c r="Z299" s="36">
        <f>IFERROR(IF(X299="","",X299*0.0155),"")</f>
        <v>0.186</v>
      </c>
      <c r="AA299" s="56"/>
      <c r="AB299" s="57"/>
      <c r="AC299" s="284" t="s">
        <v>412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customHeight="1" x14ac:dyDescent="0.25">
      <c r="A300" s="54" t="s">
        <v>419</v>
      </c>
      <c r="B300" s="54" t="s">
        <v>420</v>
      </c>
      <c r="C300" s="31">
        <v>4301135320</v>
      </c>
      <c r="D300" s="343">
        <v>4640242181592</v>
      </c>
      <c r="E300" s="344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25" t="s">
        <v>421</v>
      </c>
      <c r="Q300" s="337"/>
      <c r="R300" s="337"/>
      <c r="S300" s="337"/>
      <c r="T300" s="338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422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423</v>
      </c>
      <c r="B301" s="54" t="s">
        <v>424</v>
      </c>
      <c r="C301" s="31">
        <v>4301135552</v>
      </c>
      <c r="D301" s="343">
        <v>4640242181431</v>
      </c>
      <c r="E301" s="344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2" t="s">
        <v>425</v>
      </c>
      <c r="Q301" s="337"/>
      <c r="R301" s="337"/>
      <c r="S301" s="337"/>
      <c r="T301" s="338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426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427</v>
      </c>
      <c r="B302" s="54" t="s">
        <v>428</v>
      </c>
      <c r="C302" s="31">
        <v>4301135405</v>
      </c>
      <c r="D302" s="343">
        <v>4640242181523</v>
      </c>
      <c r="E302" s="344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4"/>
      <c r="V302" s="34"/>
      <c r="W302" s="35" t="s">
        <v>70</v>
      </c>
      <c r="X302" s="332">
        <v>28</v>
      </c>
      <c r="Y302" s="333">
        <f t="shared" si="24"/>
        <v>28</v>
      </c>
      <c r="Z302" s="36">
        <f t="shared" si="29"/>
        <v>0.26207999999999998</v>
      </c>
      <c r="AA302" s="56"/>
      <c r="AB302" s="57"/>
      <c r="AC302" s="290" t="s">
        <v>416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customHeight="1" x14ac:dyDescent="0.25">
      <c r="A303" s="54" t="s">
        <v>429</v>
      </c>
      <c r="B303" s="54" t="s">
        <v>430</v>
      </c>
      <c r="C303" s="31">
        <v>4301135404</v>
      </c>
      <c r="D303" s="343">
        <v>4640242181516</v>
      </c>
      <c r="E303" s="344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1" t="s">
        <v>431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426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432</v>
      </c>
      <c r="B304" s="54" t="s">
        <v>433</v>
      </c>
      <c r="C304" s="31">
        <v>4301135375</v>
      </c>
      <c r="D304" s="343">
        <v>4640242181486</v>
      </c>
      <c r="E304" s="344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100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14</v>
      </c>
      <c r="Y304" s="333">
        <f t="shared" si="24"/>
        <v>14</v>
      </c>
      <c r="Z304" s="36">
        <f t="shared" si="29"/>
        <v>0.13103999999999999</v>
      </c>
      <c r="AA304" s="56"/>
      <c r="AB304" s="57"/>
      <c r="AC304" s="294" t="s">
        <v>412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customHeight="1" x14ac:dyDescent="0.25">
      <c r="A305" s="54" t="s">
        <v>434</v>
      </c>
      <c r="B305" s="54" t="s">
        <v>435</v>
      </c>
      <c r="C305" s="31">
        <v>4301135402</v>
      </c>
      <c r="D305" s="343">
        <v>4640242181493</v>
      </c>
      <c r="E305" s="34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3" t="s">
        <v>436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412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437</v>
      </c>
      <c r="B306" s="54" t="s">
        <v>438</v>
      </c>
      <c r="C306" s="31">
        <v>4301135403</v>
      </c>
      <c r="D306" s="343">
        <v>4640242181509</v>
      </c>
      <c r="E306" s="34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412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439</v>
      </c>
      <c r="B307" s="54" t="s">
        <v>440</v>
      </c>
      <c r="C307" s="31">
        <v>4301135304</v>
      </c>
      <c r="D307" s="343">
        <v>4640242181240</v>
      </c>
      <c r="E307" s="344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100</v>
      </c>
      <c r="M307" s="33" t="s">
        <v>69</v>
      </c>
      <c r="N307" s="33"/>
      <c r="O307" s="32">
        <v>180</v>
      </c>
      <c r="P307" s="552" t="s">
        <v>441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412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442</v>
      </c>
      <c r="B308" s="54" t="s">
        <v>443</v>
      </c>
      <c r="C308" s="31">
        <v>4301135310</v>
      </c>
      <c r="D308" s="343">
        <v>4640242181318</v>
      </c>
      <c r="E308" s="344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36" t="s">
        <v>444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416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445</v>
      </c>
      <c r="B309" s="54" t="s">
        <v>446</v>
      </c>
      <c r="C309" s="31">
        <v>4301135306</v>
      </c>
      <c r="D309" s="343">
        <v>4640242181387</v>
      </c>
      <c r="E309" s="344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148</v>
      </c>
      <c r="L309" s="32" t="s">
        <v>100</v>
      </c>
      <c r="M309" s="33" t="s">
        <v>69</v>
      </c>
      <c r="N309" s="33"/>
      <c r="O309" s="32">
        <v>180</v>
      </c>
      <c r="P309" s="455" t="s">
        <v>447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412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448</v>
      </c>
      <c r="B310" s="54" t="s">
        <v>449</v>
      </c>
      <c r="C310" s="31">
        <v>4301135305</v>
      </c>
      <c r="D310" s="343">
        <v>4640242181394</v>
      </c>
      <c r="E310" s="344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148</v>
      </c>
      <c r="L310" s="32" t="s">
        <v>100</v>
      </c>
      <c r="M310" s="33" t="s">
        <v>69</v>
      </c>
      <c r="N310" s="33"/>
      <c r="O310" s="32">
        <v>180</v>
      </c>
      <c r="P310" s="441" t="s">
        <v>450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412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451</v>
      </c>
      <c r="B311" s="54" t="s">
        <v>452</v>
      </c>
      <c r="C311" s="31">
        <v>4301135309</v>
      </c>
      <c r="D311" s="343">
        <v>4640242181332</v>
      </c>
      <c r="E311" s="344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148</v>
      </c>
      <c r="L311" s="32" t="s">
        <v>68</v>
      </c>
      <c r="M311" s="33" t="s">
        <v>69</v>
      </c>
      <c r="N311" s="33"/>
      <c r="O311" s="32">
        <v>180</v>
      </c>
      <c r="P311" s="446" t="s">
        <v>453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412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454</v>
      </c>
      <c r="B312" s="54" t="s">
        <v>455</v>
      </c>
      <c r="C312" s="31">
        <v>4301135308</v>
      </c>
      <c r="D312" s="343">
        <v>4640242181349</v>
      </c>
      <c r="E312" s="344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148</v>
      </c>
      <c r="L312" s="32" t="s">
        <v>100</v>
      </c>
      <c r="M312" s="33" t="s">
        <v>69</v>
      </c>
      <c r="N312" s="33"/>
      <c r="O312" s="32">
        <v>180</v>
      </c>
      <c r="P312" s="416" t="s">
        <v>456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412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457</v>
      </c>
      <c r="B313" s="54" t="s">
        <v>458</v>
      </c>
      <c r="C313" s="31">
        <v>4301135307</v>
      </c>
      <c r="D313" s="343">
        <v>4640242181370</v>
      </c>
      <c r="E313" s="34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148</v>
      </c>
      <c r="L313" s="32" t="s">
        <v>68</v>
      </c>
      <c r="M313" s="33" t="s">
        <v>69</v>
      </c>
      <c r="N313" s="33"/>
      <c r="O313" s="32">
        <v>180</v>
      </c>
      <c r="P313" s="551" t="s">
        <v>459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460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461</v>
      </c>
      <c r="B314" s="54" t="s">
        <v>462</v>
      </c>
      <c r="C314" s="31">
        <v>4301135318</v>
      </c>
      <c r="D314" s="343">
        <v>4607111037480</v>
      </c>
      <c r="E314" s="344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3" t="s">
        <v>463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464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465</v>
      </c>
      <c r="B315" s="54" t="s">
        <v>466</v>
      </c>
      <c r="C315" s="31">
        <v>4301135319</v>
      </c>
      <c r="D315" s="343">
        <v>4607111037473</v>
      </c>
      <c r="E315" s="344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42" t="s">
        <v>467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468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469</v>
      </c>
      <c r="B316" s="54" t="s">
        <v>470</v>
      </c>
      <c r="C316" s="31">
        <v>4301135198</v>
      </c>
      <c r="D316" s="343">
        <v>4640242180663</v>
      </c>
      <c r="E316" s="344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72" t="s">
        <v>471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472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473</v>
      </c>
      <c r="B317" s="54" t="s">
        <v>474</v>
      </c>
      <c r="C317" s="31">
        <v>4301135723</v>
      </c>
      <c r="D317" s="343">
        <v>4640242181783</v>
      </c>
      <c r="E317" s="344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32" t="s">
        <v>475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476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73</v>
      </c>
      <c r="Q318" s="352"/>
      <c r="R318" s="352"/>
      <c r="S318" s="352"/>
      <c r="T318" s="352"/>
      <c r="U318" s="352"/>
      <c r="V318" s="353"/>
      <c r="W318" s="37" t="s">
        <v>70</v>
      </c>
      <c r="X318" s="334">
        <f>IFERROR(SUM(X297:X317),"0")</f>
        <v>68</v>
      </c>
      <c r="Y318" s="334">
        <f>IFERROR(SUM(Y297:Y317),"0")</f>
        <v>68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0.7101599999999999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73</v>
      </c>
      <c r="Q319" s="352"/>
      <c r="R319" s="352"/>
      <c r="S319" s="352"/>
      <c r="T319" s="352"/>
      <c r="U319" s="352"/>
      <c r="V319" s="353"/>
      <c r="W319" s="37" t="s">
        <v>74</v>
      </c>
      <c r="X319" s="334">
        <f>IFERROR(SUMPRODUCT(X297:X317*H297:H317),"0")</f>
        <v>253.60000000000002</v>
      </c>
      <c r="Y319" s="334">
        <f>IFERROR(SUMPRODUCT(Y297:Y317*H297:H317),"0")</f>
        <v>253.60000000000002</v>
      </c>
      <c r="Z319" s="37"/>
      <c r="AA319" s="335"/>
      <c r="AB319" s="335"/>
      <c r="AC319" s="335"/>
    </row>
    <row r="320" spans="1:68" ht="16.5" customHeight="1" x14ac:dyDescent="0.25">
      <c r="A320" s="370" t="s">
        <v>477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137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478</v>
      </c>
      <c r="B322" s="54" t="s">
        <v>479</v>
      </c>
      <c r="C322" s="31">
        <v>4301135268</v>
      </c>
      <c r="D322" s="343">
        <v>4640242181134</v>
      </c>
      <c r="E322" s="344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52" t="s">
        <v>480</v>
      </c>
      <c r="Q322" s="337"/>
      <c r="R322" s="337"/>
      <c r="S322" s="337"/>
      <c r="T322" s="338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481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482</v>
      </c>
      <c r="Q325" s="374"/>
      <c r="R325" s="374"/>
      <c r="S325" s="374"/>
      <c r="T325" s="374"/>
      <c r="U325" s="374"/>
      <c r="V325" s="375"/>
      <c r="W325" s="37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7235.7600000000011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7235.7600000000011</v>
      </c>
      <c r="Z325" s="37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483</v>
      </c>
      <c r="Q326" s="374"/>
      <c r="R326" s="374"/>
      <c r="S326" s="374"/>
      <c r="T326" s="374"/>
      <c r="U326" s="374"/>
      <c r="V326" s="375"/>
      <c r="W326" s="37" t="s">
        <v>74</v>
      </c>
      <c r="X326" s="334">
        <f>IFERROR(SUM(BM22:BM322),"0")</f>
        <v>7960.0460000000003</v>
      </c>
      <c r="Y326" s="334">
        <f>IFERROR(SUM(BN22:BN322),"0")</f>
        <v>7960.0460000000003</v>
      </c>
      <c r="Z326" s="37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484</v>
      </c>
      <c r="Q327" s="374"/>
      <c r="R327" s="374"/>
      <c r="S327" s="374"/>
      <c r="T327" s="374"/>
      <c r="U327" s="374"/>
      <c r="V327" s="375"/>
      <c r="W327" s="37" t="s">
        <v>485</v>
      </c>
      <c r="X327" s="38">
        <f>ROUNDUP(SUM(BO22:BO322),0)</f>
        <v>21</v>
      </c>
      <c r="Y327" s="38">
        <f>ROUNDUP(SUM(BP22:BP322),0)</f>
        <v>21</v>
      </c>
      <c r="Z327" s="37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486</v>
      </c>
      <c r="Q328" s="374"/>
      <c r="R328" s="374"/>
      <c r="S328" s="374"/>
      <c r="T328" s="374"/>
      <c r="U328" s="374"/>
      <c r="V328" s="375"/>
      <c r="W328" s="37" t="s">
        <v>74</v>
      </c>
      <c r="X328" s="334">
        <f>GrossWeightTotal+PalletQtyTotal*25</f>
        <v>8485.0460000000003</v>
      </c>
      <c r="Y328" s="334">
        <f>GrossWeightTotalR+PalletQtyTotalR*25</f>
        <v>8485.0460000000003</v>
      </c>
      <c r="Z328" s="37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487</v>
      </c>
      <c r="Q329" s="374"/>
      <c r="R329" s="374"/>
      <c r="S329" s="374"/>
      <c r="T329" s="374"/>
      <c r="U329" s="374"/>
      <c r="V329" s="375"/>
      <c r="W329" s="37" t="s">
        <v>485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1672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1672</v>
      </c>
      <c r="Z329" s="37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488</v>
      </c>
      <c r="Q330" s="374"/>
      <c r="R330" s="374"/>
      <c r="S330" s="374"/>
      <c r="T330" s="374"/>
      <c r="U330" s="374"/>
      <c r="V330" s="375"/>
      <c r="W330" s="39" t="s">
        <v>489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25.458779999999994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490</v>
      </c>
      <c r="B332" s="329" t="s">
        <v>63</v>
      </c>
      <c r="C332" s="340" t="s">
        <v>75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246</v>
      </c>
      <c r="V332" s="364"/>
      <c r="W332" s="329" t="s">
        <v>272</v>
      </c>
      <c r="X332" s="340" t="s">
        <v>291</v>
      </c>
      <c r="Y332" s="367"/>
      <c r="Z332" s="367"/>
      <c r="AA332" s="367"/>
      <c r="AB332" s="367"/>
      <c r="AC332" s="367"/>
      <c r="AD332" s="364"/>
      <c r="AE332" s="329" t="s">
        <v>361</v>
      </c>
      <c r="AF332" s="329" t="s">
        <v>366</v>
      </c>
      <c r="AG332" s="329" t="s">
        <v>373</v>
      </c>
      <c r="AH332" s="340" t="s">
        <v>247</v>
      </c>
      <c r="AI332" s="364"/>
    </row>
    <row r="333" spans="1:68" ht="14.25" customHeight="1" thickTop="1" x14ac:dyDescent="0.2">
      <c r="A333" s="512" t="s">
        <v>491</v>
      </c>
      <c r="B333" s="340" t="s">
        <v>63</v>
      </c>
      <c r="C333" s="340" t="s">
        <v>76</v>
      </c>
      <c r="D333" s="340" t="s">
        <v>87</v>
      </c>
      <c r="E333" s="340" t="s">
        <v>97</v>
      </c>
      <c r="F333" s="340" t="s">
        <v>120</v>
      </c>
      <c r="G333" s="340" t="s">
        <v>145</v>
      </c>
      <c r="H333" s="340" t="s">
        <v>152</v>
      </c>
      <c r="I333" s="340" t="s">
        <v>156</v>
      </c>
      <c r="J333" s="340" t="s">
        <v>164</v>
      </c>
      <c r="K333" s="340" t="s">
        <v>180</v>
      </c>
      <c r="L333" s="340" t="s">
        <v>189</v>
      </c>
      <c r="M333" s="340" t="s">
        <v>208</v>
      </c>
      <c r="N333" s="330"/>
      <c r="O333" s="340" t="s">
        <v>214</v>
      </c>
      <c r="P333" s="340" t="s">
        <v>221</v>
      </c>
      <c r="Q333" s="340" t="s">
        <v>227</v>
      </c>
      <c r="R333" s="340" t="s">
        <v>231</v>
      </c>
      <c r="S333" s="340" t="s">
        <v>234</v>
      </c>
      <c r="T333" s="340" t="s">
        <v>242</v>
      </c>
      <c r="U333" s="340" t="s">
        <v>247</v>
      </c>
      <c r="V333" s="340" t="s">
        <v>251</v>
      </c>
      <c r="W333" s="340" t="s">
        <v>273</v>
      </c>
      <c r="X333" s="340" t="s">
        <v>292</v>
      </c>
      <c r="Y333" s="340" t="s">
        <v>304</v>
      </c>
      <c r="Z333" s="340" t="s">
        <v>314</v>
      </c>
      <c r="AA333" s="340" t="s">
        <v>329</v>
      </c>
      <c r="AB333" s="340" t="s">
        <v>340</v>
      </c>
      <c r="AC333" s="340" t="s">
        <v>351</v>
      </c>
      <c r="AD333" s="340" t="s">
        <v>355</v>
      </c>
      <c r="AE333" s="340" t="s">
        <v>362</v>
      </c>
      <c r="AF333" s="340" t="s">
        <v>367</v>
      </c>
      <c r="AG333" s="340" t="s">
        <v>374</v>
      </c>
      <c r="AH333" s="340" t="s">
        <v>247</v>
      </c>
      <c r="AI333" s="340" t="s">
        <v>477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0" t="s">
        <v>492</v>
      </c>
      <c r="B335" s="46">
        <f>IFERROR(X22*H22,"0")</f>
        <v>0</v>
      </c>
      <c r="C335" s="46">
        <f>IFERROR(X28*H28,"0")+IFERROR(X29*H29,"0")+IFERROR(X30*H30,"0")</f>
        <v>189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756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420</v>
      </c>
      <c r="H335" s="46">
        <f>IFERROR(X84*H84,"0")</f>
        <v>50.4</v>
      </c>
      <c r="I335" s="46">
        <f>IFERROR(X89*H89,"0")+IFERROR(X90*H90,"0")</f>
        <v>100.8</v>
      </c>
      <c r="J335" s="46">
        <f>IFERROR(X95*H95,"0")+IFERROR(X96*H96,"0")+IFERROR(X97*H97,"0")+IFERROR(X98*H98,"0")+IFERROR(X99*H99,"0")+IFERROR(X100*H100,"0")</f>
        <v>562.79999999999995</v>
      </c>
      <c r="K335" s="46">
        <f>IFERROR(X105*H105,"0")+IFERROR(X106*H106,"0")+IFERROR(X107*H107,"0")</f>
        <v>0</v>
      </c>
      <c r="L335" s="46">
        <f>IFERROR(X112*H112,"0")+IFERROR(X113*H113,"0")+IFERROR(X114*H114,"0")+IFERROR(X115*H115,"0")+IFERROR(X116*H116,"0")+IFERROR(X117*H117,"0")+IFERROR(X121*H121,"0")</f>
        <v>2051.04</v>
      </c>
      <c r="M335" s="46">
        <f>IFERROR(X126*H126,"0")+IFERROR(X127*H127,"0")</f>
        <v>504</v>
      </c>
      <c r="N335" s="330"/>
      <c r="O335" s="46">
        <f>IFERROR(X132*H132,"0")+IFERROR(X133*H133,"0")</f>
        <v>168</v>
      </c>
      <c r="P335" s="46">
        <f>IFERROR(X138*H138,"0")+IFERROR(X139*H139,"0")</f>
        <v>84</v>
      </c>
      <c r="Q335" s="46">
        <f>IFERROR(X144*H144,"0")</f>
        <v>42</v>
      </c>
      <c r="R335" s="46">
        <f>IFERROR(X149*H149,"0")</f>
        <v>37.800000000000004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180</v>
      </c>
      <c r="W335" s="46">
        <f>IFERROR(X185*H185,"0")+IFERROR(X186*H186,"0")+IFERROR(X187*H187,"0")+IFERROR(X191*H191,"0")</f>
        <v>588</v>
      </c>
      <c r="X335" s="46">
        <f>IFERROR(X197*H197,"0")+IFERROR(X198*H198,"0")+IFERROR(X199*H199,"0")+IFERROR(X200*H200,"0")</f>
        <v>33.6</v>
      </c>
      <c r="Y335" s="46">
        <f>IFERROR(X205*H205,"0")+IFERROR(X206*H206,"0")+IFERROR(X207*H207,"0")</f>
        <v>336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172.8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180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712.31999999999994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493</v>
      </c>
      <c r="B337" s="58" t="s">
        <v>494</v>
      </c>
      <c r="C337" s="58" t="s">
        <v>495</v>
      </c>
    </row>
    <row r="338" spans="1:3" x14ac:dyDescent="0.2">
      <c r="A338" s="59">
        <f>SUMPRODUCT(--(BB:BB="ЗПФ"),--(W:W="кор"),H:H,Y:Y)+SUMPRODUCT(--(BB:BB="ЗПФ"),--(W:W="кг"),Y:Y)</f>
        <v>4015.2000000000003</v>
      </c>
      <c r="B338" s="60">
        <f>SUMPRODUCT(--(BB:BB="ПГП"),--(W:W="кор"),H:H,Y:Y)+SUMPRODUCT(--(BB:BB="ПГП"),--(W:W="кг"),Y:Y)</f>
        <v>3220.56</v>
      </c>
      <c r="C338" s="60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