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25DEEA10-4158-448F-84B1-EA3A630B3F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7" i="1" l="1"/>
  <c r="Q567" i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Z82" i="1" l="1"/>
  <c r="Z199" i="1"/>
  <c r="Z135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39" i="1"/>
  <c r="Z351" i="1"/>
  <c r="BP349" i="1"/>
  <c r="BN349" i="1"/>
  <c r="Z349" i="1"/>
  <c r="Y351" i="1"/>
  <c r="BP393" i="1"/>
  <c r="BN393" i="1"/>
  <c r="Z393" i="1"/>
  <c r="Z397" i="1" s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Z374" i="1" s="1"/>
  <c r="Y374" i="1"/>
  <c r="BP372" i="1"/>
  <c r="BN372" i="1"/>
  <c r="Z372" i="1"/>
  <c r="Z438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Y439" i="1"/>
  <c r="Y446" i="1"/>
  <c r="BP441" i="1"/>
  <c r="BN441" i="1"/>
  <c r="Z441" i="1"/>
  <c r="Z445" i="1" s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Z499" i="1" s="1"/>
  <c r="Y499" i="1"/>
  <c r="Z505" i="1"/>
  <c r="BP503" i="1"/>
  <c r="BN503" i="1"/>
  <c r="Z503" i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17" i="1" l="1"/>
  <c r="Y558" i="1"/>
  <c r="Y560" i="1" s="1"/>
  <c r="Z332" i="1"/>
  <c r="Y561" i="1"/>
  <c r="Z525" i="1"/>
  <c r="Z481" i="1"/>
  <c r="Z427" i="1"/>
  <c r="Z274" i="1"/>
  <c r="Z239" i="1"/>
  <c r="Z100" i="1"/>
  <c r="Z89" i="1"/>
  <c r="Z68" i="1"/>
  <c r="Z55" i="1"/>
  <c r="Y557" i="1"/>
  <c r="Y559" i="1"/>
  <c r="Z28" i="1"/>
  <c r="Z535" i="1"/>
  <c r="Z178" i="1"/>
  <c r="Z124" i="1"/>
  <c r="Z562" i="1" l="1"/>
</calcChain>
</file>

<file path=xl/sharedStrings.xml><?xml version="1.0" encoding="utf-8"?>
<sst xmlns="http://schemas.openxmlformats.org/spreadsheetml/2006/main" count="2495" uniqueCount="876">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</sst>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45788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20</v>
      </c>
      <c r="Q8" s="757">
        <v>0.375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21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03"/>
      <c r="R10" s="804"/>
      <c r="U10" s="24" t="s">
        <v>23</v>
      </c>
      <c r="V10" s="667" t="s">
        <v>24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5"/>
      <c r="R11" s="746"/>
      <c r="U11" s="24" t="s">
        <v>27</v>
      </c>
      <c r="V11" s="896" t="s">
        <v>28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30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32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35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100</v>
      </c>
      <c r="Y37" s="616">
        <f>IFERROR(IF(X37="",0,CEILING((X37/$H37),1)*$H37),"")</f>
        <v>108</v>
      </c>
      <c r="Z37" s="36">
        <f>IFERROR(IF(Y37=0,"",ROUNDUP(Y37/H37,0)*0.01898),"")</f>
        <v>0.1898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104.02777777777777</v>
      </c>
      <c r="BN37" s="64">
        <f>IFERROR(Y37*I37/H37,"0")</f>
        <v>112.34999999999998</v>
      </c>
      <c r="BO37" s="64">
        <f>IFERROR(1/J37*(X37/H37),"0")</f>
        <v>0.14467592592592593</v>
      </c>
      <c r="BP37" s="64">
        <f>IFERROR(1/J37*(Y37/H37),"0")</f>
        <v>0.15625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120</v>
      </c>
      <c r="Y38" s="616">
        <f>IFERROR(IF(X38="",0,CEILING((X38/$H38),1)*$H38),"")</f>
        <v>120</v>
      </c>
      <c r="Z38" s="36">
        <f>IFERROR(IF(Y38=0,"",ROUNDUP(Y38/H38,0)*0.00902),"")</f>
        <v>0.27060000000000001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126.3</v>
      </c>
      <c r="BN38" s="64">
        <f>IFERROR(Y38*I38/H38,"0")</f>
        <v>126.3</v>
      </c>
      <c r="BO38" s="64">
        <f>IFERROR(1/J38*(X38/H38),"0")</f>
        <v>0.22727272727272729</v>
      </c>
      <c r="BP38" s="64">
        <f>IFERROR(1/J38*(Y38/H38),"0")</f>
        <v>0.22727272727272729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37" t="s">
        <v>87</v>
      </c>
      <c r="X41" s="617">
        <f>IFERROR(X37/H37,"0")+IFERROR(X38/H38,"0")+IFERROR(X39/H39,"0")+IFERROR(X40/H40,"0")</f>
        <v>39.25925925925926</v>
      </c>
      <c r="Y41" s="617">
        <f>IFERROR(Y37/H37,"0")+IFERROR(Y38/H38,"0")+IFERROR(Y39/H39,"0")+IFERROR(Y40/H40,"0")</f>
        <v>40</v>
      </c>
      <c r="Z41" s="617">
        <f>IFERROR(IF(Z37="",0,Z37),"0")+IFERROR(IF(Z38="",0,Z38),"0")+IFERROR(IF(Z39="",0,Z39),"0")+IFERROR(IF(Z40="",0,Z40),"0")</f>
        <v>0.46040000000000003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37" t="s">
        <v>69</v>
      </c>
      <c r="X42" s="617">
        <f>IFERROR(SUM(X37:X40),"0")</f>
        <v>220</v>
      </c>
      <c r="Y42" s="617">
        <f>IFERROR(SUM(Y37:Y40),"0")</f>
        <v>228</v>
      </c>
      <c r="Z42" s="37"/>
      <c r="AA42" s="618"/>
      <c r="AB42" s="618"/>
      <c r="AC42" s="618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105</v>
      </c>
      <c r="M50" s="33" t="s">
        <v>100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100</v>
      </c>
      <c r="Y50" s="616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105</v>
      </c>
      <c r="M54" s="33" t="s">
        <v>100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360</v>
      </c>
      <c r="Y54" s="616">
        <f t="shared" si="6"/>
        <v>360</v>
      </c>
      <c r="Z54" s="36">
        <f>IFERROR(IF(Y54=0,"",ROUNDUP(Y54/H54,0)*0.00902),"")</f>
        <v>0.72160000000000002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376.79999999999995</v>
      </c>
      <c r="BN54" s="64">
        <f t="shared" si="8"/>
        <v>376.79999999999995</v>
      </c>
      <c r="BO54" s="64">
        <f t="shared" si="9"/>
        <v>0.60606060606060608</v>
      </c>
      <c r="BP54" s="64">
        <f t="shared" si="10"/>
        <v>0.60606060606060608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37" t="s">
        <v>87</v>
      </c>
      <c r="X55" s="617">
        <f>IFERROR(X49/H49,"0")+IFERROR(X50/H50,"0")+IFERROR(X51/H51,"0")+IFERROR(X52/H52,"0")+IFERROR(X53/H53,"0")+IFERROR(X54/H54,"0")</f>
        <v>89.259259259259267</v>
      </c>
      <c r="Y55" s="617">
        <f>IFERROR(Y49/H49,"0")+IFERROR(Y50/H50,"0")+IFERROR(Y51/H51,"0")+IFERROR(Y52/H52,"0")+IFERROR(Y53/H53,"0")+IFERROR(Y54/H54,"0")</f>
        <v>90</v>
      </c>
      <c r="Z55" s="617">
        <f>IFERROR(IF(Z49="",0,Z49),"0")+IFERROR(IF(Z50="",0,Z50),"0")+IFERROR(IF(Z51="",0,Z51),"0")+IFERROR(IF(Z52="",0,Z52),"0")+IFERROR(IF(Z53="",0,Z53),"0")+IFERROR(IF(Z54="",0,Z54),"0")</f>
        <v>0.91139999999999999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37" t="s">
        <v>69</v>
      </c>
      <c r="X56" s="617">
        <f>IFERROR(SUM(X49:X54),"0")</f>
        <v>460</v>
      </c>
      <c r="Y56" s="617">
        <f>IFERROR(SUM(Y49:Y54),"0")</f>
        <v>468</v>
      </c>
      <c r="Z56" s="37"/>
      <c r="AA56" s="618"/>
      <c r="AB56" s="618"/>
      <c r="AC56" s="618"/>
    </row>
    <row r="57" spans="1:68" ht="14.25" customHeight="1" x14ac:dyDescent="0.25">
      <c r="A57" s="639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50</v>
      </c>
      <c r="Y58" s="616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105</v>
      </c>
      <c r="M61" s="33" t="s">
        <v>100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37" t="s">
        <v>87</v>
      </c>
      <c r="X62" s="617">
        <f>IFERROR(X58/H58,"0")+IFERROR(X59/H59,"0")+IFERROR(X60/H60,"0")+IFERROR(X61/H61,"0")</f>
        <v>4.6296296296296298</v>
      </c>
      <c r="Y62" s="617">
        <f>IFERROR(Y58/H58,"0")+IFERROR(Y59/H59,"0")+IFERROR(Y60/H60,"0")+IFERROR(Y61/H61,"0")</f>
        <v>5</v>
      </c>
      <c r="Z62" s="617">
        <f>IFERROR(IF(Z58="",0,Z58),"0")+IFERROR(IF(Z59="",0,Z59),"0")+IFERROR(IF(Z60="",0,Z60),"0")+IFERROR(IF(Z61="",0,Z61),"0")</f>
        <v>9.4899999999999998E-2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37" t="s">
        <v>69</v>
      </c>
      <c r="X63" s="617">
        <f>IFERROR(SUM(X58:X61),"0")</f>
        <v>50</v>
      </c>
      <c r="Y63" s="617">
        <f>IFERROR(SUM(Y58:Y61),"0")</f>
        <v>54</v>
      </c>
      <c r="Z63" s="37"/>
      <c r="AA63" s="618"/>
      <c r="AB63" s="618"/>
      <c r="AC63" s="618"/>
    </row>
    <row r="64" spans="1:68" ht="14.25" customHeight="1" x14ac:dyDescent="0.25">
      <c r="A64" s="639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10</v>
      </c>
      <c r="Y73" s="616">
        <f t="shared" si="11"/>
        <v>16.8</v>
      </c>
      <c r="Z73" s="36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10.603571428571428</v>
      </c>
      <c r="BN73" s="64">
        <f t="shared" si="13"/>
        <v>17.814</v>
      </c>
      <c r="BO73" s="64">
        <f t="shared" si="14"/>
        <v>1.8601190476190476E-2</v>
      </c>
      <c r="BP73" s="64">
        <f t="shared" si="15"/>
        <v>3.125E-2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37" t="s">
        <v>87</v>
      </c>
      <c r="X77" s="617">
        <f>IFERROR(X71/H71,"0")+IFERROR(X72/H72,"0")+IFERROR(X73/H73,"0")+IFERROR(X74/H74,"0")+IFERROR(X75/H75,"0")+IFERROR(X76/H76,"0")</f>
        <v>1.1904761904761905</v>
      </c>
      <c r="Y77" s="617">
        <f>IFERROR(Y71/H71,"0")+IFERROR(Y72/H72,"0")+IFERROR(Y73/H73,"0")+IFERROR(Y74/H74,"0")+IFERROR(Y75/H75,"0")+IFERROR(Y76/H76,"0")</f>
        <v>2</v>
      </c>
      <c r="Z77" s="617">
        <f>IFERROR(IF(Z71="",0,Z71),"0")+IFERROR(IF(Z72="",0,Z72),"0")+IFERROR(IF(Z73="",0,Z73),"0")+IFERROR(IF(Z74="",0,Z74),"0")+IFERROR(IF(Z75="",0,Z75),"0")+IFERROR(IF(Z76="",0,Z76),"0")</f>
        <v>3.7960000000000001E-2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37" t="s">
        <v>69</v>
      </c>
      <c r="X78" s="617">
        <f>IFERROR(SUM(X71:X76),"0")</f>
        <v>10</v>
      </c>
      <c r="Y78" s="617">
        <f>IFERROR(SUM(Y71:Y76),"0")</f>
        <v>16.8</v>
      </c>
      <c r="Z78" s="37"/>
      <c r="AA78" s="618"/>
      <c r="AB78" s="618"/>
      <c r="AC78" s="618"/>
    </row>
    <row r="79" spans="1:68" ht="14.25" customHeight="1" x14ac:dyDescent="0.25">
      <c r="A79" s="639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176</v>
      </c>
      <c r="B81" s="54" t="s">
        <v>177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100</v>
      </c>
      <c r="Y86" s="61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customHeight="1" x14ac:dyDescent="0.25">
      <c r="A87" s="54" t="s">
        <v>183</v>
      </c>
      <c r="B87" s="54" t="s">
        <v>184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130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37" t="s">
        <v>87</v>
      </c>
      <c r="X89" s="617">
        <f>IFERROR(X86/H86,"0")+IFERROR(X87/H87,"0")+IFERROR(X88/H88,"0")</f>
        <v>9.2592592592592595</v>
      </c>
      <c r="Y89" s="617">
        <f>IFERROR(Y86/H86,"0")+IFERROR(Y87/H87,"0")+IFERROR(Y88/H88,"0")</f>
        <v>10</v>
      </c>
      <c r="Z89" s="617">
        <f>IFERROR(IF(Z86="",0,Z86),"0")+IFERROR(IF(Z87="",0,Z87),"0")+IFERROR(IF(Z88="",0,Z88),"0")</f>
        <v>0.1898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37" t="s">
        <v>69</v>
      </c>
      <c r="X90" s="617">
        <f>IFERROR(SUM(X86:X88),"0")</f>
        <v>100</v>
      </c>
      <c r="Y90" s="617">
        <f>IFERROR(SUM(Y86:Y88),"0")</f>
        <v>108</v>
      </c>
      <c r="Z90" s="37"/>
      <c r="AA90" s="618"/>
      <c r="AB90" s="618"/>
      <c r="AC90" s="618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120</v>
      </c>
      <c r="Y92" s="616">
        <f t="shared" ref="Y92:Y99" si="16">IFERROR(IF(X92="",0,CEILING((X92/$H92),1)*$H92),"")</f>
        <v>126</v>
      </c>
      <c r="Z92" s="36">
        <f>IFERROR(IF(Y92=0,"",ROUNDUP(Y92/H92,0)*0.01898),"")</f>
        <v>0.28470000000000001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127.41428571428571</v>
      </c>
      <c r="BN92" s="64">
        <f t="shared" ref="BN92:BN99" si="18">IFERROR(Y92*I92/H92,"0")</f>
        <v>133.785</v>
      </c>
      <c r="BO92" s="64">
        <f t="shared" ref="BO92:BO99" si="19">IFERROR(1/J92*(X92/H92),"0")</f>
        <v>0.2232142857142857</v>
      </c>
      <c r="BP92" s="64">
        <f t="shared" ref="BP92:BP99" si="20">IFERROR(1/J92*(Y92/H92),"0")</f>
        <v>0.234375</v>
      </c>
    </row>
    <row r="93" spans="1:68" ht="16.5" customHeight="1" x14ac:dyDescent="0.25">
      <c r="A93" s="54" t="s">
        <v>188</v>
      </c>
      <c r="B93" s="54" t="s">
        <v>191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130</v>
      </c>
      <c r="N93" s="33"/>
      <c r="O93" s="32">
        <v>45</v>
      </c>
      <c r="P93" s="884" t="s">
        <v>192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193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197</v>
      </c>
      <c r="B96" s="54" t="s">
        <v>198</v>
      </c>
      <c r="C96" s="31">
        <v>4301051718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180</v>
      </c>
      <c r="Y97" s="616">
        <f t="shared" si="16"/>
        <v>180.9</v>
      </c>
      <c r="Z97" s="36">
        <f>IFERROR(IF(Y97=0,"",ROUNDUP(Y97/H97,0)*0.00651),"")</f>
        <v>0.43617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196.79999999999998</v>
      </c>
      <c r="BN97" s="64">
        <f t="shared" si="18"/>
        <v>197.78399999999999</v>
      </c>
      <c r="BO97" s="64">
        <f t="shared" si="19"/>
        <v>0.36630036630036628</v>
      </c>
      <c r="BP97" s="64">
        <f t="shared" si="20"/>
        <v>0.36813186813186816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204</v>
      </c>
      <c r="B99" s="54" t="s">
        <v>205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80.952380952380935</v>
      </c>
      <c r="Y100" s="617">
        <f>IFERROR(Y92/H92,"0")+IFERROR(Y93/H93,"0")+IFERROR(Y94/H94,"0")+IFERROR(Y95/H95,"0")+IFERROR(Y96/H96,"0")+IFERROR(Y97/H97,"0")+IFERROR(Y98/H98,"0")+IFERROR(Y99/H99,"0")</f>
        <v>82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0.72087000000000001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37" t="s">
        <v>69</v>
      </c>
      <c r="X101" s="617">
        <f>IFERROR(SUM(X92:X99),"0")</f>
        <v>300</v>
      </c>
      <c r="Y101" s="617">
        <f>IFERROR(SUM(Y92:Y99),"0")</f>
        <v>306.89999999999998</v>
      </c>
      <c r="Z101" s="37"/>
      <c r="AA101" s="618"/>
      <c r="AB101" s="618"/>
      <c r="AC101" s="618"/>
    </row>
    <row r="102" spans="1:68" ht="16.5" customHeight="1" x14ac:dyDescent="0.25">
      <c r="A102" s="636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210</v>
      </c>
      <c r="B105" s="54" t="s">
        <v>211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/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214</v>
      </c>
      <c r="B107" s="54" t="s">
        <v>215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37" t="s">
        <v>87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37" t="s">
        <v>69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customHeight="1" x14ac:dyDescent="0.25">
      <c r="A110" s="639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216</v>
      </c>
      <c r="B111" s="54" t="s">
        <v>217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customHeight="1" x14ac:dyDescent="0.25">
      <c r="A117" s="54" t="s">
        <v>223</v>
      </c>
      <c r="B117" s="54" t="s">
        <v>224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223</v>
      </c>
      <c r="B118" s="54" t="s">
        <v>226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200</v>
      </c>
      <c r="Y119" s="616">
        <f t="shared" si="21"/>
        <v>201.60000000000002</v>
      </c>
      <c r="Z119" s="36">
        <f>IFERROR(IF(Y119=0,"",ROUNDUP(Y119/H119,0)*0.01898),"")</f>
        <v>0.45552000000000004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212.21428571428572</v>
      </c>
      <c r="BN119" s="64">
        <f t="shared" si="23"/>
        <v>213.91200000000001</v>
      </c>
      <c r="BO119" s="64">
        <f t="shared" si="24"/>
        <v>0.37202380952380953</v>
      </c>
      <c r="BP119" s="64">
        <f t="shared" si="25"/>
        <v>0.375</v>
      </c>
    </row>
    <row r="120" spans="1:68" ht="27" customHeight="1" x14ac:dyDescent="0.25">
      <c r="A120" s="54" t="s">
        <v>229</v>
      </c>
      <c r="B120" s="54" t="s">
        <v>230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9</v>
      </c>
      <c r="Y122" s="616">
        <f t="shared" si="21"/>
        <v>9</v>
      </c>
      <c r="Z122" s="36">
        <f>IFERROR(IF(Y122=0,"",ROUNDUP(Y122/H122,0)*0.00651),"")</f>
        <v>3.2550000000000003E-2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9.9</v>
      </c>
      <c r="BN122" s="64">
        <f t="shared" si="23"/>
        <v>9.9</v>
      </c>
      <c r="BO122" s="64">
        <f t="shared" si="24"/>
        <v>2.7472527472527476E-2</v>
      </c>
      <c r="BP122" s="64">
        <f t="shared" si="25"/>
        <v>2.7472527472527476E-2</v>
      </c>
    </row>
    <row r="123" spans="1:68" ht="27" customHeight="1" x14ac:dyDescent="0.25">
      <c r="A123" s="54" t="s">
        <v>236</v>
      </c>
      <c r="B123" s="54" t="s">
        <v>237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37" t="s">
        <v>87</v>
      </c>
      <c r="X124" s="617">
        <f>IFERROR(X117/H117,"0")+IFERROR(X118/H118,"0")+IFERROR(X119/H119,"0")+IFERROR(X120/H120,"0")+IFERROR(X121/H121,"0")+IFERROR(X122/H122,"0")+IFERROR(X123/H123,"0")</f>
        <v>28.80952380952381</v>
      </c>
      <c r="Y124" s="617">
        <f>IFERROR(Y117/H117,"0")+IFERROR(Y118/H118,"0")+IFERROR(Y119/H119,"0")+IFERROR(Y120/H120,"0")+IFERROR(Y121/H121,"0")+IFERROR(Y122/H122,"0")+IFERROR(Y123/H123,"0")</f>
        <v>29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0.48807000000000006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37" t="s">
        <v>69</v>
      </c>
      <c r="X125" s="617">
        <f>IFERROR(SUM(X117:X123),"0")</f>
        <v>209</v>
      </c>
      <c r="Y125" s="617">
        <f>IFERROR(SUM(Y117:Y123),"0")</f>
        <v>210.60000000000002</v>
      </c>
      <c r="Z125" s="37"/>
      <c r="AA125" s="618"/>
      <c r="AB125" s="618"/>
      <c r="AC125" s="618"/>
    </row>
    <row r="126" spans="1:68" ht="14.25" customHeight="1" x14ac:dyDescent="0.25">
      <c r="A126" s="639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239</v>
      </c>
      <c r="B127" s="54" t="s">
        <v>240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246</v>
      </c>
      <c r="B133" s="54" t="s">
        <v>247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40</v>
      </c>
      <c r="Y134" s="616">
        <f>IFERROR(IF(X134="",0,CEILING((X134/$H134),1)*$H134),"")</f>
        <v>41.6</v>
      </c>
      <c r="Z134" s="36">
        <f>IFERROR(IF(Y134=0,"",ROUNDUP(Y134/H134,0)*0.00651),"")</f>
        <v>8.4629999999999997E-2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42.249999999999993</v>
      </c>
      <c r="BN134" s="64">
        <f>IFERROR(Y134*I134/H134,"0")</f>
        <v>43.94</v>
      </c>
      <c r="BO134" s="64">
        <f>IFERROR(1/J134*(X134/H134),"0")</f>
        <v>6.8681318681318687E-2</v>
      </c>
      <c r="BP134" s="64">
        <f>IFERROR(1/J134*(Y134/H134),"0")</f>
        <v>7.1428571428571438E-2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37" t="s">
        <v>87</v>
      </c>
      <c r="X135" s="617">
        <f>IFERROR(X133/H133,"0")+IFERROR(X134/H134,"0")</f>
        <v>12.5</v>
      </c>
      <c r="Y135" s="617">
        <f>IFERROR(Y133/H133,"0")+IFERROR(Y134/H134,"0")</f>
        <v>13</v>
      </c>
      <c r="Z135" s="617">
        <f>IFERROR(IF(Z133="",0,Z133),"0")+IFERROR(IF(Z134="",0,Z134),"0")</f>
        <v>8.4629999999999997E-2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37" t="s">
        <v>69</v>
      </c>
      <c r="X136" s="617">
        <f>IFERROR(SUM(X133:X134),"0")</f>
        <v>40</v>
      </c>
      <c r="Y136" s="617">
        <f>IFERROR(SUM(Y133:Y134),"0")</f>
        <v>41.6</v>
      </c>
      <c r="Z136" s="37"/>
      <c r="AA136" s="618"/>
      <c r="AB136" s="618"/>
      <c r="AC136" s="618"/>
    </row>
    <row r="137" spans="1:68" ht="14.25" customHeight="1" x14ac:dyDescent="0.25">
      <c r="A137" s="639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250</v>
      </c>
      <c r="B138" s="54" t="s">
        <v>251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35</v>
      </c>
      <c r="Y139" s="616">
        <f>IFERROR(IF(X139="",0,CEILING((X139/$H139),1)*$H139),"")</f>
        <v>36.4</v>
      </c>
      <c r="Z139" s="36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37" t="s">
        <v>87</v>
      </c>
      <c r="X140" s="617">
        <f>IFERROR(X138/H138,"0")+IFERROR(X139/H139,"0")</f>
        <v>12.5</v>
      </c>
      <c r="Y140" s="617">
        <f>IFERROR(Y138/H138,"0")+IFERROR(Y139/H139,"0")</f>
        <v>13</v>
      </c>
      <c r="Z140" s="617">
        <f>IFERROR(IF(Z138="",0,Z138),"0")+IFERROR(IF(Z139="",0,Z139),"0")</f>
        <v>8.4629999999999997E-2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37" t="s">
        <v>69</v>
      </c>
      <c r="X141" s="617">
        <f>IFERROR(SUM(X138:X139),"0")</f>
        <v>35</v>
      </c>
      <c r="Y141" s="617">
        <f>IFERROR(SUM(Y138:Y139),"0")</f>
        <v>36.4</v>
      </c>
      <c r="Z141" s="37"/>
      <c r="AA141" s="618"/>
      <c r="AB141" s="618"/>
      <c r="AC141" s="618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254</v>
      </c>
      <c r="B143" s="54" t="s">
        <v>255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49.5</v>
      </c>
      <c r="Y144" s="616">
        <f>IFERROR(IF(X144="",0,CEILING((X144/$H144),1)*$H144),"")</f>
        <v>50.160000000000004</v>
      </c>
      <c r="Z144" s="36">
        <f>IFERROR(IF(Y144=0,"",ROUNDUP(Y144/H144,0)*0.00651),"")</f>
        <v>0.12369000000000001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54.524999999999999</v>
      </c>
      <c r="BN144" s="64">
        <f>IFERROR(Y144*I144/H144,"0")</f>
        <v>55.252000000000002</v>
      </c>
      <c r="BO144" s="64">
        <f>IFERROR(1/J144*(X144/H144),"0")</f>
        <v>0.10302197802197803</v>
      </c>
      <c r="BP144" s="64">
        <f>IFERROR(1/J144*(Y144/H144),"0")</f>
        <v>0.1043956043956044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37" t="s">
        <v>87</v>
      </c>
      <c r="X145" s="617">
        <f>IFERROR(X143/H143,"0")+IFERROR(X144/H144,"0")</f>
        <v>18.75</v>
      </c>
      <c r="Y145" s="617">
        <f>IFERROR(Y143/H143,"0")+IFERROR(Y144/H144,"0")</f>
        <v>19</v>
      </c>
      <c r="Z145" s="617">
        <f>IFERROR(IF(Z143="",0,Z143),"0")+IFERROR(IF(Z144="",0,Z144),"0")</f>
        <v>0.12369000000000001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37" t="s">
        <v>69</v>
      </c>
      <c r="X146" s="617">
        <f>IFERROR(SUM(X143:X144),"0")</f>
        <v>49.5</v>
      </c>
      <c r="Y146" s="617">
        <f>IFERROR(SUM(Y143:Y144),"0")</f>
        <v>50.160000000000004</v>
      </c>
      <c r="Z146" s="37"/>
      <c r="AA146" s="618"/>
      <c r="AB146" s="618"/>
      <c r="AC146" s="618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257</v>
      </c>
      <c r="B149" s="54" t="s">
        <v>258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260</v>
      </c>
      <c r="B153" s="54" t="s">
        <v>261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263</v>
      </c>
      <c r="B154" s="54" t="s">
        <v>264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266</v>
      </c>
      <c r="B155" s="54" t="s">
        <v>267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269</v>
      </c>
      <c r="B159" s="54" t="s">
        <v>270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272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274</v>
      </c>
      <c r="B165" s="54" t="s">
        <v>275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52.5</v>
      </c>
      <c r="Y173" s="616">
        <f t="shared" si="26"/>
        <v>52.5</v>
      </c>
      <c r="Z173" s="36">
        <f>IFERROR(IF(Y173=0,"",ROUNDUP(Y173/H173,0)*0.00502),"")</f>
        <v>0.1255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55.75</v>
      </c>
      <c r="BN173" s="64">
        <f t="shared" si="28"/>
        <v>55.75</v>
      </c>
      <c r="BO173" s="64">
        <f t="shared" si="29"/>
        <v>0.10683760683760685</v>
      </c>
      <c r="BP173" s="64">
        <f t="shared" si="30"/>
        <v>0.10683760683760685</v>
      </c>
    </row>
    <row r="174" spans="1:68" ht="27" customHeight="1" x14ac:dyDescent="0.25">
      <c r="A174" s="54" t="s">
        <v>290</v>
      </c>
      <c r="B174" s="54" t="s">
        <v>291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35</v>
      </c>
      <c r="Y175" s="616">
        <f t="shared" si="26"/>
        <v>35.700000000000003</v>
      </c>
      <c r="Z175" s="36">
        <f>IFERROR(IF(Y175=0,"",ROUNDUP(Y175/H175,0)*0.00502),"")</f>
        <v>8.5339999999999999E-2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36.666666666666664</v>
      </c>
      <c r="BN175" s="64">
        <f t="shared" si="28"/>
        <v>37.4</v>
      </c>
      <c r="BO175" s="64">
        <f t="shared" si="29"/>
        <v>7.1225071225071226E-2</v>
      </c>
      <c r="BP175" s="64">
        <f t="shared" si="30"/>
        <v>7.2649572649572655E-2</v>
      </c>
    </row>
    <row r="176" spans="1:68" ht="27" customHeight="1" x14ac:dyDescent="0.25">
      <c r="A176" s="54" t="s">
        <v>295</v>
      </c>
      <c r="B176" s="54" t="s">
        <v>296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41.666666666666664</v>
      </c>
      <c r="Y178" s="617">
        <f>IFERROR(Y169/H169,"0")+IFERROR(Y170/H170,"0")+IFERROR(Y171/H171,"0")+IFERROR(Y172/H172,"0")+IFERROR(Y173/H173,"0")+IFERROR(Y174/H174,"0")+IFERROR(Y175/H175,"0")+IFERROR(Y176/H176,"0")+IFERROR(Y177/H177,"0")</f>
        <v>42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0.21084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37" t="s">
        <v>69</v>
      </c>
      <c r="X179" s="617">
        <f>IFERROR(SUM(X169:X177),"0")</f>
        <v>87.5</v>
      </c>
      <c r="Y179" s="617">
        <f>IFERROR(SUM(Y169:Y177),"0")</f>
        <v>88.2</v>
      </c>
      <c r="Z179" s="37"/>
      <c r="AA179" s="618"/>
      <c r="AB179" s="618"/>
      <c r="AC179" s="618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300</v>
      </c>
      <c r="B181" s="54" t="s">
        <v>301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60</v>
      </c>
      <c r="P181" s="940" t="s">
        <v>304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54" t="s">
        <v>308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309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90</v>
      </c>
      <c r="P183" s="915" t="s">
        <v>312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309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33" t="s">
        <v>316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309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318</v>
      </c>
      <c r="B192" s="54" t="s">
        <v>319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320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321</v>
      </c>
      <c r="B193" s="54" t="s">
        <v>322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320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323</v>
      </c>
      <c r="B197" s="54" t="s">
        <v>324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325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326</v>
      </c>
      <c r="B198" s="54" t="s">
        <v>327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325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328</v>
      </c>
      <c r="B202" s="54" t="s">
        <v>329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80</v>
      </c>
      <c r="Y202" s="616">
        <f t="shared" ref="Y202:Y209" si="31">IFERROR(IF(X202="",0,CEILING((X202/$H202),1)*$H202),"")</f>
        <v>81</v>
      </c>
      <c r="Z202" s="36">
        <f>IFERROR(IF(Y202=0,"",ROUNDUP(Y202/H202,0)*0.00902),"")</f>
        <v>0.1353</v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83.111111111111114</v>
      </c>
      <c r="BN202" s="64">
        <f t="shared" ref="BN202:BN209" si="33">IFERROR(Y202*I202/H202,"0")</f>
        <v>84.15</v>
      </c>
      <c r="BO202" s="64">
        <f t="shared" ref="BO202:BO209" si="34">IFERROR(1/J202*(X202/H202),"0")</f>
        <v>0.11223344556677889</v>
      </c>
      <c r="BP202" s="64">
        <f t="shared" ref="BP202:BP209" si="35">IFERROR(1/J202*(Y202/H202),"0")</f>
        <v>0.11363636363636363</v>
      </c>
    </row>
    <row r="203" spans="1:68" ht="27" customHeight="1" x14ac:dyDescent="0.25">
      <c r="A203" s="54" t="s">
        <v>331</v>
      </c>
      <c r="B203" s="54" t="s">
        <v>332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20</v>
      </c>
      <c r="Y203" s="616">
        <f t="shared" si="31"/>
        <v>21.6</v>
      </c>
      <c r="Z203" s="36">
        <f>IFERROR(IF(Y203=0,"",ROUNDUP(Y203/H203,0)*0.00902),"")</f>
        <v>3.6080000000000001E-2</v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20.777777777777779</v>
      </c>
      <c r="BN203" s="64">
        <f t="shared" si="33"/>
        <v>22.44</v>
      </c>
      <c r="BO203" s="64">
        <f t="shared" si="34"/>
        <v>2.8058361391694722E-2</v>
      </c>
      <c r="BP203" s="64">
        <f t="shared" si="35"/>
        <v>3.0303030303030304E-2</v>
      </c>
    </row>
    <row r="204" spans="1:68" ht="27" customHeight="1" x14ac:dyDescent="0.25">
      <c r="A204" s="54" t="s">
        <v>334</v>
      </c>
      <c r="B204" s="54" t="s">
        <v>335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60</v>
      </c>
      <c r="Y204" s="616">
        <f t="shared" si="31"/>
        <v>64.800000000000011</v>
      </c>
      <c r="Z204" s="36">
        <f>IFERROR(IF(Y204=0,"",ROUNDUP(Y204/H204,0)*0.00902),"")</f>
        <v>0.10824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62.333333333333336</v>
      </c>
      <c r="BN204" s="64">
        <f t="shared" si="33"/>
        <v>67.320000000000007</v>
      </c>
      <c r="BO204" s="64">
        <f t="shared" si="34"/>
        <v>8.4175084175084181E-2</v>
      </c>
      <c r="BP204" s="64">
        <f t="shared" si="35"/>
        <v>9.0909090909090925E-2</v>
      </c>
    </row>
    <row r="205" spans="1:68" ht="27" customHeight="1" x14ac:dyDescent="0.25">
      <c r="A205" s="54" t="s">
        <v>337</v>
      </c>
      <c r="B205" s="54" t="s">
        <v>338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70</v>
      </c>
      <c r="Y205" s="616">
        <f t="shared" si="31"/>
        <v>70.2</v>
      </c>
      <c r="Z205" s="36">
        <f>IFERROR(IF(Y205=0,"",ROUNDUP(Y205/H205,0)*0.00902),"")</f>
        <v>0.11726</v>
      </c>
      <c r="AA205" s="56"/>
      <c r="AB205" s="57"/>
      <c r="AC205" s="253" t="s">
        <v>339</v>
      </c>
      <c r="AG205" s="64"/>
      <c r="AJ205" s="68"/>
      <c r="AK205" s="68">
        <v>0</v>
      </c>
      <c r="BB205" s="254" t="s">
        <v>1</v>
      </c>
      <c r="BM205" s="64">
        <f t="shared" si="32"/>
        <v>72.722222222222229</v>
      </c>
      <c r="BN205" s="64">
        <f t="shared" si="33"/>
        <v>72.930000000000007</v>
      </c>
      <c r="BO205" s="64">
        <f t="shared" si="34"/>
        <v>9.8204264870931535E-2</v>
      </c>
      <c r="BP205" s="64">
        <f t="shared" si="35"/>
        <v>9.8484848484848481E-2</v>
      </c>
    </row>
    <row r="206" spans="1:68" ht="27" customHeight="1" x14ac:dyDescent="0.25">
      <c r="A206" s="54" t="s">
        <v>340</v>
      </c>
      <c r="B206" s="54" t="s">
        <v>341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60</v>
      </c>
      <c r="Y206" s="616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330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342</v>
      </c>
      <c r="B207" s="54" t="s">
        <v>343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30</v>
      </c>
      <c r="Y207" s="616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344</v>
      </c>
      <c r="B208" s="54" t="s">
        <v>345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60</v>
      </c>
      <c r="Y208" s="616">
        <f t="shared" si="31"/>
        <v>61.2</v>
      </c>
      <c r="Z208" s="36">
        <f>IFERROR(IF(Y208=0,"",ROUNDUP(Y208/H208,0)*0.00502),"")</f>
        <v>0.17068</v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63.333333333333329</v>
      </c>
      <c r="BN208" s="64">
        <f t="shared" si="33"/>
        <v>64.599999999999994</v>
      </c>
      <c r="BO208" s="64">
        <f t="shared" si="34"/>
        <v>0.14245014245014248</v>
      </c>
      <c r="BP208" s="64">
        <f t="shared" si="35"/>
        <v>0.14529914529914531</v>
      </c>
    </row>
    <row r="209" spans="1:68" ht="27" customHeight="1" x14ac:dyDescent="0.25">
      <c r="A209" s="54" t="s">
        <v>346</v>
      </c>
      <c r="B209" s="54" t="s">
        <v>347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30</v>
      </c>
      <c r="Y209" s="616">
        <f t="shared" si="31"/>
        <v>30.6</v>
      </c>
      <c r="Z209" s="36">
        <f>IFERROR(IF(Y209=0,"",ROUNDUP(Y209/H209,0)*0.00502),"")</f>
        <v>8.5339999999999999E-2</v>
      </c>
      <c r="AA209" s="56"/>
      <c r="AB209" s="57"/>
      <c r="AC209" s="261" t="s">
        <v>339</v>
      </c>
      <c r="AG209" s="64"/>
      <c r="AJ209" s="68"/>
      <c r="AK209" s="68">
        <v>0</v>
      </c>
      <c r="BB209" s="262" t="s">
        <v>1</v>
      </c>
      <c r="BM209" s="64">
        <f t="shared" si="32"/>
        <v>31.666666666666664</v>
      </c>
      <c r="BN209" s="64">
        <f t="shared" si="33"/>
        <v>32.299999999999997</v>
      </c>
      <c r="BO209" s="64">
        <f t="shared" si="34"/>
        <v>7.122507122507124E-2</v>
      </c>
      <c r="BP209" s="64">
        <f t="shared" si="35"/>
        <v>7.2649572649572655E-2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142.59259259259258</v>
      </c>
      <c r="Y210" s="617">
        <f>IFERROR(Y202/H202,"0")+IFERROR(Y203/H203,"0")+IFERROR(Y204/H204,"0")+IFERROR(Y205/H205,"0")+IFERROR(Y206/H206,"0")+IFERROR(Y207/H207,"0")+IFERROR(Y208/H208,"0")+IFERROR(Y209/H209,"0")</f>
        <v>146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0.90891999999999995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37" t="s">
        <v>69</v>
      </c>
      <c r="X211" s="617">
        <f>IFERROR(SUM(X202:X209),"0")</f>
        <v>410</v>
      </c>
      <c r="Y211" s="617">
        <f>IFERROR(SUM(Y202:Y209),"0")</f>
        <v>421.20000000000005</v>
      </c>
      <c r="Z211" s="37"/>
      <c r="AA211" s="618"/>
      <c r="AB211" s="618"/>
      <c r="AC211" s="618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348</v>
      </c>
      <c r="B213" s="54" t="s">
        <v>349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354</v>
      </c>
      <c r="B215" s="54" t="s">
        <v>355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80</v>
      </c>
      <c r="Y215" s="616">
        <f t="shared" si="36"/>
        <v>87</v>
      </c>
      <c r="Z215" s="36">
        <f>IFERROR(IF(Y215=0,"",ROUNDUP(Y215/H215,0)*0.01898),"")</f>
        <v>0.1898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84.772413793103453</v>
      </c>
      <c r="BN215" s="64">
        <f t="shared" si="38"/>
        <v>92.190000000000012</v>
      </c>
      <c r="BO215" s="64">
        <f t="shared" si="39"/>
        <v>0.14367816091954025</v>
      </c>
      <c r="BP215" s="64">
        <f t="shared" si="40"/>
        <v>0.15625</v>
      </c>
    </row>
    <row r="216" spans="1:68" ht="27" customHeight="1" x14ac:dyDescent="0.25">
      <c r="A216" s="54" t="s">
        <v>357</v>
      </c>
      <c r="B216" s="54" t="s">
        <v>358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100</v>
      </c>
      <c r="Y216" s="616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350</v>
      </c>
      <c r="AG216" s="64"/>
      <c r="AJ216" s="68"/>
      <c r="AK216" s="68">
        <v>0</v>
      </c>
      <c r="BB216" s="270" t="s">
        <v>1</v>
      </c>
      <c r="BM216" s="64">
        <f t="shared" si="37"/>
        <v>111.25</v>
      </c>
      <c r="BN216" s="64">
        <f t="shared" si="38"/>
        <v>112.13999999999999</v>
      </c>
      <c r="BO216" s="64">
        <f t="shared" si="39"/>
        <v>0.22893772893772898</v>
      </c>
      <c r="BP216" s="64">
        <f t="shared" si="40"/>
        <v>0.23076923076923078</v>
      </c>
    </row>
    <row r="217" spans="1:68" ht="27" customHeight="1" x14ac:dyDescent="0.25">
      <c r="A217" s="54" t="s">
        <v>359</v>
      </c>
      <c r="B217" s="54" t="s">
        <v>360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362</v>
      </c>
      <c r="B218" s="54" t="s">
        <v>363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120</v>
      </c>
      <c r="Y218" s="616">
        <f t="shared" si="36"/>
        <v>120</v>
      </c>
      <c r="Z218" s="36">
        <f t="shared" si="41"/>
        <v>0.32550000000000001</v>
      </c>
      <c r="AA218" s="56"/>
      <c r="AB218" s="57"/>
      <c r="AC218" s="273" t="s">
        <v>356</v>
      </c>
      <c r="AG218" s="64"/>
      <c r="AJ218" s="68"/>
      <c r="AK218" s="68">
        <v>0</v>
      </c>
      <c r="BB218" s="274" t="s">
        <v>1</v>
      </c>
      <c r="BM218" s="64">
        <f t="shared" si="37"/>
        <v>132.60000000000002</v>
      </c>
      <c r="BN218" s="64">
        <f t="shared" si="38"/>
        <v>132.60000000000002</v>
      </c>
      <c r="BO218" s="64">
        <f t="shared" si="39"/>
        <v>0.27472527472527475</v>
      </c>
      <c r="BP218" s="64">
        <f t="shared" si="40"/>
        <v>0.27472527472527475</v>
      </c>
    </row>
    <row r="219" spans="1:68" ht="27" customHeight="1" x14ac:dyDescent="0.25">
      <c r="A219" s="54" t="s">
        <v>364</v>
      </c>
      <c r="B219" s="54" t="s">
        <v>365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366</v>
      </c>
      <c r="B220" s="54" t="s">
        <v>367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40</v>
      </c>
      <c r="Y220" s="616">
        <f t="shared" si="36"/>
        <v>40.799999999999997</v>
      </c>
      <c r="Z220" s="36">
        <f t="shared" si="41"/>
        <v>0.11067</v>
      </c>
      <c r="AA220" s="56"/>
      <c r="AB220" s="57"/>
      <c r="AC220" s="277" t="s">
        <v>368</v>
      </c>
      <c r="AG220" s="64"/>
      <c r="AJ220" s="68"/>
      <c r="AK220" s="68">
        <v>0</v>
      </c>
      <c r="BB220" s="278" t="s">
        <v>1</v>
      </c>
      <c r="BM220" s="64">
        <f t="shared" si="37"/>
        <v>44.20000000000001</v>
      </c>
      <c r="BN220" s="64">
        <f t="shared" si="38"/>
        <v>45.084000000000003</v>
      </c>
      <c r="BO220" s="64">
        <f t="shared" si="39"/>
        <v>9.1575091575091583E-2</v>
      </c>
      <c r="BP220" s="64">
        <f t="shared" si="40"/>
        <v>9.3406593406593408E-2</v>
      </c>
    </row>
    <row r="221" spans="1:68" ht="27" customHeight="1" x14ac:dyDescent="0.25">
      <c r="A221" s="54" t="s">
        <v>369</v>
      </c>
      <c r="B221" s="54" t="s">
        <v>370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60</v>
      </c>
      <c r="Y221" s="616">
        <f t="shared" si="36"/>
        <v>60</v>
      </c>
      <c r="Z221" s="36">
        <f t="shared" si="41"/>
        <v>0.16275000000000001</v>
      </c>
      <c r="AA221" s="56"/>
      <c r="AB221" s="57"/>
      <c r="AC221" s="279" t="s">
        <v>371</v>
      </c>
      <c r="AG221" s="64"/>
      <c r="AJ221" s="68"/>
      <c r="AK221" s="68">
        <v>0</v>
      </c>
      <c r="BB221" s="280" t="s">
        <v>1</v>
      </c>
      <c r="BM221" s="64">
        <f t="shared" si="37"/>
        <v>66.45</v>
      </c>
      <c r="BN221" s="64">
        <f t="shared" si="38"/>
        <v>66.45</v>
      </c>
      <c r="BO221" s="64">
        <f t="shared" si="39"/>
        <v>0.13736263736263737</v>
      </c>
      <c r="BP221" s="64">
        <f t="shared" si="40"/>
        <v>0.13736263736263737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142.5287356321839</v>
      </c>
      <c r="Y222" s="617">
        <f>IFERROR(Y213/H213,"0")+IFERROR(Y214/H214,"0")+IFERROR(Y215/H215,"0")+IFERROR(Y216/H216,"0")+IFERROR(Y217/H217,"0")+IFERROR(Y218/H218,"0")+IFERROR(Y219/H219,"0")+IFERROR(Y220/H220,"0")+IFERROR(Y221/H221,"0")</f>
        <v>144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1.0621400000000001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37" t="s">
        <v>69</v>
      </c>
      <c r="X223" s="617">
        <f>IFERROR(SUM(X213:X221),"0")</f>
        <v>400</v>
      </c>
      <c r="Y223" s="617">
        <f>IFERROR(SUM(Y213:Y221),"0")</f>
        <v>408.6</v>
      </c>
      <c r="Z223" s="37"/>
      <c r="AA223" s="618"/>
      <c r="AB223" s="618"/>
      <c r="AC223" s="618"/>
    </row>
    <row r="224" spans="1:68" ht="14.25" customHeight="1" x14ac:dyDescent="0.25">
      <c r="A224" s="639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372</v>
      </c>
      <c r="B225" s="54" t="s">
        <v>373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374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24</v>
      </c>
      <c r="Y226" s="616">
        <f>IFERROR(IF(X226="",0,CEILING((X226/$H226),1)*$H226),"")</f>
        <v>24</v>
      </c>
      <c r="Z226" s="36">
        <f>IFERROR(IF(Y226=0,"",ROUNDUP(Y226/H226,0)*0.00651),"")</f>
        <v>6.5100000000000005E-2</v>
      </c>
      <c r="AA226" s="56"/>
      <c r="AB226" s="57"/>
      <c r="AC226" s="283" t="s">
        <v>377</v>
      </c>
      <c r="AG226" s="64"/>
      <c r="AJ226" s="68"/>
      <c r="AK226" s="68">
        <v>0</v>
      </c>
      <c r="BB226" s="284" t="s">
        <v>1</v>
      </c>
      <c r="BM226" s="64">
        <f>IFERROR(X226*I226/H226,"0")</f>
        <v>26.520000000000003</v>
      </c>
      <c r="BN226" s="64">
        <f>IFERROR(Y226*I226/H226,"0")</f>
        <v>26.520000000000003</v>
      </c>
      <c r="BO226" s="64">
        <f>IFERROR(1/J226*(X226/H226),"0")</f>
        <v>5.4945054945054951E-2</v>
      </c>
      <c r="BP226" s="64">
        <f>IFERROR(1/J226*(Y226/H226),"0")</f>
        <v>5.4945054945054951E-2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37" t="s">
        <v>87</v>
      </c>
      <c r="X227" s="617">
        <f>IFERROR(X225/H225,"0")+IFERROR(X226/H226,"0")</f>
        <v>10</v>
      </c>
      <c r="Y227" s="617">
        <f>IFERROR(Y225/H225,"0")+IFERROR(Y226/H226,"0")</f>
        <v>10</v>
      </c>
      <c r="Z227" s="617">
        <f>IFERROR(IF(Z225="",0,Z225),"0")+IFERROR(IF(Z226="",0,Z226),"0")</f>
        <v>6.5100000000000005E-2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37" t="s">
        <v>69</v>
      </c>
      <c r="X228" s="617">
        <f>IFERROR(SUM(X225:X226),"0")</f>
        <v>24</v>
      </c>
      <c r="Y228" s="617">
        <f>IFERROR(SUM(Y225:Y226),"0")</f>
        <v>24</v>
      </c>
      <c r="Z228" s="37"/>
      <c r="AA228" s="618"/>
      <c r="AB228" s="618"/>
      <c r="AC228" s="618"/>
    </row>
    <row r="229" spans="1:68" ht="16.5" customHeight="1" x14ac:dyDescent="0.25">
      <c r="A229" s="636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379</v>
      </c>
      <c r="B231" s="54" t="s">
        <v>380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379</v>
      </c>
      <c r="B232" s="54" t="s">
        <v>382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383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388</v>
      </c>
      <c r="B234" s="54" t="s">
        <v>389</v>
      </c>
      <c r="C234" s="31">
        <v>4301011721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390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388</v>
      </c>
      <c r="B235" s="54" t="s">
        <v>391</v>
      </c>
      <c r="C235" s="31">
        <v>4301011941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12.08</v>
      </c>
      <c r="J235" s="32">
        <v>48</v>
      </c>
      <c r="K235" s="32" t="s">
        <v>99</v>
      </c>
      <c r="L235" s="32"/>
      <c r="M235" s="33" t="s">
        <v>383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392</v>
      </c>
      <c r="B236" s="54" t="s">
        <v>393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20</v>
      </c>
      <c r="Y236" s="616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381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customHeight="1" x14ac:dyDescent="0.25">
      <c r="A237" s="54" t="s">
        <v>394</v>
      </c>
      <c r="B237" s="54" t="s">
        <v>395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387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396</v>
      </c>
      <c r="B238" s="54" t="s">
        <v>397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20</v>
      </c>
      <c r="Y238" s="616">
        <f t="shared" si="42"/>
        <v>20</v>
      </c>
      <c r="Z238" s="36">
        <f>IFERROR(IF(Y238=0,"",ROUNDUP(Y238/H238,0)*0.00902),"")</f>
        <v>4.5100000000000001E-2</v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21.05</v>
      </c>
      <c r="BN238" s="64">
        <f t="shared" si="44"/>
        <v>21.05</v>
      </c>
      <c r="BO238" s="64">
        <f t="shared" si="45"/>
        <v>3.787878787878788E-2</v>
      </c>
      <c r="BP238" s="64">
        <f t="shared" si="46"/>
        <v>3.787878787878788E-2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10</v>
      </c>
      <c r="Y239" s="617">
        <f>IFERROR(Y231/H231,"0")+IFERROR(Y232/H232,"0")+IFERROR(Y233/H233,"0")+IFERROR(Y234/H234,"0")+IFERROR(Y235/H235,"0")+IFERROR(Y236/H236,"0")+IFERROR(Y237/H237,"0")+IFERROR(Y238/H238,"0")</f>
        <v>10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9.0200000000000002E-2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37" t="s">
        <v>69</v>
      </c>
      <c r="X240" s="617">
        <f>IFERROR(SUM(X231:X238),"0")</f>
        <v>40</v>
      </c>
      <c r="Y240" s="617">
        <f>IFERROR(SUM(Y231:Y238),"0")</f>
        <v>40</v>
      </c>
      <c r="Z240" s="37"/>
      <c r="AA240" s="618"/>
      <c r="AB240" s="618"/>
      <c r="AC240" s="618"/>
    </row>
    <row r="241" spans="1:68" ht="14.25" customHeight="1" x14ac:dyDescent="0.25">
      <c r="A241" s="639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398</v>
      </c>
      <c r="B242" s="54" t="s">
        <v>399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149</v>
      </c>
      <c r="L242" s="32"/>
      <c r="M242" s="33" t="s">
        <v>106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400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398</v>
      </c>
      <c r="B243" s="54" t="s">
        <v>401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149</v>
      </c>
      <c r="L243" s="32"/>
      <c r="M243" s="33" t="s">
        <v>106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400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403</v>
      </c>
      <c r="B247" s="54" t="s">
        <v>404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899" t="s">
        <v>405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408</v>
      </c>
      <c r="B251" s="54" t="s">
        <v>409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55" t="s">
        <v>410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411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65" t="s">
        <v>414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411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34" t="s">
        <v>417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411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418</v>
      </c>
      <c r="B254" s="54" t="s">
        <v>419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54" t="s">
        <v>420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411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421</v>
      </c>
      <c r="B255" s="54" t="s">
        <v>422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21" t="s">
        <v>423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411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425</v>
      </c>
      <c r="B260" s="54" t="s">
        <v>426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427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428</v>
      </c>
      <c r="B261" s="54" t="s">
        <v>429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383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430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428</v>
      </c>
      <c r="B262" s="54" t="s">
        <v>431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432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433</v>
      </c>
      <c r="B263" s="54" t="s">
        <v>434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435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436</v>
      </c>
      <c r="B264" s="54" t="s">
        <v>437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438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441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37" t="s">
        <v>87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37" t="s">
        <v>69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443</v>
      </c>
      <c r="B270" s="54" t="s">
        <v>444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445</v>
      </c>
      <c r="B271" s="54" t="s">
        <v>446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447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448</v>
      </c>
      <c r="B272" s="54" t="s">
        <v>449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450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451</v>
      </c>
      <c r="B273" s="54" t="s">
        <v>452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13" t="s">
        <v>453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454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456</v>
      </c>
      <c r="B278" s="54" t="s">
        <v>457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458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459</v>
      </c>
      <c r="B279" s="54" t="s">
        <v>460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80</v>
      </c>
      <c r="Y279" s="616">
        <f>IFERROR(IF(X279="",0,CEILING((X279/$H279),1)*$H279),"")</f>
        <v>81.599999999999994</v>
      </c>
      <c r="Z279" s="36">
        <f>IFERROR(IF(Y279=0,"",ROUNDUP(Y279/H279,0)*0.00651),"")</f>
        <v>0.22134000000000001</v>
      </c>
      <c r="AA279" s="56"/>
      <c r="AB279" s="57"/>
      <c r="AC279" s="339" t="s">
        <v>461</v>
      </c>
      <c r="AG279" s="64"/>
      <c r="AJ279" s="68"/>
      <c r="AK279" s="68">
        <v>0</v>
      </c>
      <c r="BB279" s="340" t="s">
        <v>1</v>
      </c>
      <c r="BM279" s="64">
        <f>IFERROR(X279*I279/H279,"0")</f>
        <v>88.40000000000002</v>
      </c>
      <c r="BN279" s="64">
        <f>IFERROR(Y279*I279/H279,"0")</f>
        <v>90.168000000000006</v>
      </c>
      <c r="BO279" s="64">
        <f>IFERROR(1/J279*(X279/H279),"0")</f>
        <v>0.18315018315018317</v>
      </c>
      <c r="BP279" s="64">
        <f>IFERROR(1/J279*(Y279/H279),"0")</f>
        <v>0.18681318681318682</v>
      </c>
    </row>
    <row r="280" spans="1:68" ht="37.5" customHeight="1" x14ac:dyDescent="0.25">
      <c r="A280" s="54" t="s">
        <v>462</v>
      </c>
      <c r="B280" s="54" t="s">
        <v>463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464</v>
      </c>
      <c r="AG280" s="64"/>
      <c r="AJ280" s="68" t="s">
        <v>107</v>
      </c>
      <c r="AK280" s="68">
        <v>436.8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465</v>
      </c>
      <c r="B281" s="54" t="s">
        <v>466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458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37" t="s">
        <v>87</v>
      </c>
      <c r="X282" s="617">
        <f>IFERROR(X278/H278,"0")+IFERROR(X279/H279,"0")+IFERROR(X280/H280,"0")+IFERROR(X281/H281,"0")</f>
        <v>33.333333333333336</v>
      </c>
      <c r="Y282" s="617">
        <f>IFERROR(Y278/H278,"0")+IFERROR(Y279/H279,"0")+IFERROR(Y280/H280,"0")+IFERROR(Y281/H281,"0")</f>
        <v>34</v>
      </c>
      <c r="Z282" s="617">
        <f>IFERROR(IF(Z278="",0,Z278),"0")+IFERROR(IF(Z279="",0,Z279),"0")+IFERROR(IF(Z280="",0,Z280),"0")+IFERROR(IF(Z281="",0,Z281),"0")</f>
        <v>0.22134000000000001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37" t="s">
        <v>69</v>
      </c>
      <c r="X283" s="617">
        <f>IFERROR(SUM(X278:X281),"0")</f>
        <v>80</v>
      </c>
      <c r="Y283" s="617">
        <f>IFERROR(SUM(Y278:Y281),"0")</f>
        <v>81.599999999999994</v>
      </c>
      <c r="Z283" s="37"/>
      <c r="AA283" s="618"/>
      <c r="AB283" s="618"/>
      <c r="AC283" s="618"/>
    </row>
    <row r="284" spans="1:68" ht="16.5" customHeight="1" x14ac:dyDescent="0.25">
      <c r="A284" s="636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468</v>
      </c>
      <c r="B286" s="54" t="s">
        <v>469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470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471</v>
      </c>
      <c r="B290" s="54" t="s">
        <v>472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473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475</v>
      </c>
      <c r="B295" s="54" t="s">
        <v>476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477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479</v>
      </c>
      <c r="B300" s="54" t="s">
        <v>480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70</v>
      </c>
      <c r="Y300" s="616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481</v>
      </c>
      <c r="AG300" s="64"/>
      <c r="AJ300" s="68"/>
      <c r="AK300" s="68">
        <v>0</v>
      </c>
      <c r="BB300" s="352" t="s">
        <v>1</v>
      </c>
      <c r="BM300" s="64">
        <f>IFERROR(X300*I300/H300,"0")</f>
        <v>73.333333333333329</v>
      </c>
      <c r="BN300" s="64">
        <f>IFERROR(Y300*I300/H300,"0")</f>
        <v>74.8</v>
      </c>
      <c r="BO300" s="64">
        <f>IFERROR(1/J300*(X300/H300),"0")</f>
        <v>0.14245014245014245</v>
      </c>
      <c r="BP300" s="64">
        <f>IFERROR(1/J300*(Y300/H300),"0")</f>
        <v>0.14529914529914531</v>
      </c>
    </row>
    <row r="301" spans="1:68" ht="37.5" customHeight="1" x14ac:dyDescent="0.25">
      <c r="A301" s="54" t="s">
        <v>482</v>
      </c>
      <c r="B301" s="54" t="s">
        <v>483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481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37" t="s">
        <v>87</v>
      </c>
      <c r="X302" s="617">
        <f>IFERROR(X300/H300,"0")+IFERROR(X301/H301,"0")</f>
        <v>33.333333333333329</v>
      </c>
      <c r="Y302" s="617">
        <f>IFERROR(Y300/H300,"0")+IFERROR(Y301/H301,"0")</f>
        <v>34</v>
      </c>
      <c r="Z302" s="617">
        <f>IFERROR(IF(Z300="",0,Z300),"0")+IFERROR(IF(Z301="",0,Z301),"0")</f>
        <v>0.17068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37" t="s">
        <v>69</v>
      </c>
      <c r="X303" s="617">
        <f>IFERROR(SUM(X300:X301),"0")</f>
        <v>70</v>
      </c>
      <c r="Y303" s="617">
        <f>IFERROR(SUM(Y300:Y301),"0")</f>
        <v>71.400000000000006</v>
      </c>
      <c r="Z303" s="37"/>
      <c r="AA303" s="618"/>
      <c r="AB303" s="618"/>
      <c r="AC303" s="618"/>
    </row>
    <row r="304" spans="1:68" ht="16.5" customHeight="1" x14ac:dyDescent="0.25">
      <c r="A304" s="636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485</v>
      </c>
      <c r="B306" s="54" t="s">
        <v>486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487</v>
      </c>
      <c r="AB306" s="57"/>
      <c r="AC306" s="355" t="s">
        <v>488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490</v>
      </c>
      <c r="B311" s="54" t="s">
        <v>491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492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383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495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493</v>
      </c>
      <c r="B313" s="54" t="s">
        <v>496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497</v>
      </c>
      <c r="M313" s="33" t="s">
        <v>106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498</v>
      </c>
      <c r="AG313" s="64"/>
      <c r="AJ313" s="68" t="s">
        <v>499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498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37" t="s">
        <v>87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37" t="s">
        <v>69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37" t="s">
        <v>87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37" t="s">
        <v>69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37" t="s">
        <v>87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37" t="s">
        <v>69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100</v>
      </c>
      <c r="Y336" s="616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37" t="s">
        <v>87</v>
      </c>
      <c r="X338" s="617">
        <f>IFERROR(X335/H335,"0")+IFERROR(X336/H336,"0")+IFERROR(X337/H337,"0")</f>
        <v>12.820512820512821</v>
      </c>
      <c r="Y338" s="617">
        <f>IFERROR(Y335/H335,"0")+IFERROR(Y336/H336,"0")+IFERROR(Y337/H337,"0")</f>
        <v>13</v>
      </c>
      <c r="Z338" s="617">
        <f>IFERROR(IF(Z335="",0,Z335),"0")+IFERROR(IF(Z336="",0,Z336),"0")+IFERROR(IF(Z337="",0,Z337),"0")</f>
        <v>0.24674000000000001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37" t="s">
        <v>69</v>
      </c>
      <c r="X339" s="617">
        <f>IFERROR(SUM(X335:X337),"0")</f>
        <v>100</v>
      </c>
      <c r="Y339" s="617">
        <f>IFERROR(SUM(Y335:Y337),"0")</f>
        <v>101.39999999999999</v>
      </c>
      <c r="Z339" s="37"/>
      <c r="AA339" s="618"/>
      <c r="AB339" s="618"/>
      <c r="AC339" s="618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38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37" t="s">
        <v>87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37" t="s">
        <v>69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18</v>
      </c>
      <c r="Y355" s="616">
        <f>IFERROR(IF(X355="",0,CEILING((X355/$H355),1)*$H355),"")</f>
        <v>18</v>
      </c>
      <c r="Z355" s="36">
        <f>IFERROR(IF(Y355=0,"",ROUNDUP(Y355/H355,0)*0.00651),"")</f>
        <v>6.5100000000000005E-2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20.279999999999998</v>
      </c>
      <c r="BN355" s="64">
        <f>IFERROR(Y355*I355/H355,"0")</f>
        <v>20.279999999999998</v>
      </c>
      <c r="BO355" s="64">
        <f>IFERROR(1/J355*(X355/H355),"0")</f>
        <v>5.4945054945054951E-2</v>
      </c>
      <c r="BP355" s="64">
        <f>IFERROR(1/J355*(Y355/H355),"0")</f>
        <v>5.4945054945054951E-2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37" t="s">
        <v>87</v>
      </c>
      <c r="X356" s="617">
        <f>IFERROR(X355/H355,"0")</f>
        <v>10</v>
      </c>
      <c r="Y356" s="617">
        <f>IFERROR(Y355/H355,"0")</f>
        <v>10</v>
      </c>
      <c r="Z356" s="617">
        <f>IFERROR(IF(Z355="",0,Z355),"0")</f>
        <v>6.5100000000000005E-2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37" t="s">
        <v>69</v>
      </c>
      <c r="X357" s="617">
        <f>IFERROR(SUM(X355:X355),"0")</f>
        <v>18</v>
      </c>
      <c r="Y357" s="617">
        <f>IFERROR(SUM(Y355:Y355),"0")</f>
        <v>18</v>
      </c>
      <c r="Z357" s="37"/>
      <c r="AA357" s="618"/>
      <c r="AB357" s="618"/>
      <c r="AC357" s="618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210</v>
      </c>
      <c r="Y360" s="616">
        <f>IFERROR(IF(X360="",0,CEILING((X360/$H360),1)*$H360),"")</f>
        <v>210</v>
      </c>
      <c r="Z360" s="36">
        <f>IFERROR(IF(Y360=0,"",ROUNDUP(Y360/H360,0)*0.00651),"")</f>
        <v>0.65100000000000002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235.19999999999996</v>
      </c>
      <c r="BN360" s="64">
        <f>IFERROR(Y360*I360/H360,"0")</f>
        <v>235.19999999999996</v>
      </c>
      <c r="BO360" s="64">
        <f>IFERROR(1/J360*(X360/H360),"0")</f>
        <v>0.5494505494505495</v>
      </c>
      <c r="BP360" s="64">
        <f>IFERROR(1/J360*(Y360/H360),"0")</f>
        <v>0.5494505494505495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105</v>
      </c>
      <c r="Y361" s="616">
        <f>IFERROR(IF(X361="",0,CEILING((X361/$H361),1)*$H361),"")</f>
        <v>105</v>
      </c>
      <c r="Z361" s="36">
        <f>IFERROR(IF(Y361=0,"",ROUNDUP(Y361/H361,0)*0.00651),"")</f>
        <v>0.32550000000000001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116.99999999999999</v>
      </c>
      <c r="BN361" s="64">
        <f>IFERROR(Y361*I361/H361,"0")</f>
        <v>116.99999999999999</v>
      </c>
      <c r="BO361" s="64">
        <f>IFERROR(1/J361*(X361/H361),"0")</f>
        <v>0.27472527472527475</v>
      </c>
      <c r="BP361" s="64">
        <f>IFERROR(1/J361*(Y361/H361),"0")</f>
        <v>0.27472527472527475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37" t="s">
        <v>87</v>
      </c>
      <c r="X362" s="617">
        <f>IFERROR(X359/H359,"0")+IFERROR(X360/H360,"0")+IFERROR(X361/H361,"0")</f>
        <v>150</v>
      </c>
      <c r="Y362" s="617">
        <f>IFERROR(Y359/H359,"0")+IFERROR(Y360/H360,"0")+IFERROR(Y361/H361,"0")</f>
        <v>150</v>
      </c>
      <c r="Z362" s="617">
        <f>IFERROR(IF(Z359="",0,Z359),"0")+IFERROR(IF(Z360="",0,Z360),"0")+IFERROR(IF(Z361="",0,Z361),"0")</f>
        <v>0.97650000000000003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37" t="s">
        <v>69</v>
      </c>
      <c r="X363" s="617">
        <f>IFERROR(SUM(X359:X361),"0")</f>
        <v>315</v>
      </c>
      <c r="Y363" s="617">
        <f>IFERROR(SUM(Y359:Y361),"0")</f>
        <v>315</v>
      </c>
      <c r="Z363" s="37"/>
      <c r="AA363" s="618"/>
      <c r="AB363" s="618"/>
      <c r="AC363" s="618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105</v>
      </c>
      <c r="M367" s="33" t="s">
        <v>68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500</v>
      </c>
      <c r="Y367" s="616">
        <f t="shared" ref="Y367:Y373" si="57">IFERROR(IF(X367="",0,CEILING((X367/$H367),1)*$H367),"")</f>
        <v>510</v>
      </c>
      <c r="Z367" s="36">
        <f>IFERROR(IF(Y367=0,"",ROUNDUP(Y367/H367,0)*0.02175),"")</f>
        <v>0.73949999999999994</v>
      </c>
      <c r="AA367" s="56"/>
      <c r="AB367" s="57"/>
      <c r="AC367" s="415" t="s">
        <v>582</v>
      </c>
      <c r="AG367" s="64"/>
      <c r="AJ367" s="68" t="s">
        <v>107</v>
      </c>
      <c r="AK367" s="68">
        <v>720</v>
      </c>
      <c r="BB367" s="416" t="s">
        <v>1</v>
      </c>
      <c r="BM367" s="64">
        <f t="shared" ref="BM367:BM373" si="58">IFERROR(X367*I367/H367,"0")</f>
        <v>516</v>
      </c>
      <c r="BN367" s="64">
        <f t="shared" ref="BN367:BN373" si="59">IFERROR(Y367*I367/H367,"0")</f>
        <v>526.32000000000005</v>
      </c>
      <c r="BO367" s="64">
        <f t="shared" ref="BO367:BO373" si="60">IFERROR(1/J367*(X367/H367),"0")</f>
        <v>0.69444444444444442</v>
      </c>
      <c r="BP367" s="64">
        <f t="shared" ref="BP367:BP373" si="61">IFERROR(1/J367*(Y367/H367),"0")</f>
        <v>0.70833333333333326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105</v>
      </c>
      <c r="M368" s="33" t="s">
        <v>68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500</v>
      </c>
      <c r="Y368" s="616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585</v>
      </c>
      <c r="AG368" s="64"/>
      <c r="AJ368" s="68" t="s">
        <v>107</v>
      </c>
      <c r="AK368" s="68">
        <v>720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27" customHeight="1" x14ac:dyDescent="0.25">
      <c r="A369" s="54" t="s">
        <v>586</v>
      </c>
      <c r="B369" s="54" t="s">
        <v>587</v>
      </c>
      <c r="C369" s="31">
        <v>4301011832</v>
      </c>
      <c r="D369" s="619">
        <v>4607091383997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/>
      <c r="M369" s="33" t="s">
        <v>130</v>
      </c>
      <c r="N369" s="33"/>
      <c r="O369" s="32">
        <v>60</v>
      </c>
      <c r="P369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588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4301011867</v>
      </c>
      <c r="D370" s="619">
        <v>4680115884830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 t="s">
        <v>105</v>
      </c>
      <c r="M370" s="33" t="s">
        <v>68</v>
      </c>
      <c r="N370" s="33"/>
      <c r="O370" s="32">
        <v>60</v>
      </c>
      <c r="P370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1600</v>
      </c>
      <c r="Y370" s="616">
        <f t="shared" si="57"/>
        <v>1605</v>
      </c>
      <c r="Z370" s="36">
        <f>IFERROR(IF(Y370=0,"",ROUNDUP(Y370/H370,0)*0.02175),"")</f>
        <v>2.3272499999999998</v>
      </c>
      <c r="AA370" s="56"/>
      <c r="AB370" s="57"/>
      <c r="AC370" s="421" t="s">
        <v>591</v>
      </c>
      <c r="AG370" s="64"/>
      <c r="AJ370" s="68" t="s">
        <v>107</v>
      </c>
      <c r="AK370" s="68">
        <v>720</v>
      </c>
      <c r="BB370" s="422" t="s">
        <v>1</v>
      </c>
      <c r="BM370" s="64">
        <f t="shared" si="58"/>
        <v>1651.2</v>
      </c>
      <c r="BN370" s="64">
        <f t="shared" si="59"/>
        <v>1656.3600000000001</v>
      </c>
      <c r="BO370" s="64">
        <f t="shared" si="60"/>
        <v>2.2222222222222223</v>
      </c>
      <c r="BP370" s="64">
        <f t="shared" si="61"/>
        <v>2.2291666666666665</v>
      </c>
    </row>
    <row r="371" spans="1:68" ht="27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591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37" t="s">
        <v>87</v>
      </c>
      <c r="X374" s="617">
        <f>IFERROR(X367/H367,"0")+IFERROR(X368/H368,"0")+IFERROR(X369/H369,"0")+IFERROR(X370/H370,"0")+IFERROR(X371/H371,"0")+IFERROR(X372/H372,"0")+IFERROR(X373/H373,"0")</f>
        <v>173.33333333333334</v>
      </c>
      <c r="Y374" s="617">
        <f>IFERROR(Y367/H367,"0")+IFERROR(Y368/H368,"0")+IFERROR(Y369/H369,"0")+IFERROR(Y370/H370,"0")+IFERROR(Y371/H371,"0")+IFERROR(Y372/H372,"0")+IFERROR(Y373/H373,"0")</f>
        <v>175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3.8062499999999995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37" t="s">
        <v>69</v>
      </c>
      <c r="X375" s="617">
        <f>IFERROR(SUM(X367:X373),"0")</f>
        <v>2600</v>
      </c>
      <c r="Y375" s="617">
        <f>IFERROR(SUM(Y367:Y373),"0")</f>
        <v>2625</v>
      </c>
      <c r="Z375" s="37"/>
      <c r="AA375" s="618"/>
      <c r="AB375" s="618"/>
      <c r="AC375" s="618"/>
    </row>
    <row r="376" spans="1:68" ht="14.25" customHeight="1" x14ac:dyDescent="0.25">
      <c r="A376" s="639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105</v>
      </c>
      <c r="M377" s="33" t="s">
        <v>100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500</v>
      </c>
      <c r="Y377" s="616">
        <f>IFERROR(IF(X377="",0,CEILING((X377/$H377),1)*$H377),"")</f>
        <v>510</v>
      </c>
      <c r="Z377" s="36">
        <f>IFERROR(IF(Y377=0,"",ROUNDUP(Y377/H377,0)*0.02175),"")</f>
        <v>0.73949999999999994</v>
      </c>
      <c r="AA377" s="56"/>
      <c r="AB377" s="57"/>
      <c r="AC377" s="429" t="s">
        <v>601</v>
      </c>
      <c r="AG377" s="64"/>
      <c r="AJ377" s="68" t="s">
        <v>107</v>
      </c>
      <c r="AK377" s="68">
        <v>720</v>
      </c>
      <c r="BB377" s="430" t="s">
        <v>1</v>
      </c>
      <c r="BM377" s="64">
        <f>IFERROR(X377*I377/H377,"0")</f>
        <v>516</v>
      </c>
      <c r="BN377" s="64">
        <f>IFERROR(Y377*I377/H377,"0")</f>
        <v>526.32000000000005</v>
      </c>
      <c r="BO377" s="64">
        <f>IFERROR(1/J377*(X377/H377),"0")</f>
        <v>0.69444444444444442</v>
      </c>
      <c r="BP377" s="64">
        <f>IFERROR(1/J377*(Y377/H377),"0")</f>
        <v>0.70833333333333326</v>
      </c>
    </row>
    <row r="378" spans="1:68" ht="16.5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37" t="s">
        <v>87</v>
      </c>
      <c r="X379" s="617">
        <f>IFERROR(X377/H377,"0")+IFERROR(X378/H378,"0")</f>
        <v>33.333333333333336</v>
      </c>
      <c r="Y379" s="617">
        <f>IFERROR(Y377/H377,"0")+IFERROR(Y378/H378,"0")</f>
        <v>34</v>
      </c>
      <c r="Z379" s="617">
        <f>IFERROR(IF(Z377="",0,Z377),"0")+IFERROR(IF(Z378="",0,Z378),"0")</f>
        <v>0.73949999999999994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37" t="s">
        <v>69</v>
      </c>
      <c r="X380" s="617">
        <f>IFERROR(SUM(X377:X378),"0")</f>
        <v>500</v>
      </c>
      <c r="Y380" s="617">
        <f>IFERROR(SUM(Y377:Y378),"0")</f>
        <v>510</v>
      </c>
      <c r="Z380" s="37"/>
      <c r="AA380" s="618"/>
      <c r="AB380" s="618"/>
      <c r="AC380" s="618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30</v>
      </c>
      <c r="Y383" s="616">
        <f>IFERROR(IF(X383="",0,CEILING((X383/$H383),1)*$H383),"")</f>
        <v>36</v>
      </c>
      <c r="Z383" s="36">
        <f>IFERROR(IF(Y383=0,"",ROUNDUP(Y383/H383,0)*0.01898),"")</f>
        <v>7.5920000000000001E-2</v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31.73</v>
      </c>
      <c r="BN383" s="64">
        <f>IFERROR(Y383*I383/H383,"0")</f>
        <v>38.076000000000001</v>
      </c>
      <c r="BO383" s="64">
        <f>IFERROR(1/J383*(X383/H383),"0")</f>
        <v>5.2083333333333336E-2</v>
      </c>
      <c r="BP383" s="64">
        <f>IFERROR(1/J383*(Y383/H383),"0")</f>
        <v>6.25E-2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37" t="s">
        <v>87</v>
      </c>
      <c r="X384" s="617">
        <f>IFERROR(X382/H382,"0")+IFERROR(X383/H383,"0")</f>
        <v>3.3333333333333335</v>
      </c>
      <c r="Y384" s="617">
        <f>IFERROR(Y382/H382,"0")+IFERROR(Y383/H383,"0")</f>
        <v>4</v>
      </c>
      <c r="Z384" s="617">
        <f>IFERROR(IF(Z382="",0,Z382),"0")+IFERROR(IF(Z383="",0,Z383),"0")</f>
        <v>7.5920000000000001E-2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37" t="s">
        <v>69</v>
      </c>
      <c r="X385" s="617">
        <f>IFERROR(SUM(X382:X383),"0")</f>
        <v>30</v>
      </c>
      <c r="Y385" s="617">
        <f>IFERROR(SUM(Y382:Y383),"0")</f>
        <v>36</v>
      </c>
      <c r="Z385" s="37"/>
      <c r="AA385" s="618"/>
      <c r="AB385" s="618"/>
      <c r="AC385" s="618"/>
    </row>
    <row r="386" spans="1:68" ht="14.25" customHeight="1" x14ac:dyDescent="0.25">
      <c r="A386" s="639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27" customHeight="1" x14ac:dyDescent="0.25">
      <c r="A392" s="54" t="s">
        <v>614</v>
      </c>
      <c r="B392" s="54" t="s">
        <v>615</v>
      </c>
      <c r="C392" s="31">
        <v>4301011483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614</v>
      </c>
      <c r="B393" s="54" t="s">
        <v>617</v>
      </c>
      <c r="C393" s="31">
        <v>4301011873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40</v>
      </c>
      <c r="Y404" s="616">
        <f>IFERROR(IF(X404="",0,CEILING((X404/$H404),1)*$H404),"")</f>
        <v>45</v>
      </c>
      <c r="Z404" s="36">
        <f>IFERROR(IF(Y404=0,"",ROUNDUP(Y404/H404,0)*0.01898),"")</f>
        <v>9.4899999999999998E-2</v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42.306666666666665</v>
      </c>
      <c r="BN404" s="64">
        <f>IFERROR(Y404*I404/H404,"0")</f>
        <v>47.594999999999999</v>
      </c>
      <c r="BO404" s="64">
        <f>IFERROR(1/J404*(X404/H404),"0")</f>
        <v>6.9444444444444448E-2</v>
      </c>
      <c r="BP404" s="64">
        <f>IFERROR(1/J404*(Y404/H404),"0")</f>
        <v>7.8125E-2</v>
      </c>
    </row>
    <row r="405" spans="1:68" ht="37.5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37" t="s">
        <v>87</v>
      </c>
      <c r="X408" s="617">
        <f>IFERROR(X404/H404,"0")+IFERROR(X405/H405,"0")+IFERROR(X406/H406,"0")+IFERROR(X407/H407,"0")</f>
        <v>4.4444444444444446</v>
      </c>
      <c r="Y408" s="617">
        <f>IFERROR(Y404/H404,"0")+IFERROR(Y405/H405,"0")+IFERROR(Y406/H406,"0")+IFERROR(Y407/H407,"0")</f>
        <v>5</v>
      </c>
      <c r="Z408" s="617">
        <f>IFERROR(IF(Z404="",0,Z404),"0")+IFERROR(IF(Z405="",0,Z405),"0")+IFERROR(IF(Z406="",0,Z406),"0")+IFERROR(IF(Z407="",0,Z407),"0")</f>
        <v>9.4899999999999998E-2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37" t="s">
        <v>69</v>
      </c>
      <c r="X409" s="617">
        <f>IFERROR(SUM(X404:X407),"0")</f>
        <v>40</v>
      </c>
      <c r="Y409" s="617">
        <f>IFERROR(SUM(Y404:Y407),"0")</f>
        <v>45</v>
      </c>
      <c r="Z409" s="37"/>
      <c r="AA409" s="618"/>
      <c r="AB409" s="618"/>
      <c r="AC409" s="618"/>
    </row>
    <row r="410" spans="1:68" ht="14.25" customHeight="1" x14ac:dyDescent="0.25">
      <c r="A410" s="639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24.5</v>
      </c>
      <c r="Y422" s="616">
        <f t="shared" si="62"/>
        <v>25.200000000000003</v>
      </c>
      <c r="Z422" s="36">
        <f t="shared" si="67"/>
        <v>6.0240000000000002E-2</v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26.016666666666666</v>
      </c>
      <c r="BN422" s="64">
        <f t="shared" si="64"/>
        <v>26.76</v>
      </c>
      <c r="BO422" s="64">
        <f t="shared" si="65"/>
        <v>4.9857549857549859E-2</v>
      </c>
      <c r="BP422" s="64">
        <f t="shared" si="66"/>
        <v>5.1282051282051287E-2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28</v>
      </c>
      <c r="Y425" s="616">
        <f t="shared" si="62"/>
        <v>29.400000000000002</v>
      </c>
      <c r="Z425" s="36">
        <f t="shared" si="67"/>
        <v>7.0280000000000009E-2</v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29.733333333333331</v>
      </c>
      <c r="BN425" s="64">
        <f t="shared" si="64"/>
        <v>31.22</v>
      </c>
      <c r="BO425" s="64">
        <f t="shared" si="65"/>
        <v>5.6980056980056981E-2</v>
      </c>
      <c r="BP425" s="64">
        <f t="shared" si="66"/>
        <v>5.9829059829059839E-2</v>
      </c>
    </row>
    <row r="426" spans="1:68" ht="37.5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25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26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0.13052000000000002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37" t="s">
        <v>69</v>
      </c>
      <c r="X428" s="617">
        <f>IFERROR(SUM(X417:X426),"0")</f>
        <v>52.5</v>
      </c>
      <c r="Y428" s="617">
        <f>IFERROR(SUM(Y417:Y426),"0")</f>
        <v>54.600000000000009</v>
      </c>
      <c r="Z428" s="37"/>
      <c r="AA428" s="618"/>
      <c r="AB428" s="618"/>
      <c r="AC428" s="618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37" t="s">
        <v>87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37" t="s">
        <v>69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40</v>
      </c>
      <c r="Y450" s="616">
        <f>IFERROR(IF(X450="",0,CEILING((X450/$H450),1)*$H450),"")</f>
        <v>40.799999999999997</v>
      </c>
      <c r="Z450" s="36">
        <f>IFERROR(IF(Y450=0,"",ROUNDUP(Y450/H450,0)*0.00651),"")</f>
        <v>0.22134000000000001</v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70</v>
      </c>
      <c r="BN450" s="64">
        <f>IFERROR(Y450*I450/H450,"0")</f>
        <v>71.399999999999991</v>
      </c>
      <c r="BO450" s="64">
        <f>IFERROR(1/J450*(X450/H450),"0")</f>
        <v>0.18315018315018317</v>
      </c>
      <c r="BP450" s="64">
        <f>IFERROR(1/J450*(Y450/H450),"0")</f>
        <v>0.18681318681318682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37" t="s">
        <v>87</v>
      </c>
      <c r="X451" s="617">
        <f>IFERROR(X449/H449,"0")+IFERROR(X450/H450,"0")</f>
        <v>33.333333333333336</v>
      </c>
      <c r="Y451" s="617">
        <f>IFERROR(Y449/H449,"0")+IFERROR(Y450/H450,"0")</f>
        <v>34</v>
      </c>
      <c r="Z451" s="617">
        <f>IFERROR(IF(Z449="",0,Z449),"0")+IFERROR(IF(Z450="",0,Z450),"0")</f>
        <v>0.22134000000000001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37" t="s">
        <v>69</v>
      </c>
      <c r="X452" s="617">
        <f>IFERROR(SUM(X449:X450),"0")</f>
        <v>40</v>
      </c>
      <c r="Y452" s="617">
        <f>IFERROR(SUM(Y449:Y450),"0")</f>
        <v>40.799999999999997</v>
      </c>
      <c r="Z452" s="37"/>
      <c r="AA452" s="618"/>
      <c r="AB452" s="618"/>
      <c r="AC452" s="618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100</v>
      </c>
      <c r="Y467" s="616">
        <f t="shared" si="68"/>
        <v>100.32000000000001</v>
      </c>
      <c r="Z467" s="36">
        <f t="shared" si="69"/>
        <v>0.22724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150</v>
      </c>
      <c r="Y469" s="616">
        <f t="shared" si="68"/>
        <v>153.12</v>
      </c>
      <c r="Z469" s="36">
        <f t="shared" si="69"/>
        <v>0.34683999999999998</v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160.22727272727272</v>
      </c>
      <c r="BN469" s="64">
        <f t="shared" si="71"/>
        <v>163.56</v>
      </c>
      <c r="BO469" s="64">
        <f t="shared" si="72"/>
        <v>0.27316433566433568</v>
      </c>
      <c r="BP469" s="64">
        <f t="shared" si="73"/>
        <v>0.27884615384615385</v>
      </c>
    </row>
    <row r="470" spans="1:68" ht="16.5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4301012035</v>
      </c>
      <c r="D472" s="619">
        <v>4680115880603</v>
      </c>
      <c r="E472" s="620"/>
      <c r="F472" s="614">
        <v>0.6</v>
      </c>
      <c r="G472" s="32">
        <v>8</v>
      </c>
      <c r="H472" s="614">
        <v>4.8</v>
      </c>
      <c r="I472" s="614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4301011778</v>
      </c>
      <c r="D473" s="619">
        <v>4680115880603</v>
      </c>
      <c r="E473" s="620"/>
      <c r="F473" s="614">
        <v>0.6</v>
      </c>
      <c r="G473" s="32">
        <v>6</v>
      </c>
      <c r="H473" s="614">
        <v>3.6</v>
      </c>
      <c r="I473" s="614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54</v>
      </c>
      <c r="Y473" s="616">
        <f t="shared" si="68"/>
        <v>54</v>
      </c>
      <c r="Z473" s="36">
        <f>IFERROR(IF(Y473=0,"",ROUNDUP(Y473/H473,0)*0.00902),"")</f>
        <v>0.1353</v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57.15</v>
      </c>
      <c r="BN473" s="64">
        <f t="shared" si="71"/>
        <v>57.15</v>
      </c>
      <c r="BO473" s="64">
        <f t="shared" si="72"/>
        <v>0.11363636363636365</v>
      </c>
      <c r="BP473" s="64">
        <f t="shared" si="73"/>
        <v>0.11363636363636365</v>
      </c>
    </row>
    <row r="474" spans="1:68" ht="27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740</v>
      </c>
      <c r="B478" s="54" t="s">
        <v>741</v>
      </c>
      <c r="C478" s="31">
        <v>4301012034</v>
      </c>
      <c r="D478" s="619">
        <v>4607091389982</v>
      </c>
      <c r="E478" s="620"/>
      <c r="F478" s="614">
        <v>0.6</v>
      </c>
      <c r="G478" s="32">
        <v>8</v>
      </c>
      <c r="H478" s="614">
        <v>4.8</v>
      </c>
      <c r="I478" s="614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4301011784</v>
      </c>
      <c r="D479" s="619">
        <v>4607091389982</v>
      </c>
      <c r="E479" s="620"/>
      <c r="F479" s="614">
        <v>0.6</v>
      </c>
      <c r="G479" s="32">
        <v>6</v>
      </c>
      <c r="H479" s="614">
        <v>3.6</v>
      </c>
      <c r="I479" s="614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48</v>
      </c>
      <c r="Y479" s="616">
        <f t="shared" si="68"/>
        <v>50.4</v>
      </c>
      <c r="Z479" s="36">
        <f>IFERROR(IF(Y479=0,"",ROUNDUP(Y479/H479,0)*0.00902),"")</f>
        <v>0.12628</v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50.8</v>
      </c>
      <c r="BN479" s="64">
        <f t="shared" si="71"/>
        <v>53.339999999999996</v>
      </c>
      <c r="BO479" s="64">
        <f t="shared" si="72"/>
        <v>0.10101010101010101</v>
      </c>
      <c r="BP479" s="64">
        <f t="shared" si="73"/>
        <v>0.10606060606060606</v>
      </c>
    </row>
    <row r="480" spans="1:68" ht="27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75.681818181818173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77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0.83565999999999985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37" t="s">
        <v>69</v>
      </c>
      <c r="X482" s="617">
        <f>IFERROR(SUM(X465:X480),"0")</f>
        <v>352</v>
      </c>
      <c r="Y482" s="617">
        <f>IFERROR(SUM(Y465:Y480),"0")</f>
        <v>357.84</v>
      </c>
      <c r="Z482" s="37"/>
      <c r="AA482" s="618"/>
      <c r="AB482" s="618"/>
      <c r="AC482" s="618"/>
    </row>
    <row r="483" spans="1:68" ht="14.25" customHeight="1" x14ac:dyDescent="0.25">
      <c r="A483" s="639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50</v>
      </c>
      <c r="Y484" s="616">
        <f>IFERROR(IF(X484="",0,CEILING((X484/$H484),1)*$H484),"")</f>
        <v>52.800000000000004</v>
      </c>
      <c r="Z484" s="36">
        <f>IFERROR(IF(Y484=0,"",ROUNDUP(Y484/H484,0)*0.01196),"")</f>
        <v>0.1196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53.409090909090907</v>
      </c>
      <c r="BN484" s="64">
        <f>IFERROR(Y484*I484/H484,"0")</f>
        <v>56.400000000000006</v>
      </c>
      <c r="BO484" s="64">
        <f>IFERROR(1/J484*(X484/H484),"0")</f>
        <v>9.1054778554778545E-2</v>
      </c>
      <c r="BP484" s="64">
        <f>IFERROR(1/J484*(Y484/H484),"0")</f>
        <v>9.6153846153846159E-2</v>
      </c>
    </row>
    <row r="485" spans="1:68" ht="16.5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37" t="s">
        <v>87</v>
      </c>
      <c r="X487" s="617">
        <f>IFERROR(X484/H484,"0")+IFERROR(X485/H485,"0")+IFERROR(X486/H486,"0")</f>
        <v>9.4696969696969688</v>
      </c>
      <c r="Y487" s="617">
        <f>IFERROR(Y484/H484,"0")+IFERROR(Y485/H485,"0")+IFERROR(Y486/H486,"0")</f>
        <v>10</v>
      </c>
      <c r="Z487" s="617">
        <f>IFERROR(IF(Z484="",0,Z484),"0")+IFERROR(IF(Z485="",0,Z485),"0")+IFERROR(IF(Z486="",0,Z486),"0")</f>
        <v>0.1196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37" t="s">
        <v>69</v>
      </c>
      <c r="X488" s="617">
        <f>IFERROR(SUM(X484:X486),"0")</f>
        <v>50</v>
      </c>
      <c r="Y488" s="617">
        <f>IFERROR(SUM(Y484:Y486),"0")</f>
        <v>52.800000000000004</v>
      </c>
      <c r="Z488" s="37"/>
      <c r="AA488" s="618"/>
      <c r="AB488" s="618"/>
      <c r="AC488" s="618"/>
    </row>
    <row r="489" spans="1:68" ht="14.25" customHeight="1" x14ac:dyDescent="0.25">
      <c r="A489" s="639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50</v>
      </c>
      <c r="Y492" s="616">
        <f t="shared" si="74"/>
        <v>52.800000000000004</v>
      </c>
      <c r="Z492" s="36">
        <f>IFERROR(IF(Y492=0,"",ROUNDUP(Y492/H492,0)*0.01196),"")</f>
        <v>0.1196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53.409090909090907</v>
      </c>
      <c r="BN492" s="64">
        <f t="shared" si="76"/>
        <v>56.400000000000006</v>
      </c>
      <c r="BO492" s="64">
        <f t="shared" si="77"/>
        <v>9.1054778554778545E-2</v>
      </c>
      <c r="BP492" s="64">
        <f t="shared" si="78"/>
        <v>9.6153846153846159E-2</v>
      </c>
    </row>
    <row r="493" spans="1:68" ht="27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12</v>
      </c>
      <c r="Y494" s="616">
        <f t="shared" si="74"/>
        <v>14.399999999999999</v>
      </c>
      <c r="Z494" s="36">
        <f>IFERROR(IF(Y494=0,"",ROUNDUP(Y494/H494,0)*0.00902),"")</f>
        <v>2.7060000000000001E-2</v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17.324999999999999</v>
      </c>
      <c r="BN494" s="64">
        <f t="shared" si="76"/>
        <v>20.79</v>
      </c>
      <c r="BO494" s="64">
        <f t="shared" si="77"/>
        <v>1.893939393939394E-2</v>
      </c>
      <c r="BP494" s="64">
        <f t="shared" si="78"/>
        <v>2.2727272727272728E-2</v>
      </c>
    </row>
    <row r="495" spans="1:68" ht="27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12</v>
      </c>
      <c r="Y496" s="616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30</v>
      </c>
      <c r="Y497" s="616">
        <f t="shared" si="74"/>
        <v>33.6</v>
      </c>
      <c r="Z497" s="36">
        <f>IFERROR(IF(Y497=0,"",ROUNDUP(Y497/H497,0)*0.00902),"")</f>
        <v>6.3140000000000002E-2</v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41.812500000000007</v>
      </c>
      <c r="BN497" s="64">
        <f t="shared" si="76"/>
        <v>46.830000000000005</v>
      </c>
      <c r="BO497" s="64">
        <f t="shared" si="77"/>
        <v>4.7348484848484848E-2</v>
      </c>
      <c r="BP497" s="64">
        <f t="shared" si="78"/>
        <v>5.3030303030303039E-2</v>
      </c>
    </row>
    <row r="498" spans="1:68" ht="27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20.719696969696969</v>
      </c>
      <c r="Y499" s="617">
        <f>IFERROR(Y490/H490,"0")+IFERROR(Y491/H491,"0")+IFERROR(Y492/H492,"0")+IFERROR(Y493/H493,"0")+IFERROR(Y494/H494,"0")+IFERROR(Y495/H495,"0")+IFERROR(Y496/H496,"0")+IFERROR(Y497/H497,"0")+IFERROR(Y498/H498,"0")</f>
        <v>23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0.23686000000000001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37" t="s">
        <v>69</v>
      </c>
      <c r="X500" s="617">
        <f>IFERROR(SUM(X490:X498),"0")</f>
        <v>104</v>
      </c>
      <c r="Y500" s="617">
        <f>IFERROR(SUM(Y490:Y498),"0")</f>
        <v>115.19999999999999</v>
      </c>
      <c r="Z500" s="37"/>
      <c r="AA500" s="618"/>
      <c r="AB500" s="618"/>
      <c r="AC500" s="618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10</v>
      </c>
      <c r="Y509" s="616">
        <f>IFERROR(IF(X509="",0,CEILING((X509/$H509),1)*$H509),"")</f>
        <v>15.6</v>
      </c>
      <c r="Z509" s="36">
        <f>IFERROR(IF(Y509=0,"",ROUNDUP(Y509/H509,0)*0.01898),"")</f>
        <v>3.7960000000000001E-2</v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10.557692307692307</v>
      </c>
      <c r="BN509" s="64">
        <f>IFERROR(Y509*I509/H509,"0")</f>
        <v>16.47</v>
      </c>
      <c r="BO509" s="64">
        <f>IFERROR(1/J509*(X509/H509),"0")</f>
        <v>2.0032051282051284E-2</v>
      </c>
      <c r="BP509" s="64">
        <f>IFERROR(1/J509*(Y509/H509),"0")</f>
        <v>3.125E-2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37" t="s">
        <v>87</v>
      </c>
      <c r="X510" s="617">
        <f>IFERROR(X508/H508,"0")+IFERROR(X509/H509,"0")</f>
        <v>1.2820512820512822</v>
      </c>
      <c r="Y510" s="617">
        <f>IFERROR(Y508/H508,"0")+IFERROR(Y509/H509,"0")</f>
        <v>2</v>
      </c>
      <c r="Z510" s="617">
        <f>IFERROR(IF(Z508="",0,Z508),"0")+IFERROR(IF(Z509="",0,Z509),"0")</f>
        <v>3.7960000000000001E-2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37" t="s">
        <v>69</v>
      </c>
      <c r="X511" s="617">
        <f>IFERROR(SUM(X508:X509),"0")</f>
        <v>10</v>
      </c>
      <c r="Y511" s="617">
        <f>IFERROR(SUM(Y508:Y509),"0")</f>
        <v>15.6</v>
      </c>
      <c r="Z511" s="37"/>
      <c r="AA511" s="618"/>
      <c r="AB511" s="618"/>
      <c r="AC511" s="618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1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08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8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10</v>
      </c>
      <c r="Y517" s="616">
        <f>IFERROR(IF(X517="",0,CEILING((X517/$H517),1)*$H517),"")</f>
        <v>12</v>
      </c>
      <c r="Z517" s="36">
        <f>IFERROR(IF(Y517=0,"",ROUNDUP(Y517/H517,0)*0.01898),"")</f>
        <v>1.898E-2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10.362500000000001</v>
      </c>
      <c r="BN517" s="64">
        <f>IFERROR(Y517*I517/H517,"0")</f>
        <v>12.435</v>
      </c>
      <c r="BO517" s="64">
        <f>IFERROR(1/J517*(X517/H517),"0")</f>
        <v>1.3020833333333334E-2</v>
      </c>
      <c r="BP517" s="64">
        <f>IFERROR(1/J517*(Y517/H517),"0")</f>
        <v>1.5625E-2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37" t="s">
        <v>87</v>
      </c>
      <c r="X518" s="617">
        <f>IFERROR(X515/H515,"0")+IFERROR(X516/H516,"0")+IFERROR(X517/H517,"0")</f>
        <v>0.83333333333333337</v>
      </c>
      <c r="Y518" s="617">
        <f>IFERROR(Y515/H515,"0")+IFERROR(Y516/H516,"0")+IFERROR(Y517/H517,"0")</f>
        <v>1</v>
      </c>
      <c r="Z518" s="617">
        <f>IFERROR(IF(Z515="",0,Z515),"0")+IFERROR(IF(Z516="",0,Z516),"0")+IFERROR(IF(Z517="",0,Z517),"0")</f>
        <v>1.898E-2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37" t="s">
        <v>69</v>
      </c>
      <c r="X519" s="617">
        <f>IFERROR(SUM(X515:X517),"0")</f>
        <v>10</v>
      </c>
      <c r="Y519" s="617">
        <f>IFERROR(SUM(Y515:Y517),"0")</f>
        <v>12</v>
      </c>
      <c r="Z519" s="37"/>
      <c r="AA519" s="618"/>
      <c r="AB519" s="618"/>
      <c r="AC519" s="618"/>
    </row>
    <row r="520" spans="1:68" ht="14.25" customHeight="1" x14ac:dyDescent="0.25">
      <c r="A520" s="639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798</v>
      </c>
      <c r="B521" s="54" t="s">
        <v>799</v>
      </c>
      <c r="C521" s="31">
        <v>4301020269</v>
      </c>
      <c r="D521" s="619">
        <v>4640242180519</v>
      </c>
      <c r="E521" s="620"/>
      <c r="F521" s="614">
        <v>1.35</v>
      </c>
      <c r="G521" s="32">
        <v>8</v>
      </c>
      <c r="H521" s="614">
        <v>10.8</v>
      </c>
      <c r="I521" s="614">
        <v>11.234999999999999</v>
      </c>
      <c r="J521" s="32">
        <v>64</v>
      </c>
      <c r="K521" s="32" t="s">
        <v>99</v>
      </c>
      <c r="L521" s="32"/>
      <c r="M521" s="33" t="s">
        <v>106</v>
      </c>
      <c r="N521" s="33"/>
      <c r="O521" s="32">
        <v>50</v>
      </c>
      <c r="P521" s="682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798</v>
      </c>
      <c r="B522" s="54" t="s">
        <v>802</v>
      </c>
      <c r="C522" s="31">
        <v>4301020400</v>
      </c>
      <c r="D522" s="619">
        <v>4640242180519</v>
      </c>
      <c r="E522" s="620"/>
      <c r="F522" s="614">
        <v>1.5</v>
      </c>
      <c r="G522" s="32">
        <v>8</v>
      </c>
      <c r="H522" s="614">
        <v>12</v>
      </c>
      <c r="I522" s="614">
        <v>12.435</v>
      </c>
      <c r="J522" s="32">
        <v>64</v>
      </c>
      <c r="K522" s="32" t="s">
        <v>99</v>
      </c>
      <c r="L522" s="32"/>
      <c r="M522" s="33" t="s">
        <v>100</v>
      </c>
      <c r="N522" s="33"/>
      <c r="O522" s="32">
        <v>50</v>
      </c>
      <c r="P522" s="696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0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801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79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7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70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37" t="s">
        <v>87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37" t="s">
        <v>69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4301051887</v>
      </c>
      <c r="D533" s="619">
        <v>4640242180533</v>
      </c>
      <c r="E533" s="620"/>
      <c r="F533" s="614">
        <v>1.3</v>
      </c>
      <c r="G533" s="32">
        <v>6</v>
      </c>
      <c r="H533" s="614">
        <v>7.8</v>
      </c>
      <c r="I533" s="614">
        <v>8.3190000000000008</v>
      </c>
      <c r="J533" s="32">
        <v>64</v>
      </c>
      <c r="K533" s="32" t="s">
        <v>99</v>
      </c>
      <c r="L533" s="32"/>
      <c r="M533" s="33" t="s">
        <v>106</v>
      </c>
      <c r="N533" s="33"/>
      <c r="O533" s="32">
        <v>45</v>
      </c>
      <c r="P533" s="831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820</v>
      </c>
      <c r="B534" s="54" t="s">
        <v>824</v>
      </c>
      <c r="C534" s="31">
        <v>4301052046</v>
      </c>
      <c r="D534" s="619">
        <v>4640242180533</v>
      </c>
      <c r="E534" s="620"/>
      <c r="F534" s="614">
        <v>1.5</v>
      </c>
      <c r="G534" s="32">
        <v>6</v>
      </c>
      <c r="H534" s="614">
        <v>9</v>
      </c>
      <c r="I534" s="614">
        <v>9.5190000000000001</v>
      </c>
      <c r="J534" s="32">
        <v>64</v>
      </c>
      <c r="K534" s="32" t="s">
        <v>99</v>
      </c>
      <c r="L534" s="32"/>
      <c r="M534" s="33" t="s">
        <v>130</v>
      </c>
      <c r="N534" s="33"/>
      <c r="O534" s="32">
        <v>45</v>
      </c>
      <c r="P534" s="971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200</v>
      </c>
      <c r="Y534" s="616">
        <f>IFERROR(IF(X534="",0,CEILING((X534/$H534),1)*$H534),"")</f>
        <v>207</v>
      </c>
      <c r="Z534" s="36">
        <f>IFERROR(IF(Y534=0,"",ROUNDUP(Y534/H534,0)*0.01898),"")</f>
        <v>0.43653999999999998</v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211.53333333333333</v>
      </c>
      <c r="BN534" s="64">
        <f>IFERROR(Y534*I534/H534,"0")</f>
        <v>218.93700000000001</v>
      </c>
      <c r="BO534" s="64">
        <f>IFERROR(1/J534*(X534/H534),"0")</f>
        <v>0.34722222222222221</v>
      </c>
      <c r="BP534" s="64">
        <f>IFERROR(1/J534*(Y534/H534),"0")</f>
        <v>0.359375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37" t="s">
        <v>87</v>
      </c>
      <c r="X535" s="617">
        <f>IFERROR(X533/H533,"0")+IFERROR(X534/H534,"0")</f>
        <v>22.222222222222221</v>
      </c>
      <c r="Y535" s="617">
        <f>IFERROR(Y533/H533,"0")+IFERROR(Y534/H534,"0")</f>
        <v>23</v>
      </c>
      <c r="Z535" s="617">
        <f>IFERROR(IF(Z533="",0,Z533),"0")+IFERROR(IF(Z534="",0,Z534),"0")</f>
        <v>0.43653999999999998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37" t="s">
        <v>69</v>
      </c>
      <c r="X536" s="617">
        <f>IFERROR(SUM(X533:X534),"0")</f>
        <v>200</v>
      </c>
      <c r="Y536" s="617">
        <f>IFERROR(SUM(Y533:Y534),"0")</f>
        <v>207</v>
      </c>
      <c r="Z536" s="37"/>
      <c r="AA536" s="618"/>
      <c r="AB536" s="618"/>
      <c r="AC536" s="618"/>
    </row>
    <row r="537" spans="1:68" ht="14.25" customHeight="1" x14ac:dyDescent="0.25">
      <c r="A537" s="639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825</v>
      </c>
      <c r="B538" s="54" t="s">
        <v>826</v>
      </c>
      <c r="C538" s="31">
        <v>4301060496</v>
      </c>
      <c r="D538" s="619">
        <v>4640242180120</v>
      </c>
      <c r="E538" s="620"/>
      <c r="F538" s="614">
        <v>1.5</v>
      </c>
      <c r="G538" s="32">
        <v>6</v>
      </c>
      <c r="H538" s="614">
        <v>9</v>
      </c>
      <c r="I538" s="614">
        <v>9.4350000000000005</v>
      </c>
      <c r="J538" s="32">
        <v>64</v>
      </c>
      <c r="K538" s="32" t="s">
        <v>99</v>
      </c>
      <c r="L538" s="32"/>
      <c r="M538" s="33" t="s">
        <v>130</v>
      </c>
      <c r="N538" s="33"/>
      <c r="O538" s="32">
        <v>40</v>
      </c>
      <c r="P538" s="820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825</v>
      </c>
      <c r="B539" s="54" t="s">
        <v>829</v>
      </c>
      <c r="C539" s="31">
        <v>4301060485</v>
      </c>
      <c r="D539" s="619">
        <v>4640242180120</v>
      </c>
      <c r="E539" s="620"/>
      <c r="F539" s="614">
        <v>1.3</v>
      </c>
      <c r="G539" s="32">
        <v>6</v>
      </c>
      <c r="H539" s="614">
        <v>7.8</v>
      </c>
      <c r="I539" s="614">
        <v>8.2349999999999994</v>
      </c>
      <c r="J539" s="32">
        <v>64</v>
      </c>
      <c r="K539" s="32" t="s">
        <v>99</v>
      </c>
      <c r="L539" s="32"/>
      <c r="M539" s="33" t="s">
        <v>106</v>
      </c>
      <c r="N539" s="33"/>
      <c r="O539" s="32">
        <v>40</v>
      </c>
      <c r="P539" s="701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831</v>
      </c>
      <c r="B540" s="54" t="s">
        <v>832</v>
      </c>
      <c r="C540" s="31">
        <v>4301060498</v>
      </c>
      <c r="D540" s="619">
        <v>4640242180137</v>
      </c>
      <c r="E540" s="620"/>
      <c r="F540" s="614">
        <v>1.5</v>
      </c>
      <c r="G540" s="32">
        <v>6</v>
      </c>
      <c r="H540" s="614">
        <v>9</v>
      </c>
      <c r="I540" s="614">
        <v>9.4350000000000005</v>
      </c>
      <c r="J540" s="32">
        <v>64</v>
      </c>
      <c r="K540" s="32" t="s">
        <v>99</v>
      </c>
      <c r="L540" s="32"/>
      <c r="M540" s="33" t="s">
        <v>130</v>
      </c>
      <c r="N540" s="33"/>
      <c r="O540" s="32">
        <v>40</v>
      </c>
      <c r="P540" s="826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831</v>
      </c>
      <c r="B541" s="54" t="s">
        <v>835</v>
      </c>
      <c r="C541" s="31">
        <v>4301060486</v>
      </c>
      <c r="D541" s="619">
        <v>4640242180137</v>
      </c>
      <c r="E541" s="620"/>
      <c r="F541" s="614">
        <v>1.3</v>
      </c>
      <c r="G541" s="32">
        <v>6</v>
      </c>
      <c r="H541" s="614">
        <v>7.8</v>
      </c>
      <c r="I541" s="614">
        <v>8.2349999999999994</v>
      </c>
      <c r="J541" s="32">
        <v>64</v>
      </c>
      <c r="K541" s="32" t="s">
        <v>99</v>
      </c>
      <c r="L541" s="32"/>
      <c r="M541" s="33" t="s">
        <v>106</v>
      </c>
      <c r="N541" s="33"/>
      <c r="O541" s="32">
        <v>40</v>
      </c>
      <c r="P541" s="864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37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90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2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7006.5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7161.7000000000016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37" t="s">
        <v>69</v>
      </c>
      <c r="X558" s="617">
        <f>IFERROR(SUM(BM22:BM554),"0")</f>
        <v>7419.4913981420887</v>
      </c>
      <c r="Y558" s="617">
        <f>IFERROR(SUM(BN22:BN554),"0")</f>
        <v>7585.9980000000005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37" t="s">
        <v>853</v>
      </c>
      <c r="X559" s="38">
        <f>ROUNDUP(SUM(BO22:BO554),0)</f>
        <v>12</v>
      </c>
      <c r="Y559" s="38">
        <f>ROUNDUP(SUM(BP22:BP554),0)</f>
        <v>13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37" t="s">
        <v>69</v>
      </c>
      <c r="X560" s="617">
        <f>GrossWeightTotal+PalletQtyTotal*25</f>
        <v>7719.4913981420887</v>
      </c>
      <c r="Y560" s="617">
        <f>GrossWeightTotalR+PalletQtyTotalR*25</f>
        <v>7910.9980000000005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1286.3715594750074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1310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13.967940000000004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272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612" t="s">
        <v>708</v>
      </c>
      <c r="AC564" s="644" t="s">
        <v>785</v>
      </c>
      <c r="AD564" s="646"/>
      <c r="AF564" s="613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179</v>
      </c>
      <c r="F565" s="644" t="s">
        <v>206</v>
      </c>
      <c r="G565" s="644" t="s">
        <v>245</v>
      </c>
      <c r="H565" s="644" t="s">
        <v>94</v>
      </c>
      <c r="I565" s="644" t="s">
        <v>273</v>
      </c>
      <c r="J565" s="644" t="s">
        <v>317</v>
      </c>
      <c r="K565" s="644" t="s">
        <v>378</v>
      </c>
      <c r="L565" s="644" t="s">
        <v>424</v>
      </c>
      <c r="M565" s="644" t="s">
        <v>442</v>
      </c>
      <c r="N565" s="613"/>
      <c r="O565" s="644" t="s">
        <v>455</v>
      </c>
      <c r="P565" s="644" t="s">
        <v>467</v>
      </c>
      <c r="Q565" s="644" t="s">
        <v>474</v>
      </c>
      <c r="R565" s="644" t="s">
        <v>478</v>
      </c>
      <c r="S565" s="644" t="s">
        <v>484</v>
      </c>
      <c r="T565" s="644" t="s">
        <v>489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228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538.79999999999995</v>
      </c>
      <c r="E567" s="46">
        <f>IFERROR(Y86*1,"0")+IFERROR(Y87*1,"0")+IFERROR(Y88*1,"0")+IFERROR(Y92*1,"0")+IFERROR(Y93*1,"0")+IFERROR(Y94*1,"0")+IFERROR(Y95*1,"0")+IFERROR(Y96*1,"0")+IFERROR(Y97*1,"0")+IFERROR(Y98*1,"0")+IFERROR(Y99*1,"0")</f>
        <v>414.9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210.60000000000002</v>
      </c>
      <c r="G567" s="46">
        <f>IFERROR(Y133*1,"0")+IFERROR(Y134*1,"0")+IFERROR(Y138*1,"0")+IFERROR(Y139*1,"0")+IFERROR(Y143*1,"0")+IFERROR(Y144*1,"0")</f>
        <v>128.16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88.2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853.8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40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81.599999999999994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71.400000000000006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101.39999999999999</v>
      </c>
      <c r="U567" s="46">
        <f>IFERROR(Y355*1,"0")+IFERROR(Y359*1,"0")+IFERROR(Y360*1,"0")+IFERROR(Y361*1,"0")</f>
        <v>333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3171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45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54.600000000000009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40.799999999999997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541.43999999999994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219</v>
      </c>
      <c r="AD567" s="46">
        <f>IFERROR(Y546*1,"0")+IFERROR(Y550*1,"0")+IFERROR(Y554*1,"0")</f>
        <v>0</v>
      </c>
      <c r="AF567" s="613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