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5D3BED-F4FC-4803-A0C2-CC6F7BA8A3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Y408" i="1" s="1"/>
  <c r="P404" i="1"/>
  <c r="X402" i="1"/>
  <c r="X401" i="1"/>
  <c r="BO400" i="1"/>
  <c r="BM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BP359" i="1" s="1"/>
  <c r="P359" i="1"/>
  <c r="X357" i="1"/>
  <c r="X356" i="1"/>
  <c r="BO355" i="1"/>
  <c r="BM355" i="1"/>
  <c r="Y355" i="1"/>
  <c r="Y356" i="1" s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BP344" i="1" s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Y325" i="1" s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Y248" i="1" s="1"/>
  <c r="X245" i="1"/>
  <c r="X244" i="1"/>
  <c r="BO243" i="1"/>
  <c r="BM243" i="1"/>
  <c r="Y243" i="1"/>
  <c r="BP243" i="1" s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N181" i="1"/>
  <c r="BM181" i="1"/>
  <c r="Z181" i="1"/>
  <c r="Y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N121" i="1"/>
  <c r="BM121" i="1"/>
  <c r="Z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P93" i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75" i="1" s="1"/>
  <c r="BM22" i="1"/>
  <c r="Y22" i="1"/>
  <c r="B583" i="1" s="1"/>
  <c r="P22" i="1"/>
  <c r="H10" i="1"/>
  <c r="A9" i="1"/>
  <c r="F10" i="1" s="1"/>
  <c r="D7" i="1"/>
  <c r="Q6" i="1"/>
  <c r="P2" i="1"/>
  <c r="BP182" i="1" l="1"/>
  <c r="BN182" i="1"/>
  <c r="Z182" i="1"/>
  <c r="Z184" i="1" s="1"/>
  <c r="BP217" i="1"/>
  <c r="BN217" i="1"/>
  <c r="Z217" i="1"/>
  <c r="Y257" i="1"/>
  <c r="BP251" i="1"/>
  <c r="BN251" i="1"/>
  <c r="Z251" i="1"/>
  <c r="BP253" i="1"/>
  <c r="BN253" i="1"/>
  <c r="Z253" i="1"/>
  <c r="BP255" i="1"/>
  <c r="BN255" i="1"/>
  <c r="Z255" i="1"/>
  <c r="BP328" i="1"/>
  <c r="BN328" i="1"/>
  <c r="Z328" i="1"/>
  <c r="BP369" i="1"/>
  <c r="BN369" i="1"/>
  <c r="Z369" i="1"/>
  <c r="BP406" i="1"/>
  <c r="BN406" i="1"/>
  <c r="Z406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Z25" i="1"/>
  <c r="BN25" i="1"/>
  <c r="Z50" i="1"/>
  <c r="BN50" i="1"/>
  <c r="Z60" i="1"/>
  <c r="BN60" i="1"/>
  <c r="Z76" i="1"/>
  <c r="BN76" i="1"/>
  <c r="Z105" i="1"/>
  <c r="BN105" i="1"/>
  <c r="Z117" i="1"/>
  <c r="BN117" i="1"/>
  <c r="Z133" i="1"/>
  <c r="BN133" i="1"/>
  <c r="Z172" i="1"/>
  <c r="BN172" i="1"/>
  <c r="Y185" i="1"/>
  <c r="Y184" i="1"/>
  <c r="BP181" i="1"/>
  <c r="BP183" i="1"/>
  <c r="BN183" i="1"/>
  <c r="Z183" i="1"/>
  <c r="BP207" i="1"/>
  <c r="BN207" i="1"/>
  <c r="Z207" i="1"/>
  <c r="BP232" i="1"/>
  <c r="BN232" i="1"/>
  <c r="Z232" i="1"/>
  <c r="BP252" i="1"/>
  <c r="BN252" i="1"/>
  <c r="Z252" i="1"/>
  <c r="BP254" i="1"/>
  <c r="BN254" i="1"/>
  <c r="Z254" i="1"/>
  <c r="BP271" i="1"/>
  <c r="BN271" i="1"/>
  <c r="Z271" i="1"/>
  <c r="BP314" i="1"/>
  <c r="BN314" i="1"/>
  <c r="Z314" i="1"/>
  <c r="BP348" i="1"/>
  <c r="BN348" i="1"/>
  <c r="Z348" i="1"/>
  <c r="BP383" i="1"/>
  <c r="BN383" i="1"/>
  <c r="Z383" i="1"/>
  <c r="Y389" i="1"/>
  <c r="Y388" i="1"/>
  <c r="BP387" i="1"/>
  <c r="BN387" i="1"/>
  <c r="Z387" i="1"/>
  <c r="Z388" i="1" s="1"/>
  <c r="BP392" i="1"/>
  <c r="BN392" i="1"/>
  <c r="Z392" i="1"/>
  <c r="BP424" i="1"/>
  <c r="BN424" i="1"/>
  <c r="Z424" i="1"/>
  <c r="BP471" i="1"/>
  <c r="BN471" i="1"/>
  <c r="Z471" i="1"/>
  <c r="BP495" i="1"/>
  <c r="BN495" i="1"/>
  <c r="Z495" i="1"/>
  <c r="Y267" i="1"/>
  <c r="Y427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X574" i="1"/>
  <c r="X576" i="1" s="1"/>
  <c r="Z23" i="1"/>
  <c r="BN23" i="1"/>
  <c r="Z27" i="1"/>
  <c r="BN27" i="1"/>
  <c r="X573" i="1"/>
  <c r="Z39" i="1"/>
  <c r="BN39" i="1"/>
  <c r="D583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83" i="1"/>
  <c r="Z93" i="1"/>
  <c r="BN93" i="1"/>
  <c r="Z94" i="1"/>
  <c r="BN94" i="1"/>
  <c r="Z98" i="1"/>
  <c r="BN98" i="1"/>
  <c r="F583" i="1"/>
  <c r="Z107" i="1"/>
  <c r="BN107" i="1"/>
  <c r="Y115" i="1"/>
  <c r="Z113" i="1"/>
  <c r="BN113" i="1"/>
  <c r="Z119" i="1"/>
  <c r="BN119" i="1"/>
  <c r="Z128" i="1"/>
  <c r="BN128" i="1"/>
  <c r="Z139" i="1"/>
  <c r="BN139" i="1"/>
  <c r="Z143" i="1"/>
  <c r="BN143" i="1"/>
  <c r="Z170" i="1"/>
  <c r="BN170" i="1"/>
  <c r="Z174" i="1"/>
  <c r="BN174" i="1"/>
  <c r="Z193" i="1"/>
  <c r="BN193" i="1"/>
  <c r="Z197" i="1"/>
  <c r="BN197" i="1"/>
  <c r="Z205" i="1"/>
  <c r="BN205" i="1"/>
  <c r="Z209" i="1"/>
  <c r="BN209" i="1"/>
  <c r="Y223" i="1"/>
  <c r="Z215" i="1"/>
  <c r="BN215" i="1"/>
  <c r="Z219" i="1"/>
  <c r="BN219" i="1"/>
  <c r="Z225" i="1"/>
  <c r="BN225" i="1"/>
  <c r="BP225" i="1"/>
  <c r="Y228" i="1"/>
  <c r="K583" i="1"/>
  <c r="Z234" i="1"/>
  <c r="BN234" i="1"/>
  <c r="Z243" i="1"/>
  <c r="BN243" i="1"/>
  <c r="Z260" i="1"/>
  <c r="BN260" i="1"/>
  <c r="BP260" i="1"/>
  <c r="Z264" i="1"/>
  <c r="BN264" i="1"/>
  <c r="M583" i="1"/>
  <c r="Z281" i="1"/>
  <c r="BN281" i="1"/>
  <c r="Y297" i="1"/>
  <c r="Q583" i="1"/>
  <c r="Z312" i="1"/>
  <c r="BN312" i="1"/>
  <c r="Z316" i="1"/>
  <c r="BN316" i="1"/>
  <c r="Z322" i="1"/>
  <c r="BN322" i="1"/>
  <c r="Z330" i="1"/>
  <c r="BN330" i="1"/>
  <c r="Z344" i="1"/>
  <c r="BN344" i="1"/>
  <c r="Y352" i="1"/>
  <c r="Z350" i="1"/>
  <c r="BN350" i="1"/>
  <c r="Y351" i="1"/>
  <c r="Z355" i="1"/>
  <c r="Z356" i="1" s="1"/>
  <c r="BN355" i="1"/>
  <c r="BP355" i="1"/>
  <c r="Z359" i="1"/>
  <c r="BN359" i="1"/>
  <c r="Y362" i="1"/>
  <c r="Z367" i="1"/>
  <c r="BN367" i="1"/>
  <c r="Z371" i="1"/>
  <c r="BN371" i="1"/>
  <c r="Z377" i="1"/>
  <c r="BN377" i="1"/>
  <c r="Z394" i="1"/>
  <c r="BN394" i="1"/>
  <c r="Z400" i="1"/>
  <c r="Z401" i="1" s="1"/>
  <c r="BN400" i="1"/>
  <c r="BP400" i="1"/>
  <c r="Y401" i="1"/>
  <c r="Z404" i="1"/>
  <c r="BN404" i="1"/>
  <c r="BP404" i="1"/>
  <c r="Z418" i="1"/>
  <c r="BN41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Y446" i="1"/>
  <c r="AD58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BP123" i="1"/>
  <c r="BN123" i="1"/>
  <c r="Z123" i="1"/>
  <c r="Y125" i="1"/>
  <c r="Y130" i="1"/>
  <c r="BP127" i="1"/>
  <c r="BN127" i="1"/>
  <c r="Z127" i="1"/>
  <c r="Z129" i="1" s="1"/>
  <c r="BP144" i="1"/>
  <c r="BN144" i="1"/>
  <c r="Z144" i="1"/>
  <c r="Z145" i="1" s="1"/>
  <c r="Y146" i="1"/>
  <c r="H583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BP175" i="1"/>
  <c r="BN175" i="1"/>
  <c r="Z175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Y124" i="1"/>
  <c r="Z118" i="1"/>
  <c r="BN118" i="1"/>
  <c r="Z120" i="1"/>
  <c r="BN120" i="1"/>
  <c r="Y129" i="1"/>
  <c r="BP134" i="1"/>
  <c r="BN134" i="1"/>
  <c r="Z134" i="1"/>
  <c r="Z135" i="1" s="1"/>
  <c r="Y136" i="1"/>
  <c r="Y141" i="1"/>
  <c r="BP138" i="1"/>
  <c r="BN138" i="1"/>
  <c r="Z138" i="1"/>
  <c r="Z140" i="1" s="1"/>
  <c r="Y145" i="1"/>
  <c r="BP155" i="1"/>
  <c r="BN155" i="1"/>
  <c r="Z15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Y199" i="1"/>
  <c r="BP204" i="1"/>
  <c r="BN204" i="1"/>
  <c r="Z204" i="1"/>
  <c r="BP208" i="1"/>
  <c r="BN208" i="1"/>
  <c r="Z208" i="1"/>
  <c r="G583" i="1"/>
  <c r="Y135" i="1"/>
  <c r="Z214" i="1"/>
  <c r="Z222" i="1" s="1"/>
  <c r="BN214" i="1"/>
  <c r="BP214" i="1"/>
  <c r="Z216" i="1"/>
  <c r="BN216" i="1"/>
  <c r="Z218" i="1"/>
  <c r="BN218" i="1"/>
  <c r="Z220" i="1"/>
  <c r="BN220" i="1"/>
  <c r="Z226" i="1"/>
  <c r="BN226" i="1"/>
  <c r="BP226" i="1"/>
  <c r="Z231" i="1"/>
  <c r="BN231" i="1"/>
  <c r="BP231" i="1"/>
  <c r="Z233" i="1"/>
  <c r="BN233" i="1"/>
  <c r="Z235" i="1"/>
  <c r="BN235" i="1"/>
  <c r="Y240" i="1"/>
  <c r="Y244" i="1"/>
  <c r="Y249" i="1"/>
  <c r="Y256" i="1"/>
  <c r="Y275" i="1"/>
  <c r="O583" i="1"/>
  <c r="Y283" i="1"/>
  <c r="Z279" i="1"/>
  <c r="BN279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Y379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Z236" i="1"/>
  <c r="BN236" i="1"/>
  <c r="Z238" i="1"/>
  <c r="BN238" i="1"/>
  <c r="Y239" i="1"/>
  <c r="Z242" i="1"/>
  <c r="Z244" i="1" s="1"/>
  <c r="BN242" i="1"/>
  <c r="BP242" i="1"/>
  <c r="Z247" i="1"/>
  <c r="Z248" i="1" s="1"/>
  <c r="BN247" i="1"/>
  <c r="BP247" i="1"/>
  <c r="L583" i="1"/>
  <c r="Z261" i="1"/>
  <c r="BN261" i="1"/>
  <c r="Z263" i="1"/>
  <c r="BN263" i="1"/>
  <c r="Z265" i="1"/>
  <c r="BN265" i="1"/>
  <c r="Y266" i="1"/>
  <c r="Z270" i="1"/>
  <c r="Z274" i="1" s="1"/>
  <c r="BN270" i="1"/>
  <c r="BP270" i="1"/>
  <c r="Z272" i="1"/>
  <c r="BN272" i="1"/>
  <c r="Z273" i="1"/>
  <c r="BN273" i="1"/>
  <c r="Y274" i="1"/>
  <c r="Z278" i="1"/>
  <c r="Z282" i="1" s="1"/>
  <c r="BN278" i="1"/>
  <c r="BP278" i="1"/>
  <c r="Z280" i="1"/>
  <c r="BP313" i="1"/>
  <c r="BN313" i="1"/>
  <c r="Z313" i="1"/>
  <c r="Y317" i="1"/>
  <c r="BP321" i="1"/>
  <c r="BN321" i="1"/>
  <c r="Z321" i="1"/>
  <c r="Z324" i="1" s="1"/>
  <c r="BP329" i="1"/>
  <c r="BN329" i="1"/>
  <c r="Z329" i="1"/>
  <c r="BP337" i="1"/>
  <c r="BN337" i="1"/>
  <c r="Z337" i="1"/>
  <c r="Y339" i="1"/>
  <c r="Z345" i="1"/>
  <c r="BP343" i="1"/>
  <c r="BN343" i="1"/>
  <c r="Z343" i="1"/>
  <c r="Z362" i="1"/>
  <c r="BP360" i="1"/>
  <c r="BN360" i="1"/>
  <c r="Z360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BP421" i="1"/>
  <c r="BN421" i="1"/>
  <c r="Z421" i="1"/>
  <c r="BP425" i="1"/>
  <c r="BN425" i="1"/>
  <c r="Z425" i="1"/>
  <c r="BP442" i="1"/>
  <c r="BN442" i="1"/>
  <c r="Z442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Y583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256" i="1" l="1"/>
  <c r="Z397" i="1"/>
  <c r="Z529" i="1"/>
  <c r="Z505" i="1"/>
  <c r="Z445" i="1"/>
  <c r="Z266" i="1"/>
  <c r="Z374" i="1"/>
  <c r="Z227" i="1"/>
  <c r="Z124" i="1"/>
  <c r="Z62" i="1"/>
  <c r="Z41" i="1"/>
  <c r="Z28" i="1"/>
  <c r="Z578" i="1" s="1"/>
  <c r="Z547" i="1"/>
  <c r="Z499" i="1"/>
  <c r="Z481" i="1"/>
  <c r="Z427" i="1"/>
  <c r="Z487" i="1"/>
  <c r="Z317" i="1"/>
  <c r="Y574" i="1"/>
  <c r="Z210" i="1"/>
  <c r="Z156" i="1"/>
  <c r="Z521" i="1"/>
  <c r="Z554" i="1"/>
  <c r="Z539" i="1"/>
  <c r="Z338" i="1"/>
  <c r="Z332" i="1"/>
  <c r="Z239" i="1"/>
  <c r="Z178" i="1"/>
  <c r="Z100" i="1"/>
  <c r="Z89" i="1"/>
  <c r="Z68" i="1"/>
  <c r="Z55" i="1"/>
  <c r="Y573" i="1"/>
  <c r="Y575" i="1"/>
  <c r="Y577" i="1"/>
  <c r="Y576" i="1" l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<sst xmlns="http://schemas.openxmlformats.org/spreadsheetml/2006/main" count="2614" uniqueCount="939">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</sst>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932" t="s">
        <v>0</v>
      </c>
      <c r="E1" s="645"/>
      <c r="F1" s="645"/>
      <c r="G1" s="12" t="s">
        <v>1</v>
      </c>
      <c r="H1" s="932" t="s">
        <v>2</v>
      </c>
      <c r="I1" s="645"/>
      <c r="J1" s="645"/>
      <c r="K1" s="645"/>
      <c r="L1" s="645"/>
      <c r="M1" s="645"/>
      <c r="N1" s="645"/>
      <c r="O1" s="645"/>
      <c r="P1" s="645"/>
      <c r="Q1" s="645"/>
      <c r="R1" s="995" t="s">
        <v>3</v>
      </c>
      <c r="S1" s="645"/>
      <c r="T1" s="6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46"/>
      <c r="R2" s="646"/>
      <c r="S2" s="646"/>
      <c r="T2" s="646"/>
      <c r="U2" s="646"/>
      <c r="V2" s="646"/>
      <c r="W2" s="646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46"/>
      <c r="Q3" s="646"/>
      <c r="R3" s="646"/>
      <c r="S3" s="646"/>
      <c r="T3" s="646"/>
      <c r="U3" s="646"/>
      <c r="V3" s="646"/>
      <c r="W3" s="646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895" t="s">
        <v>8</v>
      </c>
      <c r="B5" s="714"/>
      <c r="C5" s="666"/>
      <c r="D5" s="779"/>
      <c r="E5" s="781"/>
      <c r="F5" s="715" t="s">
        <v>9</v>
      </c>
      <c r="G5" s="666"/>
      <c r="H5" s="779" t="s">
        <v>938</v>
      </c>
      <c r="I5" s="780"/>
      <c r="J5" s="780"/>
      <c r="K5" s="780"/>
      <c r="L5" s="780"/>
      <c r="M5" s="781"/>
      <c r="N5" s="58"/>
      <c r="P5" s="24" t="s">
        <v>10</v>
      </c>
      <c r="Q5" s="677">
        <v>45780</v>
      </c>
      <c r="R5" s="678"/>
      <c r="T5" s="874" t="s">
        <v>11</v>
      </c>
      <c r="U5" s="861"/>
      <c r="V5" s="878" t="s">
        <v>12</v>
      </c>
      <c r="W5" s="678"/>
      <c r="AB5" s="51"/>
      <c r="AC5" s="51"/>
      <c r="AD5" s="51"/>
      <c r="AE5" s="51"/>
    </row>
    <row r="6" spans="1:32" s="635" customFormat="1" ht="24" customHeight="1" x14ac:dyDescent="0.2">
      <c r="A6" s="895" t="s">
        <v>13</v>
      </c>
      <c r="B6" s="714"/>
      <c r="C6" s="666"/>
      <c r="D6" s="785" t="s">
        <v>918</v>
      </c>
      <c r="E6" s="786"/>
      <c r="F6" s="786"/>
      <c r="G6" s="786"/>
      <c r="H6" s="786"/>
      <c r="I6" s="786"/>
      <c r="J6" s="786"/>
      <c r="K6" s="786"/>
      <c r="L6" s="786"/>
      <c r="M6" s="678"/>
      <c r="N6" s="59"/>
      <c r="P6" s="24" t="s">
        <v>15</v>
      </c>
      <c r="Q6" s="684" t="str">
        <f>IF(Q5=0," ",CHOOSE(WEEKDAY(Q5,2),"Понедельник","Вторник","Среда","Четверг","Пятница","Суббота","Воскресенье"))</f>
        <v>Суббота</v>
      </c>
      <c r="R6" s="648"/>
      <c r="T6" s="860" t="s">
        <v>16</v>
      </c>
      <c r="U6" s="861"/>
      <c r="V6" s="794" t="s">
        <v>17</v>
      </c>
      <c r="W6" s="795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1001" t="str">
        <f>IFERROR(VLOOKUP(DeliveryAddress,Table,3,0),1)</f>
        <v>6</v>
      </c>
      <c r="E7" s="1002"/>
      <c r="F7" s="1002"/>
      <c r="G7" s="1002"/>
      <c r="H7" s="1002"/>
      <c r="I7" s="1002"/>
      <c r="J7" s="1002"/>
      <c r="K7" s="1002"/>
      <c r="L7" s="1002"/>
      <c r="M7" s="881"/>
      <c r="N7" s="60"/>
      <c r="P7" s="24"/>
      <c r="Q7" s="42"/>
      <c r="R7" s="42"/>
      <c r="T7" s="646"/>
      <c r="U7" s="861"/>
      <c r="V7" s="796"/>
      <c r="W7" s="797"/>
      <c r="AB7" s="51"/>
      <c r="AC7" s="51"/>
      <c r="AD7" s="51"/>
      <c r="AE7" s="51"/>
    </row>
    <row r="8" spans="1:32" s="635" customFormat="1" ht="25.5" customHeight="1" x14ac:dyDescent="0.2">
      <c r="A8" s="689" t="s">
        <v>18</v>
      </c>
      <c r="B8" s="661"/>
      <c r="C8" s="662"/>
      <c r="D8" s="1007"/>
      <c r="E8" s="1008"/>
      <c r="F8" s="1008"/>
      <c r="G8" s="1008"/>
      <c r="H8" s="1008"/>
      <c r="I8" s="1008"/>
      <c r="J8" s="1008"/>
      <c r="K8" s="1008"/>
      <c r="L8" s="1008"/>
      <c r="M8" s="1009"/>
      <c r="N8" s="61"/>
      <c r="P8" s="24" t="s">
        <v>19</v>
      </c>
      <c r="Q8" s="880">
        <v>0.45833333333333331</v>
      </c>
      <c r="R8" s="881"/>
      <c r="T8" s="646"/>
      <c r="U8" s="861"/>
      <c r="V8" s="796"/>
      <c r="W8" s="797"/>
      <c r="AB8" s="51"/>
      <c r="AC8" s="51"/>
      <c r="AD8" s="51"/>
      <c r="AE8" s="51"/>
    </row>
    <row r="9" spans="1:32" s="63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6"/>
      <c r="C9" s="646"/>
      <c r="D9" s="732"/>
      <c r="E9" s="733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6"/>
      <c r="H9" s="837" t="str">
        <f>IF(AND($A$9="Тип доверенности/получателя при получении в адресе перегруза:",$D$9="Разовая доверенность"),"Введите ФИО","")</f>
        <v/>
      </c>
      <c r="I9" s="733"/>
      <c r="J9" s="8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3"/>
      <c r="L9" s="733"/>
      <c r="M9" s="733"/>
      <c r="N9" s="633"/>
      <c r="P9" s="26" t="s">
        <v>20</v>
      </c>
      <c r="Q9" s="919"/>
      <c r="R9" s="720"/>
      <c r="T9" s="646"/>
      <c r="U9" s="861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6"/>
      <c r="C10" s="646"/>
      <c r="D10" s="732"/>
      <c r="E10" s="733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6"/>
      <c r="H10" s="813" t="str">
        <f>IFERROR(VLOOKUP($D$10,Proxy,2,FALSE),"")</f>
        <v/>
      </c>
      <c r="I10" s="646"/>
      <c r="J10" s="646"/>
      <c r="K10" s="646"/>
      <c r="L10" s="646"/>
      <c r="M10" s="646"/>
      <c r="N10" s="634"/>
      <c r="P10" s="26" t="s">
        <v>21</v>
      </c>
      <c r="Q10" s="862"/>
      <c r="R10" s="863"/>
      <c r="U10" s="24" t="s">
        <v>22</v>
      </c>
      <c r="V10" s="985" t="s">
        <v>23</v>
      </c>
      <c r="W10" s="795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7"/>
      <c r="R11" s="678"/>
      <c r="U11" s="24" t="s">
        <v>26</v>
      </c>
      <c r="V11" s="719" t="s">
        <v>27</v>
      </c>
      <c r="W11" s="720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50" t="s">
        <v>28</v>
      </c>
      <c r="B12" s="714"/>
      <c r="C12" s="714"/>
      <c r="D12" s="714"/>
      <c r="E12" s="714"/>
      <c r="F12" s="714"/>
      <c r="G12" s="714"/>
      <c r="H12" s="714"/>
      <c r="I12" s="714"/>
      <c r="J12" s="714"/>
      <c r="K12" s="714"/>
      <c r="L12" s="714"/>
      <c r="M12" s="666"/>
      <c r="N12" s="62"/>
      <c r="P12" s="24" t="s">
        <v>29</v>
      </c>
      <c r="Q12" s="880"/>
      <c r="R12" s="881"/>
      <c r="S12" s="23"/>
      <c r="U12" s="24"/>
      <c r="V12" s="645"/>
      <c r="W12" s="646"/>
      <c r="AB12" s="51"/>
      <c r="AC12" s="51"/>
      <c r="AD12" s="51"/>
      <c r="AE12" s="51"/>
    </row>
    <row r="13" spans="1:32" s="635" customFormat="1" ht="23.25" customHeight="1" x14ac:dyDescent="0.2">
      <c r="A13" s="850" t="s">
        <v>30</v>
      </c>
      <c r="B13" s="714"/>
      <c r="C13" s="714"/>
      <c r="D13" s="714"/>
      <c r="E13" s="714"/>
      <c r="F13" s="714"/>
      <c r="G13" s="714"/>
      <c r="H13" s="714"/>
      <c r="I13" s="714"/>
      <c r="J13" s="714"/>
      <c r="K13" s="714"/>
      <c r="L13" s="714"/>
      <c r="M13" s="666"/>
      <c r="N13" s="62"/>
      <c r="O13" s="26"/>
      <c r="P13" s="26" t="s">
        <v>31</v>
      </c>
      <c r="Q13" s="719"/>
      <c r="R13" s="7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50" t="s">
        <v>32</v>
      </c>
      <c r="B14" s="714"/>
      <c r="C14" s="714"/>
      <c r="D14" s="714"/>
      <c r="E14" s="714"/>
      <c r="F14" s="714"/>
      <c r="G14" s="714"/>
      <c r="H14" s="714"/>
      <c r="I14" s="714"/>
      <c r="J14" s="714"/>
      <c r="K14" s="714"/>
      <c r="L14" s="714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1" t="s">
        <v>33</v>
      </c>
      <c r="B15" s="714"/>
      <c r="C15" s="714"/>
      <c r="D15" s="714"/>
      <c r="E15" s="714"/>
      <c r="F15" s="714"/>
      <c r="G15" s="714"/>
      <c r="H15" s="714"/>
      <c r="I15" s="714"/>
      <c r="J15" s="714"/>
      <c r="K15" s="714"/>
      <c r="L15" s="714"/>
      <c r="M15" s="666"/>
      <c r="N15" s="63"/>
      <c r="P15" s="925" t="s">
        <v>34</v>
      </c>
      <c r="Q15" s="645"/>
      <c r="R15" s="645"/>
      <c r="S15" s="645"/>
      <c r="T15" s="6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6"/>
      <c r="Q16" s="926"/>
      <c r="R16" s="926"/>
      <c r="S16" s="926"/>
      <c r="T16" s="9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91" t="s">
        <v>35</v>
      </c>
      <c r="B17" s="691" t="s">
        <v>36</v>
      </c>
      <c r="C17" s="901" t="s">
        <v>37</v>
      </c>
      <c r="D17" s="691" t="s">
        <v>38</v>
      </c>
      <c r="E17" s="692"/>
      <c r="F17" s="691" t="s">
        <v>39</v>
      </c>
      <c r="G17" s="691" t="s">
        <v>40</v>
      </c>
      <c r="H17" s="691" t="s">
        <v>41</v>
      </c>
      <c r="I17" s="691" t="s">
        <v>42</v>
      </c>
      <c r="J17" s="691" t="s">
        <v>43</v>
      </c>
      <c r="K17" s="691" t="s">
        <v>44</v>
      </c>
      <c r="L17" s="691" t="s">
        <v>45</v>
      </c>
      <c r="M17" s="691" t="s">
        <v>46</v>
      </c>
      <c r="N17" s="691" t="s">
        <v>47</v>
      </c>
      <c r="O17" s="691" t="s">
        <v>48</v>
      </c>
      <c r="P17" s="691" t="s">
        <v>49</v>
      </c>
      <c r="Q17" s="938"/>
      <c r="R17" s="938"/>
      <c r="S17" s="938"/>
      <c r="T17" s="692"/>
      <c r="U17" s="665" t="s">
        <v>50</v>
      </c>
      <c r="V17" s="666"/>
      <c r="W17" s="691" t="s">
        <v>51</v>
      </c>
      <c r="X17" s="691" t="s">
        <v>52</v>
      </c>
      <c r="Y17" s="667" t="s">
        <v>53</v>
      </c>
      <c r="Z17" s="807" t="s">
        <v>54</v>
      </c>
      <c r="AA17" s="707" t="s">
        <v>55</v>
      </c>
      <c r="AB17" s="707" t="s">
        <v>56</v>
      </c>
      <c r="AC17" s="707" t="s">
        <v>57</v>
      </c>
      <c r="AD17" s="707" t="s">
        <v>58</v>
      </c>
      <c r="AE17" s="708"/>
      <c r="AF17" s="709"/>
      <c r="AG17" s="66"/>
      <c r="BD17" s="65" t="s">
        <v>59</v>
      </c>
    </row>
    <row r="18" spans="1:68" ht="14.25" customHeight="1" x14ac:dyDescent="0.2">
      <c r="A18" s="700"/>
      <c r="B18" s="700"/>
      <c r="C18" s="700"/>
      <c r="D18" s="693"/>
      <c r="E18" s="694"/>
      <c r="F18" s="700"/>
      <c r="G18" s="700"/>
      <c r="H18" s="700"/>
      <c r="I18" s="700"/>
      <c r="J18" s="700"/>
      <c r="K18" s="700"/>
      <c r="L18" s="700"/>
      <c r="M18" s="700"/>
      <c r="N18" s="700"/>
      <c r="O18" s="700"/>
      <c r="P18" s="693"/>
      <c r="Q18" s="939"/>
      <c r="R18" s="939"/>
      <c r="S18" s="939"/>
      <c r="T18" s="694"/>
      <c r="U18" s="67" t="s">
        <v>60</v>
      </c>
      <c r="V18" s="67" t="s">
        <v>61</v>
      </c>
      <c r="W18" s="700"/>
      <c r="X18" s="700"/>
      <c r="Y18" s="668"/>
      <c r="Z18" s="808"/>
      <c r="AA18" s="773"/>
      <c r="AB18" s="773"/>
      <c r="AC18" s="773"/>
      <c r="AD18" s="710"/>
      <c r="AE18" s="711"/>
      <c r="AF18" s="712"/>
      <c r="AG18" s="66"/>
      <c r="BD18" s="65"/>
    </row>
    <row r="19" spans="1:68" ht="27.75" hidden="1" customHeight="1" x14ac:dyDescent="0.2">
      <c r="A19" s="671" t="s">
        <v>62</v>
      </c>
      <c r="B19" s="672"/>
      <c r="C19" s="672"/>
      <c r="D19" s="672"/>
      <c r="E19" s="672"/>
      <c r="F19" s="672"/>
      <c r="G19" s="672"/>
      <c r="H19" s="672"/>
      <c r="I19" s="672"/>
      <c r="J19" s="672"/>
      <c r="K19" s="672"/>
      <c r="L19" s="672"/>
      <c r="M19" s="672"/>
      <c r="N19" s="672"/>
      <c r="O19" s="672"/>
      <c r="P19" s="672"/>
      <c r="Q19" s="672"/>
      <c r="R19" s="672"/>
      <c r="S19" s="672"/>
      <c r="T19" s="672"/>
      <c r="U19" s="672"/>
      <c r="V19" s="672"/>
      <c r="W19" s="672"/>
      <c r="X19" s="672"/>
      <c r="Y19" s="672"/>
      <c r="Z19" s="672"/>
      <c r="AA19" s="48"/>
      <c r="AB19" s="48"/>
      <c r="AC19" s="48"/>
    </row>
    <row r="20" spans="1:68" ht="16.5" hidden="1" customHeight="1" x14ac:dyDescent="0.25">
      <c r="A20" s="674" t="s">
        <v>62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36"/>
      <c r="AB20" s="636"/>
      <c r="AC20" s="636"/>
    </row>
    <row r="21" spans="1:68" ht="14.25" hidden="1" customHeight="1" x14ac:dyDescent="0.25">
      <c r="A21" s="654" t="s">
        <v>63</v>
      </c>
      <c r="B21" s="646"/>
      <c r="C21" s="646"/>
      <c r="D21" s="646"/>
      <c r="E21" s="646"/>
      <c r="F21" s="646"/>
      <c r="G21" s="646"/>
      <c r="H21" s="646"/>
      <c r="I21" s="646"/>
      <c r="J21" s="646"/>
      <c r="K21" s="646"/>
      <c r="L21" s="646"/>
      <c r="M21" s="646"/>
      <c r="N21" s="646"/>
      <c r="O21" s="646"/>
      <c r="P21" s="646"/>
      <c r="Q21" s="646"/>
      <c r="R21" s="646"/>
      <c r="S21" s="646"/>
      <c r="T21" s="646"/>
      <c r="U21" s="646"/>
      <c r="V21" s="646"/>
      <c r="W21" s="646"/>
      <c r="X21" s="646"/>
      <c r="Y21" s="646"/>
      <c r="Z21" s="646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0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0"/>
      <c r="R22" s="650"/>
      <c r="S22" s="650"/>
      <c r="T22" s="651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0"/>
      <c r="R23" s="650"/>
      <c r="S23" s="650"/>
      <c r="T23" s="651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0"/>
      <c r="R24" s="650"/>
      <c r="S24" s="650"/>
      <c r="T24" s="651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6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0"/>
      <c r="R25" s="650"/>
      <c r="S25" s="650"/>
      <c r="T25" s="651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77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0"/>
      <c r="R26" s="650"/>
      <c r="S26" s="650"/>
      <c r="T26" s="651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0"/>
      <c r="R27" s="650"/>
      <c r="S27" s="650"/>
      <c r="T27" s="651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2"/>
      <c r="B28" s="646"/>
      <c r="C28" s="646"/>
      <c r="D28" s="646"/>
      <c r="E28" s="646"/>
      <c r="F28" s="646"/>
      <c r="G28" s="646"/>
      <c r="H28" s="646"/>
      <c r="I28" s="646"/>
      <c r="J28" s="646"/>
      <c r="K28" s="646"/>
      <c r="L28" s="646"/>
      <c r="M28" s="646"/>
      <c r="N28" s="646"/>
      <c r="O28" s="653"/>
      <c r="P28" s="660" t="s">
        <v>85</v>
      </c>
      <c r="Q28" s="661"/>
      <c r="R28" s="661"/>
      <c r="S28" s="661"/>
      <c r="T28" s="661"/>
      <c r="U28" s="661"/>
      <c r="V28" s="662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46"/>
      <c r="B29" s="646"/>
      <c r="C29" s="646"/>
      <c r="D29" s="646"/>
      <c r="E29" s="646"/>
      <c r="F29" s="646"/>
      <c r="G29" s="646"/>
      <c r="H29" s="646"/>
      <c r="I29" s="646"/>
      <c r="J29" s="646"/>
      <c r="K29" s="646"/>
      <c r="L29" s="646"/>
      <c r="M29" s="646"/>
      <c r="N29" s="646"/>
      <c r="O29" s="653"/>
      <c r="P29" s="660" t="s">
        <v>85</v>
      </c>
      <c r="Q29" s="661"/>
      <c r="R29" s="661"/>
      <c r="S29" s="661"/>
      <c r="T29" s="661"/>
      <c r="U29" s="661"/>
      <c r="V29" s="662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46"/>
      <c r="C30" s="646"/>
      <c r="D30" s="646"/>
      <c r="E30" s="646"/>
      <c r="F30" s="646"/>
      <c r="G30" s="646"/>
      <c r="H30" s="646"/>
      <c r="I30" s="646"/>
      <c r="J30" s="646"/>
      <c r="K30" s="646"/>
      <c r="L30" s="646"/>
      <c r="M30" s="646"/>
      <c r="N30" s="646"/>
      <c r="O30" s="646"/>
      <c r="P30" s="646"/>
      <c r="Q30" s="646"/>
      <c r="R30" s="646"/>
      <c r="S30" s="646"/>
      <c r="T30" s="646"/>
      <c r="U30" s="646"/>
      <c r="V30" s="646"/>
      <c r="W30" s="646"/>
      <c r="X30" s="646"/>
      <c r="Y30" s="646"/>
      <c r="Z30" s="646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9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0"/>
      <c r="R31" s="650"/>
      <c r="S31" s="650"/>
      <c r="T31" s="651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2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53"/>
      <c r="P32" s="660" t="s">
        <v>85</v>
      </c>
      <c r="Q32" s="661"/>
      <c r="R32" s="661"/>
      <c r="S32" s="661"/>
      <c r="T32" s="661"/>
      <c r="U32" s="661"/>
      <c r="V32" s="662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53"/>
      <c r="P33" s="660" t="s">
        <v>85</v>
      </c>
      <c r="Q33" s="661"/>
      <c r="R33" s="661"/>
      <c r="S33" s="661"/>
      <c r="T33" s="661"/>
      <c r="U33" s="661"/>
      <c r="V33" s="662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71" t="s">
        <v>93</v>
      </c>
      <c r="B34" s="672"/>
      <c r="C34" s="672"/>
      <c r="D34" s="672"/>
      <c r="E34" s="672"/>
      <c r="F34" s="672"/>
      <c r="G34" s="672"/>
      <c r="H34" s="672"/>
      <c r="I34" s="672"/>
      <c r="J34" s="672"/>
      <c r="K34" s="672"/>
      <c r="L34" s="672"/>
      <c r="M34" s="672"/>
      <c r="N34" s="672"/>
      <c r="O34" s="672"/>
      <c r="P34" s="672"/>
      <c r="Q34" s="672"/>
      <c r="R34" s="672"/>
      <c r="S34" s="672"/>
      <c r="T34" s="672"/>
      <c r="U34" s="672"/>
      <c r="V34" s="672"/>
      <c r="W34" s="672"/>
      <c r="X34" s="672"/>
      <c r="Y34" s="672"/>
      <c r="Z34" s="672"/>
      <c r="AA34" s="48"/>
      <c r="AB34" s="48"/>
      <c r="AC34" s="48"/>
    </row>
    <row r="35" spans="1:68" ht="16.5" hidden="1" customHeight="1" x14ac:dyDescent="0.25">
      <c r="A35" s="674" t="s">
        <v>94</v>
      </c>
      <c r="B35" s="646"/>
      <c r="C35" s="646"/>
      <c r="D35" s="646"/>
      <c r="E35" s="646"/>
      <c r="F35" s="646"/>
      <c r="G35" s="646"/>
      <c r="H35" s="646"/>
      <c r="I35" s="646"/>
      <c r="J35" s="646"/>
      <c r="K35" s="646"/>
      <c r="L35" s="646"/>
      <c r="M35" s="646"/>
      <c r="N35" s="646"/>
      <c r="O35" s="646"/>
      <c r="P35" s="646"/>
      <c r="Q35" s="646"/>
      <c r="R35" s="646"/>
      <c r="S35" s="646"/>
      <c r="T35" s="646"/>
      <c r="U35" s="646"/>
      <c r="V35" s="646"/>
      <c r="W35" s="646"/>
      <c r="X35" s="646"/>
      <c r="Y35" s="646"/>
      <c r="Z35" s="646"/>
      <c r="AA35" s="636"/>
      <c r="AB35" s="636"/>
      <c r="AC35" s="636"/>
    </row>
    <row r="36" spans="1:68" ht="14.25" hidden="1" customHeight="1" x14ac:dyDescent="0.25">
      <c r="A36" s="654" t="s">
        <v>95</v>
      </c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6"/>
      <c r="P36" s="646"/>
      <c r="Q36" s="646"/>
      <c r="R36" s="646"/>
      <c r="S36" s="646"/>
      <c r="T36" s="646"/>
      <c r="U36" s="646"/>
      <c r="V36" s="646"/>
      <c r="W36" s="646"/>
      <c r="X36" s="646"/>
      <c r="Y36" s="646"/>
      <c r="Z36" s="646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0"/>
      <c r="R37" s="650"/>
      <c r="S37" s="650"/>
      <c r="T37" s="651"/>
      <c r="U37" s="34"/>
      <c r="V37" s="34"/>
      <c r="W37" s="35" t="s">
        <v>68</v>
      </c>
      <c r="X37" s="641">
        <v>253</v>
      </c>
      <c r="Y37" s="642">
        <f>IFERROR(IF(X37="",0,CEILING((X37/$H37),1)*$H37),"")</f>
        <v>259.20000000000005</v>
      </c>
      <c r="Z37" s="36">
        <f>IFERROR(IF(Y37=0,"",ROUNDUP(Y37/H37,0)*0.01898),"")</f>
        <v>0.45552000000000004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263.19027777777774</v>
      </c>
      <c r="BN37" s="64">
        <f>IFERROR(Y37*I37/H37,"0")</f>
        <v>269.64000000000004</v>
      </c>
      <c r="BO37" s="64">
        <f>IFERROR(1/J37*(X37/H37),"0")</f>
        <v>0.36603009259259256</v>
      </c>
      <c r="BP37" s="64">
        <f>IFERROR(1/J37*(Y37/H37),"0")</f>
        <v>0.37500000000000006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0"/>
      <c r="R38" s="650"/>
      <c r="S38" s="650"/>
      <c r="T38" s="651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9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0"/>
      <c r="R39" s="650"/>
      <c r="S39" s="650"/>
      <c r="T39" s="651"/>
      <c r="U39" s="34"/>
      <c r="V39" s="34"/>
      <c r="W39" s="35" t="s">
        <v>68</v>
      </c>
      <c r="X39" s="641">
        <v>3</v>
      </c>
      <c r="Y39" s="642">
        <f>IFERROR(IF(X39="",0,CEILING((X39/$H39),1)*$H39),"")</f>
        <v>3.7</v>
      </c>
      <c r="Z39" s="36">
        <f>IFERROR(IF(Y39=0,"",ROUNDUP(Y39/H39,0)*0.00902),"")</f>
        <v>9.0200000000000002E-3</v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3.1702702702702701</v>
      </c>
      <c r="BN39" s="64">
        <f>IFERROR(Y39*I39/H39,"0")</f>
        <v>3.91</v>
      </c>
      <c r="BO39" s="64">
        <f>IFERROR(1/J39*(X39/H39),"0")</f>
        <v>6.1425061425061421E-3</v>
      </c>
      <c r="BP39" s="64">
        <f>IFERROR(1/J39*(Y39/H39),"0")</f>
        <v>7.575757575757576E-3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0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0"/>
      <c r="R40" s="650"/>
      <c r="S40" s="650"/>
      <c r="T40" s="651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2"/>
      <c r="B41" s="646"/>
      <c r="C41" s="646"/>
      <c r="D41" s="646"/>
      <c r="E41" s="646"/>
      <c r="F41" s="646"/>
      <c r="G41" s="646"/>
      <c r="H41" s="646"/>
      <c r="I41" s="646"/>
      <c r="J41" s="646"/>
      <c r="K41" s="646"/>
      <c r="L41" s="646"/>
      <c r="M41" s="646"/>
      <c r="N41" s="646"/>
      <c r="O41" s="653"/>
      <c r="P41" s="660" t="s">
        <v>85</v>
      </c>
      <c r="Q41" s="661"/>
      <c r="R41" s="661"/>
      <c r="S41" s="661"/>
      <c r="T41" s="661"/>
      <c r="U41" s="661"/>
      <c r="V41" s="662"/>
      <c r="W41" s="37" t="s">
        <v>86</v>
      </c>
      <c r="X41" s="643">
        <f>IFERROR(X37/H37,"0")+IFERROR(X38/H38,"0")+IFERROR(X39/H39,"0")+IFERROR(X40/H40,"0")</f>
        <v>24.236736736736734</v>
      </c>
      <c r="Y41" s="643">
        <f>IFERROR(Y37/H37,"0")+IFERROR(Y38/H38,"0")+IFERROR(Y39/H39,"0")+IFERROR(Y40/H40,"0")</f>
        <v>25.000000000000004</v>
      </c>
      <c r="Z41" s="643">
        <f>IFERROR(IF(Z37="",0,Z37),"0")+IFERROR(IF(Z38="",0,Z38),"0")+IFERROR(IF(Z39="",0,Z39),"0")+IFERROR(IF(Z40="",0,Z40),"0")</f>
        <v>0.46454000000000006</v>
      </c>
      <c r="AA41" s="644"/>
      <c r="AB41" s="644"/>
      <c r="AC41" s="644"/>
    </row>
    <row r="42" spans="1:68" x14ac:dyDescent="0.2">
      <c r="A42" s="646"/>
      <c r="B42" s="646"/>
      <c r="C42" s="646"/>
      <c r="D42" s="646"/>
      <c r="E42" s="646"/>
      <c r="F42" s="646"/>
      <c r="G42" s="646"/>
      <c r="H42" s="646"/>
      <c r="I42" s="646"/>
      <c r="J42" s="646"/>
      <c r="K42" s="646"/>
      <c r="L42" s="646"/>
      <c r="M42" s="646"/>
      <c r="N42" s="646"/>
      <c r="O42" s="653"/>
      <c r="P42" s="660" t="s">
        <v>85</v>
      </c>
      <c r="Q42" s="661"/>
      <c r="R42" s="661"/>
      <c r="S42" s="661"/>
      <c r="T42" s="661"/>
      <c r="U42" s="661"/>
      <c r="V42" s="662"/>
      <c r="W42" s="37" t="s">
        <v>68</v>
      </c>
      <c r="X42" s="643">
        <f>IFERROR(SUM(X37:X40),"0")</f>
        <v>256</v>
      </c>
      <c r="Y42" s="643">
        <f>IFERROR(SUM(Y37:Y40),"0")</f>
        <v>262.90000000000003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46"/>
      <c r="C43" s="646"/>
      <c r="D43" s="646"/>
      <c r="E43" s="646"/>
      <c r="F43" s="646"/>
      <c r="G43" s="646"/>
      <c r="H43" s="646"/>
      <c r="I43" s="646"/>
      <c r="J43" s="646"/>
      <c r="K43" s="646"/>
      <c r="L43" s="646"/>
      <c r="M43" s="646"/>
      <c r="N43" s="646"/>
      <c r="O43" s="646"/>
      <c r="P43" s="646"/>
      <c r="Q43" s="646"/>
      <c r="R43" s="646"/>
      <c r="S43" s="646"/>
      <c r="T43" s="646"/>
      <c r="U43" s="646"/>
      <c r="V43" s="646"/>
      <c r="W43" s="646"/>
      <c r="X43" s="646"/>
      <c r="Y43" s="646"/>
      <c r="Z43" s="646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9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0"/>
      <c r="R44" s="650"/>
      <c r="S44" s="650"/>
      <c r="T44" s="651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2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53"/>
      <c r="P45" s="660" t="s">
        <v>85</v>
      </c>
      <c r="Q45" s="661"/>
      <c r="R45" s="661"/>
      <c r="S45" s="661"/>
      <c r="T45" s="661"/>
      <c r="U45" s="661"/>
      <c r="V45" s="662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46"/>
      <c r="B46" s="646"/>
      <c r="C46" s="646"/>
      <c r="D46" s="646"/>
      <c r="E46" s="646"/>
      <c r="F46" s="646"/>
      <c r="G46" s="646"/>
      <c r="H46" s="646"/>
      <c r="I46" s="646"/>
      <c r="J46" s="646"/>
      <c r="K46" s="646"/>
      <c r="L46" s="646"/>
      <c r="M46" s="646"/>
      <c r="N46" s="646"/>
      <c r="O46" s="653"/>
      <c r="P46" s="660" t="s">
        <v>85</v>
      </c>
      <c r="Q46" s="661"/>
      <c r="R46" s="661"/>
      <c r="S46" s="661"/>
      <c r="T46" s="661"/>
      <c r="U46" s="661"/>
      <c r="V46" s="662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74" t="s">
        <v>113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P47" s="646"/>
      <c r="Q47" s="646"/>
      <c r="R47" s="646"/>
      <c r="S47" s="646"/>
      <c r="T47" s="646"/>
      <c r="U47" s="646"/>
      <c r="V47" s="646"/>
      <c r="W47" s="646"/>
      <c r="X47" s="646"/>
      <c r="Y47" s="646"/>
      <c r="Z47" s="646"/>
      <c r="AA47" s="636"/>
      <c r="AB47" s="636"/>
      <c r="AC47" s="636"/>
    </row>
    <row r="48" spans="1:68" ht="14.25" hidden="1" customHeight="1" x14ac:dyDescent="0.25">
      <c r="A48" s="654" t="s">
        <v>95</v>
      </c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6"/>
      <c r="P48" s="646"/>
      <c r="Q48" s="646"/>
      <c r="R48" s="646"/>
      <c r="S48" s="646"/>
      <c r="T48" s="646"/>
      <c r="U48" s="646"/>
      <c r="V48" s="646"/>
      <c r="W48" s="646"/>
      <c r="X48" s="646"/>
      <c r="Y48" s="646"/>
      <c r="Z48" s="646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75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0"/>
      <c r="R49" s="650"/>
      <c r="S49" s="650"/>
      <c r="T49" s="651"/>
      <c r="U49" s="34"/>
      <c r="V49" s="34"/>
      <c r="W49" s="35" t="s">
        <v>68</v>
      </c>
      <c r="X49" s="641">
        <v>178</v>
      </c>
      <c r="Y49" s="642">
        <f t="shared" ref="Y49:Y54" si="6">IFERROR(IF(X49="",0,CEILING((X49/$H49),1)*$H49),"")</f>
        <v>179.2</v>
      </c>
      <c r="Z49" s="36">
        <f>IFERROR(IF(Y49=0,"",ROUNDUP(Y49/H49,0)*0.01898),"")</f>
        <v>0.30368000000000001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184.91339285714284</v>
      </c>
      <c r="BN49" s="64">
        <f t="shared" ref="BN49:BN54" si="8">IFERROR(Y49*I49/H49,"0")</f>
        <v>186.16</v>
      </c>
      <c r="BO49" s="64">
        <f t="shared" ref="BO49:BO54" si="9">IFERROR(1/J49*(X49/H49),"0")</f>
        <v>0.24832589285714288</v>
      </c>
      <c r="BP49" s="64">
        <f t="shared" ref="BP49:BP54" si="10">IFERROR(1/J49*(Y49/H49),"0")</f>
        <v>0.25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9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0"/>
      <c r="R50" s="650"/>
      <c r="S50" s="650"/>
      <c r="T50" s="651"/>
      <c r="U50" s="34"/>
      <c r="V50" s="34"/>
      <c r="W50" s="35" t="s">
        <v>68</v>
      </c>
      <c r="X50" s="641">
        <v>433</v>
      </c>
      <c r="Y50" s="642">
        <f t="shared" si="6"/>
        <v>442.8</v>
      </c>
      <c r="Z50" s="36">
        <f>IFERROR(IF(Y50=0,"",ROUNDUP(Y50/H50,0)*0.01898),"")</f>
        <v>0.77817999999999998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450.44027777777774</v>
      </c>
      <c r="BN50" s="64">
        <f t="shared" si="8"/>
        <v>460.63499999999999</v>
      </c>
      <c r="BO50" s="64">
        <f t="shared" si="9"/>
        <v>0.62644675925925919</v>
      </c>
      <c r="BP50" s="64">
        <f t="shared" si="10"/>
        <v>0.640625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0"/>
      <c r="R51" s="650"/>
      <c r="S51" s="650"/>
      <c r="T51" s="651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0"/>
      <c r="R52" s="650"/>
      <c r="S52" s="650"/>
      <c r="T52" s="651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0"/>
      <c r="R53" s="650"/>
      <c r="S53" s="650"/>
      <c r="T53" s="651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7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0"/>
      <c r="R54" s="650"/>
      <c r="S54" s="650"/>
      <c r="T54" s="651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2"/>
      <c r="B55" s="646"/>
      <c r="C55" s="646"/>
      <c r="D55" s="646"/>
      <c r="E55" s="646"/>
      <c r="F55" s="646"/>
      <c r="G55" s="646"/>
      <c r="H55" s="646"/>
      <c r="I55" s="646"/>
      <c r="J55" s="646"/>
      <c r="K55" s="646"/>
      <c r="L55" s="646"/>
      <c r="M55" s="646"/>
      <c r="N55" s="646"/>
      <c r="O55" s="653"/>
      <c r="P55" s="660" t="s">
        <v>85</v>
      </c>
      <c r="Q55" s="661"/>
      <c r="R55" s="661"/>
      <c r="S55" s="661"/>
      <c r="T55" s="661"/>
      <c r="U55" s="661"/>
      <c r="V55" s="662"/>
      <c r="W55" s="37" t="s">
        <v>86</v>
      </c>
      <c r="X55" s="643">
        <f>IFERROR(X49/H49,"0")+IFERROR(X50/H50,"0")+IFERROR(X51/H51,"0")+IFERROR(X52/H52,"0")+IFERROR(X53/H53,"0")+IFERROR(X54/H54,"0")</f>
        <v>55.985449735449734</v>
      </c>
      <c r="Y55" s="643">
        <f>IFERROR(Y49/H49,"0")+IFERROR(Y50/H50,"0")+IFERROR(Y51/H51,"0")+IFERROR(Y52/H52,"0")+IFERROR(Y53/H53,"0")+IFERROR(Y54/H54,"0")</f>
        <v>57</v>
      </c>
      <c r="Z55" s="643">
        <f>IFERROR(IF(Z49="",0,Z49),"0")+IFERROR(IF(Z50="",0,Z50),"0")+IFERROR(IF(Z51="",0,Z51),"0")+IFERROR(IF(Z52="",0,Z52),"0")+IFERROR(IF(Z53="",0,Z53),"0")+IFERROR(IF(Z54="",0,Z54),"0")</f>
        <v>1.08186</v>
      </c>
      <c r="AA55" s="644"/>
      <c r="AB55" s="644"/>
      <c r="AC55" s="644"/>
    </row>
    <row r="56" spans="1:68" x14ac:dyDescent="0.2">
      <c r="A56" s="646"/>
      <c r="B56" s="646"/>
      <c r="C56" s="646"/>
      <c r="D56" s="646"/>
      <c r="E56" s="646"/>
      <c r="F56" s="646"/>
      <c r="G56" s="646"/>
      <c r="H56" s="646"/>
      <c r="I56" s="646"/>
      <c r="J56" s="646"/>
      <c r="K56" s="646"/>
      <c r="L56" s="646"/>
      <c r="M56" s="646"/>
      <c r="N56" s="646"/>
      <c r="O56" s="653"/>
      <c r="P56" s="660" t="s">
        <v>85</v>
      </c>
      <c r="Q56" s="661"/>
      <c r="R56" s="661"/>
      <c r="S56" s="661"/>
      <c r="T56" s="661"/>
      <c r="U56" s="661"/>
      <c r="V56" s="662"/>
      <c r="W56" s="37" t="s">
        <v>68</v>
      </c>
      <c r="X56" s="643">
        <f>IFERROR(SUM(X49:X54),"0")</f>
        <v>611</v>
      </c>
      <c r="Y56" s="643">
        <f>IFERROR(SUM(Y49:Y54),"0")</f>
        <v>622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46"/>
      <c r="C57" s="646"/>
      <c r="D57" s="646"/>
      <c r="E57" s="646"/>
      <c r="F57" s="646"/>
      <c r="G57" s="646"/>
      <c r="H57" s="646"/>
      <c r="I57" s="646"/>
      <c r="J57" s="646"/>
      <c r="K57" s="646"/>
      <c r="L57" s="646"/>
      <c r="M57" s="646"/>
      <c r="N57" s="646"/>
      <c r="O57" s="646"/>
      <c r="P57" s="646"/>
      <c r="Q57" s="646"/>
      <c r="R57" s="646"/>
      <c r="S57" s="646"/>
      <c r="T57" s="646"/>
      <c r="U57" s="646"/>
      <c r="V57" s="646"/>
      <c r="W57" s="646"/>
      <c r="X57" s="646"/>
      <c r="Y57" s="646"/>
      <c r="Z57" s="646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70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0"/>
      <c r="R58" s="650"/>
      <c r="S58" s="650"/>
      <c r="T58" s="651"/>
      <c r="U58" s="34"/>
      <c r="V58" s="34"/>
      <c r="W58" s="35" t="s">
        <v>68</v>
      </c>
      <c r="X58" s="641">
        <v>77</v>
      </c>
      <c r="Y58" s="642">
        <f>IFERROR(IF(X58="",0,CEILING((X58/$H58),1)*$H58),"")</f>
        <v>86.4</v>
      </c>
      <c r="Z58" s="36">
        <f>IFERROR(IF(Y58=0,"",ROUNDUP(Y58/H58,0)*0.01898),"")</f>
        <v>0.15184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80.101388888888877</v>
      </c>
      <c r="BN58" s="64">
        <f>IFERROR(Y58*I58/H58,"0")</f>
        <v>89.88</v>
      </c>
      <c r="BO58" s="64">
        <f>IFERROR(1/J58*(X58/H58),"0")</f>
        <v>0.11140046296296295</v>
      </c>
      <c r="BP58" s="64">
        <f>IFERROR(1/J58*(Y58/H58),"0")</f>
        <v>0.125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7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0"/>
      <c r="R59" s="650"/>
      <c r="S59" s="650"/>
      <c r="T59" s="651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65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0"/>
      <c r="R60" s="650"/>
      <c r="S60" s="650"/>
      <c r="T60" s="651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7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0"/>
      <c r="R61" s="650"/>
      <c r="S61" s="650"/>
      <c r="T61" s="651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2"/>
      <c r="B62" s="646"/>
      <c r="C62" s="646"/>
      <c r="D62" s="646"/>
      <c r="E62" s="646"/>
      <c r="F62" s="646"/>
      <c r="G62" s="646"/>
      <c r="H62" s="646"/>
      <c r="I62" s="646"/>
      <c r="J62" s="646"/>
      <c r="K62" s="646"/>
      <c r="L62" s="646"/>
      <c r="M62" s="646"/>
      <c r="N62" s="646"/>
      <c r="O62" s="653"/>
      <c r="P62" s="660" t="s">
        <v>85</v>
      </c>
      <c r="Q62" s="661"/>
      <c r="R62" s="661"/>
      <c r="S62" s="661"/>
      <c r="T62" s="661"/>
      <c r="U62" s="661"/>
      <c r="V62" s="662"/>
      <c r="W62" s="37" t="s">
        <v>86</v>
      </c>
      <c r="X62" s="643">
        <f>IFERROR(X58/H58,"0")+IFERROR(X59/H59,"0")+IFERROR(X60/H60,"0")+IFERROR(X61/H61,"0")</f>
        <v>7.1296296296296289</v>
      </c>
      <c r="Y62" s="643">
        <f>IFERROR(Y58/H58,"0")+IFERROR(Y59/H59,"0")+IFERROR(Y60/H60,"0")+IFERROR(Y61/H61,"0")</f>
        <v>8</v>
      </c>
      <c r="Z62" s="643">
        <f>IFERROR(IF(Z58="",0,Z58),"0")+IFERROR(IF(Z59="",0,Z59),"0")+IFERROR(IF(Z60="",0,Z60),"0")+IFERROR(IF(Z61="",0,Z61),"0")</f>
        <v>0.15184</v>
      </c>
      <c r="AA62" s="644"/>
      <c r="AB62" s="644"/>
      <c r="AC62" s="644"/>
    </row>
    <row r="63" spans="1:68" x14ac:dyDescent="0.2">
      <c r="A63" s="646"/>
      <c r="B63" s="646"/>
      <c r="C63" s="646"/>
      <c r="D63" s="646"/>
      <c r="E63" s="646"/>
      <c r="F63" s="646"/>
      <c r="G63" s="646"/>
      <c r="H63" s="646"/>
      <c r="I63" s="646"/>
      <c r="J63" s="646"/>
      <c r="K63" s="646"/>
      <c r="L63" s="646"/>
      <c r="M63" s="646"/>
      <c r="N63" s="646"/>
      <c r="O63" s="653"/>
      <c r="P63" s="660" t="s">
        <v>85</v>
      </c>
      <c r="Q63" s="661"/>
      <c r="R63" s="661"/>
      <c r="S63" s="661"/>
      <c r="T63" s="661"/>
      <c r="U63" s="661"/>
      <c r="V63" s="662"/>
      <c r="W63" s="37" t="s">
        <v>68</v>
      </c>
      <c r="X63" s="643">
        <f>IFERROR(SUM(X58:X61),"0")</f>
        <v>77</v>
      </c>
      <c r="Y63" s="643">
        <f>IFERROR(SUM(Y58:Y61),"0")</f>
        <v>86.4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46"/>
      <c r="C64" s="646"/>
      <c r="D64" s="646"/>
      <c r="E64" s="646"/>
      <c r="F64" s="646"/>
      <c r="G64" s="646"/>
      <c r="H64" s="646"/>
      <c r="I64" s="646"/>
      <c r="J64" s="646"/>
      <c r="K64" s="646"/>
      <c r="L64" s="646"/>
      <c r="M64" s="646"/>
      <c r="N64" s="646"/>
      <c r="O64" s="646"/>
      <c r="P64" s="646"/>
      <c r="Q64" s="646"/>
      <c r="R64" s="646"/>
      <c r="S64" s="646"/>
      <c r="T64" s="646"/>
      <c r="U64" s="646"/>
      <c r="V64" s="646"/>
      <c r="W64" s="646"/>
      <c r="X64" s="646"/>
      <c r="Y64" s="646"/>
      <c r="Z64" s="646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0"/>
      <c r="R65" s="650"/>
      <c r="S65" s="650"/>
      <c r="T65" s="651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0"/>
      <c r="R66" s="650"/>
      <c r="S66" s="650"/>
      <c r="T66" s="651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0"/>
      <c r="R67" s="650"/>
      <c r="S67" s="650"/>
      <c r="T67" s="651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2"/>
      <c r="B68" s="646"/>
      <c r="C68" s="646"/>
      <c r="D68" s="646"/>
      <c r="E68" s="646"/>
      <c r="F68" s="646"/>
      <c r="G68" s="646"/>
      <c r="H68" s="646"/>
      <c r="I68" s="646"/>
      <c r="J68" s="646"/>
      <c r="K68" s="646"/>
      <c r="L68" s="646"/>
      <c r="M68" s="646"/>
      <c r="N68" s="646"/>
      <c r="O68" s="653"/>
      <c r="P68" s="660" t="s">
        <v>85</v>
      </c>
      <c r="Q68" s="661"/>
      <c r="R68" s="661"/>
      <c r="S68" s="661"/>
      <c r="T68" s="661"/>
      <c r="U68" s="661"/>
      <c r="V68" s="662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46"/>
      <c r="B69" s="646"/>
      <c r="C69" s="646"/>
      <c r="D69" s="646"/>
      <c r="E69" s="646"/>
      <c r="F69" s="646"/>
      <c r="G69" s="646"/>
      <c r="H69" s="646"/>
      <c r="I69" s="646"/>
      <c r="J69" s="646"/>
      <c r="K69" s="646"/>
      <c r="L69" s="646"/>
      <c r="M69" s="646"/>
      <c r="N69" s="646"/>
      <c r="O69" s="653"/>
      <c r="P69" s="660" t="s">
        <v>85</v>
      </c>
      <c r="Q69" s="661"/>
      <c r="R69" s="661"/>
      <c r="S69" s="661"/>
      <c r="T69" s="661"/>
      <c r="U69" s="661"/>
      <c r="V69" s="662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46"/>
      <c r="C70" s="646"/>
      <c r="D70" s="646"/>
      <c r="E70" s="646"/>
      <c r="F70" s="646"/>
      <c r="G70" s="646"/>
      <c r="H70" s="646"/>
      <c r="I70" s="646"/>
      <c r="J70" s="646"/>
      <c r="K70" s="646"/>
      <c r="L70" s="646"/>
      <c r="M70" s="646"/>
      <c r="N70" s="646"/>
      <c r="O70" s="646"/>
      <c r="P70" s="646"/>
      <c r="Q70" s="646"/>
      <c r="R70" s="646"/>
      <c r="S70" s="646"/>
      <c r="T70" s="646"/>
      <c r="U70" s="646"/>
      <c r="V70" s="646"/>
      <c r="W70" s="646"/>
      <c r="X70" s="646"/>
      <c r="Y70" s="646"/>
      <c r="Z70" s="646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0"/>
      <c r="R71" s="650"/>
      <c r="S71" s="650"/>
      <c r="T71" s="651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0"/>
      <c r="R72" s="650"/>
      <c r="S72" s="650"/>
      <c r="T72" s="651"/>
      <c r="U72" s="34"/>
      <c r="V72" s="34"/>
      <c r="W72" s="35" t="s">
        <v>68</v>
      </c>
      <c r="X72" s="641">
        <v>57</v>
      </c>
      <c r="Y72" s="642">
        <f t="shared" si="11"/>
        <v>58.800000000000004</v>
      </c>
      <c r="Z72" s="36">
        <f>IFERROR(IF(Y72=0,"",ROUNDUP(Y72/H72,0)*0.01898),"")</f>
        <v>0.13286000000000001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59.951785714285712</v>
      </c>
      <c r="BN72" s="64">
        <f t="shared" si="13"/>
        <v>61.845000000000006</v>
      </c>
      <c r="BO72" s="64">
        <f t="shared" si="14"/>
        <v>0.10602678571428571</v>
      </c>
      <c r="BP72" s="64">
        <f t="shared" si="15"/>
        <v>0.109375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9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0"/>
      <c r="R73" s="650"/>
      <c r="S73" s="650"/>
      <c r="T73" s="651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0"/>
      <c r="R74" s="650"/>
      <c r="S74" s="650"/>
      <c r="T74" s="651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7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0"/>
      <c r="R75" s="650"/>
      <c r="S75" s="650"/>
      <c r="T75" s="651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0"/>
      <c r="R76" s="650"/>
      <c r="S76" s="650"/>
      <c r="T76" s="651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2"/>
      <c r="B77" s="646"/>
      <c r="C77" s="646"/>
      <c r="D77" s="646"/>
      <c r="E77" s="646"/>
      <c r="F77" s="646"/>
      <c r="G77" s="646"/>
      <c r="H77" s="646"/>
      <c r="I77" s="646"/>
      <c r="J77" s="646"/>
      <c r="K77" s="646"/>
      <c r="L77" s="646"/>
      <c r="M77" s="646"/>
      <c r="N77" s="646"/>
      <c r="O77" s="653"/>
      <c r="P77" s="660" t="s">
        <v>85</v>
      </c>
      <c r="Q77" s="661"/>
      <c r="R77" s="661"/>
      <c r="S77" s="661"/>
      <c r="T77" s="661"/>
      <c r="U77" s="661"/>
      <c r="V77" s="662"/>
      <c r="W77" s="37" t="s">
        <v>86</v>
      </c>
      <c r="X77" s="643">
        <f>IFERROR(X71/H71,"0")+IFERROR(X72/H72,"0")+IFERROR(X73/H73,"0")+IFERROR(X74/H74,"0")+IFERROR(X75/H75,"0")+IFERROR(X76/H76,"0")</f>
        <v>6.7857142857142856</v>
      </c>
      <c r="Y77" s="643">
        <f>IFERROR(Y71/H71,"0")+IFERROR(Y72/H72,"0")+IFERROR(Y73/H73,"0")+IFERROR(Y74/H74,"0")+IFERROR(Y75/H75,"0")+IFERROR(Y76/H76,"0")</f>
        <v>7</v>
      </c>
      <c r="Z77" s="643">
        <f>IFERROR(IF(Z71="",0,Z71),"0")+IFERROR(IF(Z72="",0,Z72),"0")+IFERROR(IF(Z73="",0,Z73),"0")+IFERROR(IF(Z74="",0,Z74),"0")+IFERROR(IF(Z75="",0,Z75),"0")+IFERROR(IF(Z76="",0,Z76),"0")</f>
        <v>0.13286000000000001</v>
      </c>
      <c r="AA77" s="644"/>
      <c r="AB77" s="644"/>
      <c r="AC77" s="644"/>
    </row>
    <row r="78" spans="1:68" x14ac:dyDescent="0.2">
      <c r="A78" s="646"/>
      <c r="B78" s="646"/>
      <c r="C78" s="646"/>
      <c r="D78" s="646"/>
      <c r="E78" s="646"/>
      <c r="F78" s="646"/>
      <c r="G78" s="646"/>
      <c r="H78" s="646"/>
      <c r="I78" s="646"/>
      <c r="J78" s="646"/>
      <c r="K78" s="646"/>
      <c r="L78" s="646"/>
      <c r="M78" s="646"/>
      <c r="N78" s="646"/>
      <c r="O78" s="653"/>
      <c r="P78" s="660" t="s">
        <v>85</v>
      </c>
      <c r="Q78" s="661"/>
      <c r="R78" s="661"/>
      <c r="S78" s="661"/>
      <c r="T78" s="661"/>
      <c r="U78" s="661"/>
      <c r="V78" s="662"/>
      <c r="W78" s="37" t="s">
        <v>68</v>
      </c>
      <c r="X78" s="643">
        <f>IFERROR(SUM(X71:X76),"0")</f>
        <v>57</v>
      </c>
      <c r="Y78" s="643">
        <f>IFERROR(SUM(Y71:Y76),"0")</f>
        <v>58.800000000000004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46"/>
      <c r="C79" s="646"/>
      <c r="D79" s="646"/>
      <c r="E79" s="646"/>
      <c r="F79" s="646"/>
      <c r="G79" s="646"/>
      <c r="H79" s="646"/>
      <c r="I79" s="646"/>
      <c r="J79" s="646"/>
      <c r="K79" s="646"/>
      <c r="L79" s="646"/>
      <c r="M79" s="646"/>
      <c r="N79" s="646"/>
      <c r="O79" s="646"/>
      <c r="P79" s="646"/>
      <c r="Q79" s="646"/>
      <c r="R79" s="646"/>
      <c r="S79" s="646"/>
      <c r="T79" s="646"/>
      <c r="U79" s="646"/>
      <c r="V79" s="646"/>
      <c r="W79" s="646"/>
      <c r="X79" s="646"/>
      <c r="Y79" s="646"/>
      <c r="Z79" s="646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0"/>
      <c r="R80" s="650"/>
      <c r="S80" s="650"/>
      <c r="T80" s="651"/>
      <c r="U80" s="34"/>
      <c r="V80" s="34"/>
      <c r="W80" s="35" t="s">
        <v>68</v>
      </c>
      <c r="X80" s="641">
        <v>95</v>
      </c>
      <c r="Y80" s="642">
        <f>IFERROR(IF(X80="",0,CEILING((X80/$H80),1)*$H80),"")</f>
        <v>101.39999999999999</v>
      </c>
      <c r="Z80" s="36">
        <f>IFERROR(IF(Y80=0,"",ROUNDUP(Y80/H80,0)*0.01898),"")</f>
        <v>0.24674000000000001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100.29807692307692</v>
      </c>
      <c r="BN80" s="64">
        <f>IFERROR(Y80*I80/H80,"0")</f>
        <v>107.05499999999999</v>
      </c>
      <c r="BO80" s="64">
        <f>IFERROR(1/J80*(X80/H80),"0")</f>
        <v>0.1903044871794872</v>
      </c>
      <c r="BP80" s="64">
        <f>IFERROR(1/J80*(Y80/H80),"0")</f>
        <v>0.203125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9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0"/>
      <c r="R81" s="650"/>
      <c r="S81" s="650"/>
      <c r="T81" s="651"/>
      <c r="U81" s="34"/>
      <c r="V81" s="34"/>
      <c r="W81" s="35" t="s">
        <v>68</v>
      </c>
      <c r="X81" s="641">
        <v>16</v>
      </c>
      <c r="Y81" s="642">
        <f>IFERROR(IF(X81="",0,CEILING((X81/$H81),1)*$H81),"")</f>
        <v>16.8</v>
      </c>
      <c r="Z81" s="36">
        <f>IFERROR(IF(Y81=0,"",ROUNDUP(Y81/H81,0)*0.00902),"")</f>
        <v>6.3140000000000002E-2</v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17.399999999999999</v>
      </c>
      <c r="BN81" s="64">
        <f>IFERROR(Y81*I81/H81,"0")</f>
        <v>18.27</v>
      </c>
      <c r="BO81" s="64">
        <f>IFERROR(1/J81*(X81/H81),"0")</f>
        <v>5.0505050505050511E-2</v>
      </c>
      <c r="BP81" s="64">
        <f>IFERROR(1/J81*(Y81/H81),"0")</f>
        <v>5.3030303030303039E-2</v>
      </c>
    </row>
    <row r="82" spans="1:68" x14ac:dyDescent="0.2">
      <c r="A82" s="652"/>
      <c r="B82" s="646"/>
      <c r="C82" s="646"/>
      <c r="D82" s="646"/>
      <c r="E82" s="646"/>
      <c r="F82" s="646"/>
      <c r="G82" s="646"/>
      <c r="H82" s="646"/>
      <c r="I82" s="646"/>
      <c r="J82" s="646"/>
      <c r="K82" s="646"/>
      <c r="L82" s="646"/>
      <c r="M82" s="646"/>
      <c r="N82" s="646"/>
      <c r="O82" s="653"/>
      <c r="P82" s="660" t="s">
        <v>85</v>
      </c>
      <c r="Q82" s="661"/>
      <c r="R82" s="661"/>
      <c r="S82" s="661"/>
      <c r="T82" s="661"/>
      <c r="U82" s="661"/>
      <c r="V82" s="662"/>
      <c r="W82" s="37" t="s">
        <v>86</v>
      </c>
      <c r="X82" s="643">
        <f>IFERROR(X80/H80,"0")+IFERROR(X81/H81,"0")</f>
        <v>18.846153846153847</v>
      </c>
      <c r="Y82" s="643">
        <f>IFERROR(Y80/H80,"0")+IFERROR(Y81/H81,"0")</f>
        <v>20</v>
      </c>
      <c r="Z82" s="643">
        <f>IFERROR(IF(Z80="",0,Z80),"0")+IFERROR(IF(Z81="",0,Z81),"0")</f>
        <v>0.30988000000000004</v>
      </c>
      <c r="AA82" s="644"/>
      <c r="AB82" s="644"/>
      <c r="AC82" s="644"/>
    </row>
    <row r="83" spans="1:68" x14ac:dyDescent="0.2">
      <c r="A83" s="646"/>
      <c r="B83" s="646"/>
      <c r="C83" s="646"/>
      <c r="D83" s="646"/>
      <c r="E83" s="646"/>
      <c r="F83" s="646"/>
      <c r="G83" s="646"/>
      <c r="H83" s="646"/>
      <c r="I83" s="646"/>
      <c r="J83" s="646"/>
      <c r="K83" s="646"/>
      <c r="L83" s="646"/>
      <c r="M83" s="646"/>
      <c r="N83" s="646"/>
      <c r="O83" s="653"/>
      <c r="P83" s="660" t="s">
        <v>85</v>
      </c>
      <c r="Q83" s="661"/>
      <c r="R83" s="661"/>
      <c r="S83" s="661"/>
      <c r="T83" s="661"/>
      <c r="U83" s="661"/>
      <c r="V83" s="662"/>
      <c r="W83" s="37" t="s">
        <v>68</v>
      </c>
      <c r="X83" s="643">
        <f>IFERROR(SUM(X80:X81),"0")</f>
        <v>111</v>
      </c>
      <c r="Y83" s="643">
        <f>IFERROR(SUM(Y80:Y81),"0")</f>
        <v>118.19999999999999</v>
      </c>
      <c r="Z83" s="37"/>
      <c r="AA83" s="644"/>
      <c r="AB83" s="644"/>
      <c r="AC83" s="644"/>
    </row>
    <row r="84" spans="1:68" ht="16.5" hidden="1" customHeight="1" x14ac:dyDescent="0.25">
      <c r="A84" s="674" t="s">
        <v>176</v>
      </c>
      <c r="B84" s="646"/>
      <c r="C84" s="646"/>
      <c r="D84" s="646"/>
      <c r="E84" s="646"/>
      <c r="F84" s="646"/>
      <c r="G84" s="646"/>
      <c r="H84" s="646"/>
      <c r="I84" s="646"/>
      <c r="J84" s="646"/>
      <c r="K84" s="646"/>
      <c r="L84" s="646"/>
      <c r="M84" s="646"/>
      <c r="N84" s="646"/>
      <c r="O84" s="646"/>
      <c r="P84" s="646"/>
      <c r="Q84" s="646"/>
      <c r="R84" s="646"/>
      <c r="S84" s="646"/>
      <c r="T84" s="646"/>
      <c r="U84" s="646"/>
      <c r="V84" s="646"/>
      <c r="W84" s="646"/>
      <c r="X84" s="646"/>
      <c r="Y84" s="646"/>
      <c r="Z84" s="646"/>
      <c r="AA84" s="636"/>
      <c r="AB84" s="636"/>
      <c r="AC84" s="636"/>
    </row>
    <row r="85" spans="1:68" ht="14.25" hidden="1" customHeight="1" x14ac:dyDescent="0.25">
      <c r="A85" s="654" t="s">
        <v>95</v>
      </c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6"/>
      <c r="P85" s="646"/>
      <c r="Q85" s="646"/>
      <c r="R85" s="646"/>
      <c r="S85" s="646"/>
      <c r="T85" s="646"/>
      <c r="U85" s="646"/>
      <c r="V85" s="646"/>
      <c r="W85" s="646"/>
      <c r="X85" s="646"/>
      <c r="Y85" s="646"/>
      <c r="Z85" s="646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10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0"/>
      <c r="R86" s="650"/>
      <c r="S86" s="650"/>
      <c r="T86" s="651"/>
      <c r="U86" s="34"/>
      <c r="V86" s="34"/>
      <c r="W86" s="35" t="s">
        <v>68</v>
      </c>
      <c r="X86" s="641">
        <v>262</v>
      </c>
      <c r="Y86" s="642">
        <f>IFERROR(IF(X86="",0,CEILING((X86/$H86),1)*$H86),"")</f>
        <v>270</v>
      </c>
      <c r="Z86" s="36">
        <f>IFERROR(IF(Y86=0,"",ROUNDUP(Y86/H86,0)*0.01898),"")</f>
        <v>0.47450000000000003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272.55277777777775</v>
      </c>
      <c r="BN86" s="64">
        <f>IFERROR(Y86*I86/H86,"0")</f>
        <v>280.87499999999994</v>
      </c>
      <c r="BO86" s="64">
        <f>IFERROR(1/J86*(X86/H86),"0")</f>
        <v>0.37905092592592587</v>
      </c>
      <c r="BP86" s="64">
        <f>IFERROR(1/J86*(Y86/H86),"0")</f>
        <v>0.390625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0"/>
      <c r="R87" s="650"/>
      <c r="S87" s="650"/>
      <c r="T87" s="651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3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0"/>
      <c r="R88" s="650"/>
      <c r="S88" s="650"/>
      <c r="T88" s="651"/>
      <c r="U88" s="34"/>
      <c r="V88" s="34"/>
      <c r="W88" s="35" t="s">
        <v>68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2"/>
      <c r="B89" s="646"/>
      <c r="C89" s="646"/>
      <c r="D89" s="646"/>
      <c r="E89" s="646"/>
      <c r="F89" s="646"/>
      <c r="G89" s="646"/>
      <c r="H89" s="646"/>
      <c r="I89" s="646"/>
      <c r="J89" s="646"/>
      <c r="K89" s="646"/>
      <c r="L89" s="646"/>
      <c r="M89" s="646"/>
      <c r="N89" s="646"/>
      <c r="O89" s="653"/>
      <c r="P89" s="660" t="s">
        <v>85</v>
      </c>
      <c r="Q89" s="661"/>
      <c r="R89" s="661"/>
      <c r="S89" s="661"/>
      <c r="T89" s="661"/>
      <c r="U89" s="661"/>
      <c r="V89" s="662"/>
      <c r="W89" s="37" t="s">
        <v>86</v>
      </c>
      <c r="X89" s="643">
        <f>IFERROR(X86/H86,"0")+IFERROR(X87/H87,"0")+IFERROR(X88/H88,"0")</f>
        <v>24.259259259259256</v>
      </c>
      <c r="Y89" s="643">
        <f>IFERROR(Y86/H86,"0")+IFERROR(Y87/H87,"0")+IFERROR(Y88/H88,"0")</f>
        <v>25</v>
      </c>
      <c r="Z89" s="643">
        <f>IFERROR(IF(Z86="",0,Z86),"0")+IFERROR(IF(Z87="",0,Z87),"0")+IFERROR(IF(Z88="",0,Z88),"0")</f>
        <v>0.47450000000000003</v>
      </c>
      <c r="AA89" s="644"/>
      <c r="AB89" s="644"/>
      <c r="AC89" s="644"/>
    </row>
    <row r="90" spans="1:68" x14ac:dyDescent="0.2">
      <c r="A90" s="646"/>
      <c r="B90" s="646"/>
      <c r="C90" s="646"/>
      <c r="D90" s="646"/>
      <c r="E90" s="646"/>
      <c r="F90" s="646"/>
      <c r="G90" s="646"/>
      <c r="H90" s="646"/>
      <c r="I90" s="646"/>
      <c r="J90" s="646"/>
      <c r="K90" s="646"/>
      <c r="L90" s="646"/>
      <c r="M90" s="646"/>
      <c r="N90" s="646"/>
      <c r="O90" s="653"/>
      <c r="P90" s="660" t="s">
        <v>85</v>
      </c>
      <c r="Q90" s="661"/>
      <c r="R90" s="661"/>
      <c r="S90" s="661"/>
      <c r="T90" s="661"/>
      <c r="U90" s="661"/>
      <c r="V90" s="662"/>
      <c r="W90" s="37" t="s">
        <v>68</v>
      </c>
      <c r="X90" s="643">
        <f>IFERROR(SUM(X86:X88),"0")</f>
        <v>262</v>
      </c>
      <c r="Y90" s="643">
        <f>IFERROR(SUM(Y86:Y88),"0")</f>
        <v>270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46"/>
      <c r="C91" s="646"/>
      <c r="D91" s="646"/>
      <c r="E91" s="646"/>
      <c r="F91" s="646"/>
      <c r="G91" s="646"/>
      <c r="H91" s="646"/>
      <c r="I91" s="646"/>
      <c r="J91" s="646"/>
      <c r="K91" s="646"/>
      <c r="L91" s="646"/>
      <c r="M91" s="646"/>
      <c r="N91" s="646"/>
      <c r="O91" s="646"/>
      <c r="P91" s="646"/>
      <c r="Q91" s="646"/>
      <c r="R91" s="646"/>
      <c r="S91" s="646"/>
      <c r="T91" s="646"/>
      <c r="U91" s="646"/>
      <c r="V91" s="646"/>
      <c r="W91" s="646"/>
      <c r="X91" s="646"/>
      <c r="Y91" s="646"/>
      <c r="Z91" s="646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97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0"/>
      <c r="R92" s="650"/>
      <c r="S92" s="650"/>
      <c r="T92" s="651"/>
      <c r="U92" s="34"/>
      <c r="V92" s="34"/>
      <c r="W92" s="35" t="s">
        <v>68</v>
      </c>
      <c r="X92" s="641">
        <v>354</v>
      </c>
      <c r="Y92" s="642">
        <f t="shared" ref="Y92:Y99" si="16">IFERROR(IF(X92="",0,CEILING((X92/$H92),1)*$H92),"")</f>
        <v>361.2</v>
      </c>
      <c r="Z92" s="36">
        <f>IFERROR(IF(Y92=0,"",ROUNDUP(Y92/H92,0)*0.01898),"")</f>
        <v>0.81613999999999998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375.87214285714282</v>
      </c>
      <c r="BN92" s="64">
        <f t="shared" ref="BN92:BN99" si="18">IFERROR(Y92*I92/H92,"0")</f>
        <v>383.517</v>
      </c>
      <c r="BO92" s="64">
        <f t="shared" ref="BO92:BO99" si="19">IFERROR(1/J92*(X92/H92),"0")</f>
        <v>0.65848214285714279</v>
      </c>
      <c r="BP92" s="64">
        <f t="shared" ref="BP92:BP99" si="20">IFERROR(1/J92*(Y92/H92),"0")</f>
        <v>0.671875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0"/>
      <c r="R93" s="650"/>
      <c r="S93" s="650"/>
      <c r="T93" s="651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1006" t="s">
        <v>190</v>
      </c>
      <c r="Q94" s="650"/>
      <c r="R94" s="650"/>
      <c r="S94" s="650"/>
      <c r="T94" s="651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9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0"/>
      <c r="R95" s="650"/>
      <c r="S95" s="650"/>
      <c r="T95" s="651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2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0"/>
      <c r="R96" s="650"/>
      <c r="S96" s="650"/>
      <c r="T96" s="651"/>
      <c r="U96" s="34"/>
      <c r="V96" s="34"/>
      <c r="W96" s="35" t="s">
        <v>68</v>
      </c>
      <c r="X96" s="641">
        <v>157</v>
      </c>
      <c r="Y96" s="642">
        <f t="shared" si="16"/>
        <v>159.30000000000001</v>
      </c>
      <c r="Z96" s="36">
        <f>IFERROR(IF(Y96=0,"",ROUNDUP(Y96/H96,0)*0.00651),"")</f>
        <v>0.38408999999999999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171.65333333333331</v>
      </c>
      <c r="BN96" s="64">
        <f t="shared" si="18"/>
        <v>174.16799999999998</v>
      </c>
      <c r="BO96" s="64">
        <f t="shared" si="19"/>
        <v>0.31949531949531951</v>
      </c>
      <c r="BP96" s="64">
        <f t="shared" si="20"/>
        <v>0.32417582417582419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7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0"/>
      <c r="R97" s="650"/>
      <c r="S97" s="650"/>
      <c r="T97" s="651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7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0"/>
      <c r="R98" s="650"/>
      <c r="S98" s="650"/>
      <c r="T98" s="651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9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0"/>
      <c r="R99" s="650"/>
      <c r="S99" s="650"/>
      <c r="T99" s="651"/>
      <c r="U99" s="34"/>
      <c r="V99" s="34"/>
      <c r="W99" s="35" t="s">
        <v>68</v>
      </c>
      <c r="X99" s="641">
        <v>88</v>
      </c>
      <c r="Y99" s="642">
        <f t="shared" si="16"/>
        <v>88.2</v>
      </c>
      <c r="Z99" s="36">
        <f>IFERROR(IF(Y99=0,"",ROUNDUP(Y99/H99,0)*0.00651),"")</f>
        <v>0.31899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99.342222222222219</v>
      </c>
      <c r="BN99" s="64">
        <f t="shared" si="18"/>
        <v>99.568000000000012</v>
      </c>
      <c r="BO99" s="64">
        <f t="shared" si="19"/>
        <v>0.26862026862026861</v>
      </c>
      <c r="BP99" s="64">
        <f t="shared" si="20"/>
        <v>0.26923076923076927</v>
      </c>
    </row>
    <row r="100" spans="1:68" x14ac:dyDescent="0.2">
      <c r="A100" s="652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53"/>
      <c r="P100" s="660" t="s">
        <v>85</v>
      </c>
      <c r="Q100" s="661"/>
      <c r="R100" s="661"/>
      <c r="S100" s="661"/>
      <c r="T100" s="661"/>
      <c r="U100" s="661"/>
      <c r="V100" s="662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149.17989417989418</v>
      </c>
      <c r="Y100" s="643">
        <f>IFERROR(Y92/H92,"0")+IFERROR(Y93/H93,"0")+IFERROR(Y94/H94,"0")+IFERROR(Y95/H95,"0")+IFERROR(Y96/H96,"0")+IFERROR(Y97/H97,"0")+IFERROR(Y98/H98,"0")+IFERROR(Y99/H99,"0")</f>
        <v>151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1.5192199999999998</v>
      </c>
      <c r="AA100" s="644"/>
      <c r="AB100" s="644"/>
      <c r="AC100" s="644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53"/>
      <c r="P101" s="660" t="s">
        <v>85</v>
      </c>
      <c r="Q101" s="661"/>
      <c r="R101" s="661"/>
      <c r="S101" s="661"/>
      <c r="T101" s="661"/>
      <c r="U101" s="661"/>
      <c r="V101" s="662"/>
      <c r="W101" s="37" t="s">
        <v>68</v>
      </c>
      <c r="X101" s="643">
        <f>IFERROR(SUM(X92:X99),"0")</f>
        <v>599</v>
      </c>
      <c r="Y101" s="643">
        <f>IFERROR(SUM(Y92:Y99),"0")</f>
        <v>608.70000000000005</v>
      </c>
      <c r="Z101" s="37"/>
      <c r="AA101" s="644"/>
      <c r="AB101" s="644"/>
      <c r="AC101" s="644"/>
    </row>
    <row r="102" spans="1:68" ht="16.5" hidden="1" customHeight="1" x14ac:dyDescent="0.25">
      <c r="A102" s="674" t="s">
        <v>203</v>
      </c>
      <c r="B102" s="646"/>
      <c r="C102" s="646"/>
      <c r="D102" s="646"/>
      <c r="E102" s="646"/>
      <c r="F102" s="646"/>
      <c r="G102" s="646"/>
      <c r="H102" s="646"/>
      <c r="I102" s="646"/>
      <c r="J102" s="646"/>
      <c r="K102" s="646"/>
      <c r="L102" s="646"/>
      <c r="M102" s="646"/>
      <c r="N102" s="646"/>
      <c r="O102" s="646"/>
      <c r="P102" s="646"/>
      <c r="Q102" s="646"/>
      <c r="R102" s="646"/>
      <c r="S102" s="646"/>
      <c r="T102" s="646"/>
      <c r="U102" s="646"/>
      <c r="V102" s="646"/>
      <c r="W102" s="646"/>
      <c r="X102" s="646"/>
      <c r="Y102" s="646"/>
      <c r="Z102" s="646"/>
      <c r="AA102" s="636"/>
      <c r="AB102" s="636"/>
      <c r="AC102" s="636"/>
    </row>
    <row r="103" spans="1:68" ht="14.25" hidden="1" customHeight="1" x14ac:dyDescent="0.25">
      <c r="A103" s="654" t="s">
        <v>95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0"/>
      <c r="R104" s="650"/>
      <c r="S104" s="650"/>
      <c r="T104" s="651"/>
      <c r="U104" s="34"/>
      <c r="V104" s="34"/>
      <c r="W104" s="35" t="s">
        <v>68</v>
      </c>
      <c r="X104" s="641">
        <v>413</v>
      </c>
      <c r="Y104" s="642">
        <f>IFERROR(IF(X104="",0,CEILING((X104/$H104),1)*$H104),"")</f>
        <v>421.20000000000005</v>
      </c>
      <c r="Z104" s="36">
        <f>IFERROR(IF(Y104=0,"",ROUNDUP(Y104/H104,0)*0.01898),"")</f>
        <v>0.74021999999999999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429.63472222222214</v>
      </c>
      <c r="BN104" s="64">
        <f>IFERROR(Y104*I104/H104,"0")</f>
        <v>438.16500000000002</v>
      </c>
      <c r="BO104" s="64">
        <f>IFERROR(1/J104*(X104/H104),"0")</f>
        <v>0.59751157407407407</v>
      </c>
      <c r="BP104" s="64">
        <f>IFERROR(1/J104*(Y104/H104),"0")</f>
        <v>0.609375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74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0"/>
      <c r="R105" s="650"/>
      <c r="S105" s="650"/>
      <c r="T105" s="651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7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0"/>
      <c r="R106" s="650"/>
      <c r="S106" s="650"/>
      <c r="T106" s="651"/>
      <c r="U106" s="34"/>
      <c r="V106" s="34"/>
      <c r="W106" s="35" t="s">
        <v>68</v>
      </c>
      <c r="X106" s="641">
        <v>90</v>
      </c>
      <c r="Y106" s="642">
        <f>IFERROR(IF(X106="",0,CEILING((X106/$H106),1)*$H106),"")</f>
        <v>90</v>
      </c>
      <c r="Z106" s="36">
        <f>IFERROR(IF(Y106=0,"",ROUNDUP(Y106/H106,0)*0.00902),"")</f>
        <v>0.1804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94.199999999999989</v>
      </c>
      <c r="BN106" s="64">
        <f>IFERROR(Y106*I106/H106,"0")</f>
        <v>94.199999999999989</v>
      </c>
      <c r="BO106" s="64">
        <f>IFERROR(1/J106*(X106/H106),"0")</f>
        <v>0.15151515151515152</v>
      </c>
      <c r="BP106" s="64">
        <f>IFERROR(1/J106*(Y106/H106),"0")</f>
        <v>0.15151515151515152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75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0"/>
      <c r="R107" s="650"/>
      <c r="S107" s="650"/>
      <c r="T107" s="651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2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53"/>
      <c r="P108" s="660" t="s">
        <v>85</v>
      </c>
      <c r="Q108" s="661"/>
      <c r="R108" s="661"/>
      <c r="S108" s="661"/>
      <c r="T108" s="661"/>
      <c r="U108" s="661"/>
      <c r="V108" s="662"/>
      <c r="W108" s="37" t="s">
        <v>86</v>
      </c>
      <c r="X108" s="643">
        <f>IFERROR(X104/H104,"0")+IFERROR(X105/H105,"0")+IFERROR(X106/H106,"0")+IFERROR(X107/H107,"0")</f>
        <v>58.24074074074074</v>
      </c>
      <c r="Y108" s="643">
        <f>IFERROR(Y104/H104,"0")+IFERROR(Y105/H105,"0")+IFERROR(Y106/H106,"0")+IFERROR(Y107/H107,"0")</f>
        <v>59</v>
      </c>
      <c r="Z108" s="643">
        <f>IFERROR(IF(Z104="",0,Z104),"0")+IFERROR(IF(Z105="",0,Z105),"0")+IFERROR(IF(Z106="",0,Z106),"0")+IFERROR(IF(Z107="",0,Z107),"0")</f>
        <v>0.92061999999999999</v>
      </c>
      <c r="AA108" s="644"/>
      <c r="AB108" s="644"/>
      <c r="AC108" s="644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53"/>
      <c r="P109" s="660" t="s">
        <v>85</v>
      </c>
      <c r="Q109" s="661"/>
      <c r="R109" s="661"/>
      <c r="S109" s="661"/>
      <c r="T109" s="661"/>
      <c r="U109" s="661"/>
      <c r="V109" s="662"/>
      <c r="W109" s="37" t="s">
        <v>68</v>
      </c>
      <c r="X109" s="643">
        <f>IFERROR(SUM(X104:X107),"0")</f>
        <v>503</v>
      </c>
      <c r="Y109" s="643">
        <f>IFERROR(SUM(Y104:Y107),"0")</f>
        <v>511.20000000000005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46"/>
      <c r="C110" s="646"/>
      <c r="D110" s="646"/>
      <c r="E110" s="646"/>
      <c r="F110" s="646"/>
      <c r="G110" s="646"/>
      <c r="H110" s="646"/>
      <c r="I110" s="646"/>
      <c r="J110" s="646"/>
      <c r="K110" s="646"/>
      <c r="L110" s="646"/>
      <c r="M110" s="646"/>
      <c r="N110" s="646"/>
      <c r="O110" s="646"/>
      <c r="P110" s="646"/>
      <c r="Q110" s="646"/>
      <c r="R110" s="646"/>
      <c r="S110" s="646"/>
      <c r="T110" s="646"/>
      <c r="U110" s="646"/>
      <c r="V110" s="646"/>
      <c r="W110" s="646"/>
      <c r="X110" s="646"/>
      <c r="Y110" s="646"/>
      <c r="Z110" s="646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76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0"/>
      <c r="R111" s="650"/>
      <c r="S111" s="650"/>
      <c r="T111" s="651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0"/>
      <c r="R112" s="650"/>
      <c r="S112" s="650"/>
      <c r="T112" s="651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93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0"/>
      <c r="R113" s="650"/>
      <c r="S113" s="650"/>
      <c r="T113" s="651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2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53"/>
      <c r="P114" s="660" t="s">
        <v>85</v>
      </c>
      <c r="Q114" s="661"/>
      <c r="R114" s="661"/>
      <c r="S114" s="661"/>
      <c r="T114" s="661"/>
      <c r="U114" s="661"/>
      <c r="V114" s="662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53"/>
      <c r="P115" s="660" t="s">
        <v>85</v>
      </c>
      <c r="Q115" s="661"/>
      <c r="R115" s="661"/>
      <c r="S115" s="661"/>
      <c r="T115" s="661"/>
      <c r="U115" s="661"/>
      <c r="V115" s="662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46"/>
      <c r="C116" s="646"/>
      <c r="D116" s="646"/>
      <c r="E116" s="646"/>
      <c r="F116" s="646"/>
      <c r="G116" s="646"/>
      <c r="H116" s="646"/>
      <c r="I116" s="646"/>
      <c r="J116" s="646"/>
      <c r="K116" s="646"/>
      <c r="L116" s="646"/>
      <c r="M116" s="646"/>
      <c r="N116" s="646"/>
      <c r="O116" s="646"/>
      <c r="P116" s="646"/>
      <c r="Q116" s="646"/>
      <c r="R116" s="646"/>
      <c r="S116" s="646"/>
      <c r="T116" s="646"/>
      <c r="U116" s="646"/>
      <c r="V116" s="646"/>
      <c r="W116" s="646"/>
      <c r="X116" s="646"/>
      <c r="Y116" s="646"/>
      <c r="Z116" s="646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0"/>
      <c r="R117" s="650"/>
      <c r="S117" s="650"/>
      <c r="T117" s="651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90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0"/>
      <c r="R118" s="650"/>
      <c r="S118" s="650"/>
      <c r="T118" s="651"/>
      <c r="U118" s="34"/>
      <c r="V118" s="34"/>
      <c r="W118" s="35" t="s">
        <v>68</v>
      </c>
      <c r="X118" s="641">
        <v>517</v>
      </c>
      <c r="Y118" s="642">
        <f t="shared" si="21"/>
        <v>520.80000000000007</v>
      </c>
      <c r="Z118" s="36">
        <f>IFERROR(IF(Y118=0,"",ROUNDUP(Y118/H118,0)*0.01898),"")</f>
        <v>1.17676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548.5739285714285</v>
      </c>
      <c r="BN118" s="64">
        <f t="shared" si="23"/>
        <v>552.60600000000011</v>
      </c>
      <c r="BO118" s="64">
        <f t="shared" si="24"/>
        <v>0.96168154761904756</v>
      </c>
      <c r="BP118" s="64">
        <f t="shared" si="25"/>
        <v>0.96875000000000011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9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0"/>
      <c r="R119" s="650"/>
      <c r="S119" s="650"/>
      <c r="T119" s="651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96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0"/>
      <c r="R120" s="650"/>
      <c r="S120" s="650"/>
      <c r="T120" s="651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0"/>
      <c r="R121" s="650"/>
      <c r="S121" s="650"/>
      <c r="T121" s="651"/>
      <c r="U121" s="34"/>
      <c r="V121" s="34"/>
      <c r="W121" s="35" t="s">
        <v>68</v>
      </c>
      <c r="X121" s="641">
        <v>225</v>
      </c>
      <c r="Y121" s="642">
        <f t="shared" si="21"/>
        <v>226.8</v>
      </c>
      <c r="Z121" s="36">
        <f>IFERROR(IF(Y121=0,"",ROUNDUP(Y121/H121,0)*0.00651),"")</f>
        <v>0.54683999999999999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246</v>
      </c>
      <c r="BN121" s="64">
        <f t="shared" si="23"/>
        <v>247.96799999999999</v>
      </c>
      <c r="BO121" s="64">
        <f t="shared" si="24"/>
        <v>0.45787545787545786</v>
      </c>
      <c r="BP121" s="64">
        <f t="shared" si="25"/>
        <v>0.46153846153846156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9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0"/>
      <c r="R122" s="650"/>
      <c r="S122" s="650"/>
      <c r="T122" s="651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75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0"/>
      <c r="R123" s="650"/>
      <c r="S123" s="650"/>
      <c r="T123" s="651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2"/>
      <c r="B124" s="646"/>
      <c r="C124" s="646"/>
      <c r="D124" s="646"/>
      <c r="E124" s="646"/>
      <c r="F124" s="646"/>
      <c r="G124" s="646"/>
      <c r="H124" s="646"/>
      <c r="I124" s="646"/>
      <c r="J124" s="646"/>
      <c r="K124" s="646"/>
      <c r="L124" s="646"/>
      <c r="M124" s="646"/>
      <c r="N124" s="646"/>
      <c r="O124" s="653"/>
      <c r="P124" s="660" t="s">
        <v>85</v>
      </c>
      <c r="Q124" s="661"/>
      <c r="R124" s="661"/>
      <c r="S124" s="661"/>
      <c r="T124" s="661"/>
      <c r="U124" s="661"/>
      <c r="V124" s="662"/>
      <c r="W124" s="37" t="s">
        <v>86</v>
      </c>
      <c r="X124" s="643">
        <f>IFERROR(X117/H117,"0")+IFERROR(X118/H118,"0")+IFERROR(X119/H119,"0")+IFERROR(X120/H120,"0")+IFERROR(X121/H121,"0")+IFERROR(X122/H122,"0")+IFERROR(X123/H123,"0")</f>
        <v>144.88095238095238</v>
      </c>
      <c r="Y124" s="643">
        <f>IFERROR(Y117/H117,"0")+IFERROR(Y118/H118,"0")+IFERROR(Y119/H119,"0")+IFERROR(Y120/H120,"0")+IFERROR(Y121/H121,"0")+IFERROR(Y122/H122,"0")+IFERROR(Y123/H123,"0")</f>
        <v>146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1.7236</v>
      </c>
      <c r="AA124" s="644"/>
      <c r="AB124" s="644"/>
      <c r="AC124" s="644"/>
    </row>
    <row r="125" spans="1:68" x14ac:dyDescent="0.2">
      <c r="A125" s="646"/>
      <c r="B125" s="646"/>
      <c r="C125" s="646"/>
      <c r="D125" s="646"/>
      <c r="E125" s="646"/>
      <c r="F125" s="646"/>
      <c r="G125" s="646"/>
      <c r="H125" s="646"/>
      <c r="I125" s="646"/>
      <c r="J125" s="646"/>
      <c r="K125" s="646"/>
      <c r="L125" s="646"/>
      <c r="M125" s="646"/>
      <c r="N125" s="646"/>
      <c r="O125" s="653"/>
      <c r="P125" s="660" t="s">
        <v>85</v>
      </c>
      <c r="Q125" s="661"/>
      <c r="R125" s="661"/>
      <c r="S125" s="661"/>
      <c r="T125" s="661"/>
      <c r="U125" s="661"/>
      <c r="V125" s="662"/>
      <c r="W125" s="37" t="s">
        <v>68</v>
      </c>
      <c r="X125" s="643">
        <f>IFERROR(SUM(X117:X123),"0")</f>
        <v>742</v>
      </c>
      <c r="Y125" s="643">
        <f>IFERROR(SUM(Y117:Y123),"0")</f>
        <v>747.60000000000014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6"/>
      <c r="P126" s="646"/>
      <c r="Q126" s="646"/>
      <c r="R126" s="646"/>
      <c r="S126" s="646"/>
      <c r="T126" s="646"/>
      <c r="U126" s="646"/>
      <c r="V126" s="646"/>
      <c r="W126" s="646"/>
      <c r="X126" s="646"/>
      <c r="Y126" s="646"/>
      <c r="Z126" s="646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7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0"/>
      <c r="R127" s="650"/>
      <c r="S127" s="650"/>
      <c r="T127" s="651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7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0"/>
      <c r="R128" s="650"/>
      <c r="S128" s="650"/>
      <c r="T128" s="651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2"/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53"/>
      <c r="P129" s="660" t="s">
        <v>85</v>
      </c>
      <c r="Q129" s="661"/>
      <c r="R129" s="661"/>
      <c r="S129" s="661"/>
      <c r="T129" s="661"/>
      <c r="U129" s="661"/>
      <c r="V129" s="662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46"/>
      <c r="B130" s="646"/>
      <c r="C130" s="646"/>
      <c r="D130" s="646"/>
      <c r="E130" s="646"/>
      <c r="F130" s="646"/>
      <c r="G130" s="646"/>
      <c r="H130" s="646"/>
      <c r="I130" s="646"/>
      <c r="J130" s="646"/>
      <c r="K130" s="646"/>
      <c r="L130" s="646"/>
      <c r="M130" s="646"/>
      <c r="N130" s="646"/>
      <c r="O130" s="653"/>
      <c r="P130" s="660" t="s">
        <v>85</v>
      </c>
      <c r="Q130" s="661"/>
      <c r="R130" s="661"/>
      <c r="S130" s="661"/>
      <c r="T130" s="661"/>
      <c r="U130" s="661"/>
      <c r="V130" s="662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74" t="s">
        <v>242</v>
      </c>
      <c r="B131" s="646"/>
      <c r="C131" s="646"/>
      <c r="D131" s="646"/>
      <c r="E131" s="646"/>
      <c r="F131" s="646"/>
      <c r="G131" s="646"/>
      <c r="H131" s="646"/>
      <c r="I131" s="646"/>
      <c r="J131" s="646"/>
      <c r="K131" s="646"/>
      <c r="L131" s="646"/>
      <c r="M131" s="646"/>
      <c r="N131" s="646"/>
      <c r="O131" s="646"/>
      <c r="P131" s="646"/>
      <c r="Q131" s="646"/>
      <c r="R131" s="646"/>
      <c r="S131" s="646"/>
      <c r="T131" s="646"/>
      <c r="U131" s="646"/>
      <c r="V131" s="646"/>
      <c r="W131" s="646"/>
      <c r="X131" s="646"/>
      <c r="Y131" s="646"/>
      <c r="Z131" s="646"/>
      <c r="AA131" s="636"/>
      <c r="AB131" s="636"/>
      <c r="AC131" s="636"/>
    </row>
    <row r="132" spans="1:68" ht="14.25" hidden="1" customHeight="1" x14ac:dyDescent="0.25">
      <c r="A132" s="654" t="s">
        <v>95</v>
      </c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6"/>
      <c r="P132" s="646"/>
      <c r="Q132" s="646"/>
      <c r="R132" s="646"/>
      <c r="S132" s="646"/>
      <c r="T132" s="646"/>
      <c r="U132" s="646"/>
      <c r="V132" s="646"/>
      <c r="W132" s="646"/>
      <c r="X132" s="646"/>
      <c r="Y132" s="646"/>
      <c r="Z132" s="646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7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0"/>
      <c r="R133" s="650"/>
      <c r="S133" s="650"/>
      <c r="T133" s="651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6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0"/>
      <c r="R134" s="650"/>
      <c r="S134" s="650"/>
      <c r="T134" s="651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2"/>
      <c r="B135" s="646"/>
      <c r="C135" s="646"/>
      <c r="D135" s="646"/>
      <c r="E135" s="646"/>
      <c r="F135" s="646"/>
      <c r="G135" s="646"/>
      <c r="H135" s="646"/>
      <c r="I135" s="646"/>
      <c r="J135" s="646"/>
      <c r="K135" s="646"/>
      <c r="L135" s="646"/>
      <c r="M135" s="646"/>
      <c r="N135" s="646"/>
      <c r="O135" s="653"/>
      <c r="P135" s="660" t="s">
        <v>85</v>
      </c>
      <c r="Q135" s="661"/>
      <c r="R135" s="661"/>
      <c r="S135" s="661"/>
      <c r="T135" s="661"/>
      <c r="U135" s="661"/>
      <c r="V135" s="662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46"/>
      <c r="B136" s="646"/>
      <c r="C136" s="646"/>
      <c r="D136" s="646"/>
      <c r="E136" s="646"/>
      <c r="F136" s="646"/>
      <c r="G136" s="646"/>
      <c r="H136" s="646"/>
      <c r="I136" s="646"/>
      <c r="J136" s="646"/>
      <c r="K136" s="646"/>
      <c r="L136" s="646"/>
      <c r="M136" s="646"/>
      <c r="N136" s="646"/>
      <c r="O136" s="653"/>
      <c r="P136" s="660" t="s">
        <v>85</v>
      </c>
      <c r="Q136" s="661"/>
      <c r="R136" s="661"/>
      <c r="S136" s="661"/>
      <c r="T136" s="661"/>
      <c r="U136" s="661"/>
      <c r="V136" s="662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6"/>
      <c r="P137" s="646"/>
      <c r="Q137" s="646"/>
      <c r="R137" s="646"/>
      <c r="S137" s="646"/>
      <c r="T137" s="646"/>
      <c r="U137" s="646"/>
      <c r="V137" s="646"/>
      <c r="W137" s="646"/>
      <c r="X137" s="646"/>
      <c r="Y137" s="646"/>
      <c r="Z137" s="646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5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0"/>
      <c r="R138" s="650"/>
      <c r="S138" s="650"/>
      <c r="T138" s="651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76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0"/>
      <c r="R139" s="650"/>
      <c r="S139" s="650"/>
      <c r="T139" s="651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2"/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53"/>
      <c r="P140" s="660" t="s">
        <v>85</v>
      </c>
      <c r="Q140" s="661"/>
      <c r="R140" s="661"/>
      <c r="S140" s="661"/>
      <c r="T140" s="661"/>
      <c r="U140" s="661"/>
      <c r="V140" s="662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46"/>
      <c r="B141" s="646"/>
      <c r="C141" s="646"/>
      <c r="D141" s="646"/>
      <c r="E141" s="646"/>
      <c r="F141" s="646"/>
      <c r="G141" s="646"/>
      <c r="H141" s="646"/>
      <c r="I141" s="646"/>
      <c r="J141" s="646"/>
      <c r="K141" s="646"/>
      <c r="L141" s="646"/>
      <c r="M141" s="646"/>
      <c r="N141" s="646"/>
      <c r="O141" s="653"/>
      <c r="P141" s="660" t="s">
        <v>85</v>
      </c>
      <c r="Q141" s="661"/>
      <c r="R141" s="661"/>
      <c r="S141" s="661"/>
      <c r="T141" s="661"/>
      <c r="U141" s="661"/>
      <c r="V141" s="662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6"/>
      <c r="P142" s="646"/>
      <c r="Q142" s="646"/>
      <c r="R142" s="646"/>
      <c r="S142" s="646"/>
      <c r="T142" s="646"/>
      <c r="U142" s="646"/>
      <c r="V142" s="646"/>
      <c r="W142" s="646"/>
      <c r="X142" s="646"/>
      <c r="Y142" s="646"/>
      <c r="Z142" s="646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0"/>
      <c r="R143" s="650"/>
      <c r="S143" s="650"/>
      <c r="T143" s="651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9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0"/>
      <c r="R144" s="650"/>
      <c r="S144" s="650"/>
      <c r="T144" s="651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2"/>
      <c r="B145" s="646"/>
      <c r="C145" s="646"/>
      <c r="D145" s="646"/>
      <c r="E145" s="646"/>
      <c r="F145" s="646"/>
      <c r="G145" s="646"/>
      <c r="H145" s="646"/>
      <c r="I145" s="646"/>
      <c r="J145" s="646"/>
      <c r="K145" s="646"/>
      <c r="L145" s="646"/>
      <c r="M145" s="646"/>
      <c r="N145" s="646"/>
      <c r="O145" s="653"/>
      <c r="P145" s="660" t="s">
        <v>85</v>
      </c>
      <c r="Q145" s="661"/>
      <c r="R145" s="661"/>
      <c r="S145" s="661"/>
      <c r="T145" s="661"/>
      <c r="U145" s="661"/>
      <c r="V145" s="662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46"/>
      <c r="B146" s="646"/>
      <c r="C146" s="646"/>
      <c r="D146" s="646"/>
      <c r="E146" s="646"/>
      <c r="F146" s="646"/>
      <c r="G146" s="646"/>
      <c r="H146" s="646"/>
      <c r="I146" s="646"/>
      <c r="J146" s="646"/>
      <c r="K146" s="646"/>
      <c r="L146" s="646"/>
      <c r="M146" s="646"/>
      <c r="N146" s="646"/>
      <c r="O146" s="653"/>
      <c r="P146" s="660" t="s">
        <v>85</v>
      </c>
      <c r="Q146" s="661"/>
      <c r="R146" s="661"/>
      <c r="S146" s="661"/>
      <c r="T146" s="661"/>
      <c r="U146" s="661"/>
      <c r="V146" s="662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74" t="s">
        <v>93</v>
      </c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6"/>
      <c r="P147" s="646"/>
      <c r="Q147" s="646"/>
      <c r="R147" s="646"/>
      <c r="S147" s="646"/>
      <c r="T147" s="646"/>
      <c r="U147" s="646"/>
      <c r="V147" s="646"/>
      <c r="W147" s="646"/>
      <c r="X147" s="646"/>
      <c r="Y147" s="646"/>
      <c r="Z147" s="646"/>
      <c r="AA147" s="636"/>
      <c r="AB147" s="636"/>
      <c r="AC147" s="636"/>
    </row>
    <row r="148" spans="1:68" ht="14.25" hidden="1" customHeight="1" x14ac:dyDescent="0.25">
      <c r="A148" s="654" t="s">
        <v>95</v>
      </c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6"/>
      <c r="P148" s="646"/>
      <c r="Q148" s="646"/>
      <c r="R148" s="646"/>
      <c r="S148" s="646"/>
      <c r="T148" s="646"/>
      <c r="U148" s="646"/>
      <c r="V148" s="646"/>
      <c r="W148" s="646"/>
      <c r="X148" s="646"/>
      <c r="Y148" s="646"/>
      <c r="Z148" s="646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0"/>
      <c r="R149" s="650"/>
      <c r="S149" s="650"/>
      <c r="T149" s="651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2"/>
      <c r="B150" s="646"/>
      <c r="C150" s="646"/>
      <c r="D150" s="646"/>
      <c r="E150" s="646"/>
      <c r="F150" s="646"/>
      <c r="G150" s="646"/>
      <c r="H150" s="646"/>
      <c r="I150" s="646"/>
      <c r="J150" s="646"/>
      <c r="K150" s="646"/>
      <c r="L150" s="646"/>
      <c r="M150" s="646"/>
      <c r="N150" s="646"/>
      <c r="O150" s="653"/>
      <c r="P150" s="660" t="s">
        <v>85</v>
      </c>
      <c r="Q150" s="661"/>
      <c r="R150" s="661"/>
      <c r="S150" s="661"/>
      <c r="T150" s="661"/>
      <c r="U150" s="661"/>
      <c r="V150" s="662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46"/>
      <c r="B151" s="646"/>
      <c r="C151" s="646"/>
      <c r="D151" s="646"/>
      <c r="E151" s="646"/>
      <c r="F151" s="646"/>
      <c r="G151" s="646"/>
      <c r="H151" s="646"/>
      <c r="I151" s="646"/>
      <c r="J151" s="646"/>
      <c r="K151" s="646"/>
      <c r="L151" s="646"/>
      <c r="M151" s="646"/>
      <c r="N151" s="646"/>
      <c r="O151" s="653"/>
      <c r="P151" s="660" t="s">
        <v>85</v>
      </c>
      <c r="Q151" s="661"/>
      <c r="R151" s="661"/>
      <c r="S151" s="661"/>
      <c r="T151" s="661"/>
      <c r="U151" s="661"/>
      <c r="V151" s="662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7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0"/>
      <c r="R153" s="650"/>
      <c r="S153" s="650"/>
      <c r="T153" s="651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0"/>
      <c r="R154" s="650"/>
      <c r="S154" s="650"/>
      <c r="T154" s="651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10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0"/>
      <c r="R155" s="650"/>
      <c r="S155" s="650"/>
      <c r="T155" s="651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2"/>
      <c r="B156" s="646"/>
      <c r="C156" s="646"/>
      <c r="D156" s="646"/>
      <c r="E156" s="646"/>
      <c r="F156" s="646"/>
      <c r="G156" s="646"/>
      <c r="H156" s="646"/>
      <c r="I156" s="646"/>
      <c r="J156" s="646"/>
      <c r="K156" s="646"/>
      <c r="L156" s="646"/>
      <c r="M156" s="646"/>
      <c r="N156" s="646"/>
      <c r="O156" s="653"/>
      <c r="P156" s="660" t="s">
        <v>85</v>
      </c>
      <c r="Q156" s="661"/>
      <c r="R156" s="661"/>
      <c r="S156" s="661"/>
      <c r="T156" s="661"/>
      <c r="U156" s="661"/>
      <c r="V156" s="662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46"/>
      <c r="B157" s="646"/>
      <c r="C157" s="646"/>
      <c r="D157" s="646"/>
      <c r="E157" s="646"/>
      <c r="F157" s="646"/>
      <c r="G157" s="646"/>
      <c r="H157" s="646"/>
      <c r="I157" s="646"/>
      <c r="J157" s="646"/>
      <c r="K157" s="646"/>
      <c r="L157" s="646"/>
      <c r="M157" s="646"/>
      <c r="N157" s="646"/>
      <c r="O157" s="653"/>
      <c r="P157" s="660" t="s">
        <v>85</v>
      </c>
      <c r="Q157" s="661"/>
      <c r="R157" s="661"/>
      <c r="S157" s="661"/>
      <c r="T157" s="661"/>
      <c r="U157" s="661"/>
      <c r="V157" s="662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46"/>
      <c r="C158" s="646"/>
      <c r="D158" s="646"/>
      <c r="E158" s="646"/>
      <c r="F158" s="646"/>
      <c r="G158" s="646"/>
      <c r="H158" s="646"/>
      <c r="I158" s="646"/>
      <c r="J158" s="646"/>
      <c r="K158" s="646"/>
      <c r="L158" s="646"/>
      <c r="M158" s="646"/>
      <c r="N158" s="646"/>
      <c r="O158" s="646"/>
      <c r="P158" s="646"/>
      <c r="Q158" s="646"/>
      <c r="R158" s="646"/>
      <c r="S158" s="646"/>
      <c r="T158" s="646"/>
      <c r="U158" s="646"/>
      <c r="V158" s="646"/>
      <c r="W158" s="646"/>
      <c r="X158" s="646"/>
      <c r="Y158" s="646"/>
      <c r="Z158" s="646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0"/>
      <c r="R159" s="650"/>
      <c r="S159" s="650"/>
      <c r="T159" s="651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2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53"/>
      <c r="P160" s="660" t="s">
        <v>85</v>
      </c>
      <c r="Q160" s="661"/>
      <c r="R160" s="661"/>
      <c r="S160" s="661"/>
      <c r="T160" s="661"/>
      <c r="U160" s="661"/>
      <c r="V160" s="662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46"/>
      <c r="B161" s="646"/>
      <c r="C161" s="646"/>
      <c r="D161" s="646"/>
      <c r="E161" s="646"/>
      <c r="F161" s="646"/>
      <c r="G161" s="646"/>
      <c r="H161" s="646"/>
      <c r="I161" s="646"/>
      <c r="J161" s="646"/>
      <c r="K161" s="646"/>
      <c r="L161" s="646"/>
      <c r="M161" s="646"/>
      <c r="N161" s="646"/>
      <c r="O161" s="653"/>
      <c r="P161" s="660" t="s">
        <v>85</v>
      </c>
      <c r="Q161" s="661"/>
      <c r="R161" s="661"/>
      <c r="S161" s="661"/>
      <c r="T161" s="661"/>
      <c r="U161" s="661"/>
      <c r="V161" s="662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71" t="s">
        <v>269</v>
      </c>
      <c r="B162" s="672"/>
      <c r="C162" s="672"/>
      <c r="D162" s="672"/>
      <c r="E162" s="672"/>
      <c r="F162" s="672"/>
      <c r="G162" s="672"/>
      <c r="H162" s="672"/>
      <c r="I162" s="672"/>
      <c r="J162" s="672"/>
      <c r="K162" s="672"/>
      <c r="L162" s="672"/>
      <c r="M162" s="672"/>
      <c r="N162" s="672"/>
      <c r="O162" s="672"/>
      <c r="P162" s="672"/>
      <c r="Q162" s="672"/>
      <c r="R162" s="672"/>
      <c r="S162" s="672"/>
      <c r="T162" s="672"/>
      <c r="U162" s="672"/>
      <c r="V162" s="672"/>
      <c r="W162" s="672"/>
      <c r="X162" s="672"/>
      <c r="Y162" s="672"/>
      <c r="Z162" s="672"/>
      <c r="AA162" s="48"/>
      <c r="AB162" s="48"/>
      <c r="AC162" s="48"/>
    </row>
    <row r="163" spans="1:68" ht="16.5" hidden="1" customHeight="1" x14ac:dyDescent="0.25">
      <c r="A163" s="674" t="s">
        <v>270</v>
      </c>
      <c r="B163" s="646"/>
      <c r="C163" s="646"/>
      <c r="D163" s="646"/>
      <c r="E163" s="646"/>
      <c r="F163" s="646"/>
      <c r="G163" s="646"/>
      <c r="H163" s="646"/>
      <c r="I163" s="646"/>
      <c r="J163" s="646"/>
      <c r="K163" s="646"/>
      <c r="L163" s="646"/>
      <c r="M163" s="646"/>
      <c r="N163" s="646"/>
      <c r="O163" s="646"/>
      <c r="P163" s="646"/>
      <c r="Q163" s="646"/>
      <c r="R163" s="646"/>
      <c r="S163" s="646"/>
      <c r="T163" s="646"/>
      <c r="U163" s="646"/>
      <c r="V163" s="646"/>
      <c r="W163" s="646"/>
      <c r="X163" s="646"/>
      <c r="Y163" s="646"/>
      <c r="Z163" s="646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46"/>
      <c r="C164" s="646"/>
      <c r="D164" s="646"/>
      <c r="E164" s="646"/>
      <c r="F164" s="646"/>
      <c r="G164" s="646"/>
      <c r="H164" s="646"/>
      <c r="I164" s="646"/>
      <c r="J164" s="646"/>
      <c r="K164" s="646"/>
      <c r="L164" s="646"/>
      <c r="M164" s="646"/>
      <c r="N164" s="646"/>
      <c r="O164" s="646"/>
      <c r="P164" s="646"/>
      <c r="Q164" s="646"/>
      <c r="R164" s="646"/>
      <c r="S164" s="646"/>
      <c r="T164" s="646"/>
      <c r="U164" s="646"/>
      <c r="V164" s="646"/>
      <c r="W164" s="646"/>
      <c r="X164" s="646"/>
      <c r="Y164" s="646"/>
      <c r="Z164" s="646"/>
      <c r="AA164" s="637"/>
      <c r="AB164" s="637"/>
      <c r="AC164" s="637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9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0"/>
      <c r="R165" s="650"/>
      <c r="S165" s="650"/>
      <c r="T165" s="651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2"/>
      <c r="B166" s="646"/>
      <c r="C166" s="646"/>
      <c r="D166" s="646"/>
      <c r="E166" s="646"/>
      <c r="F166" s="646"/>
      <c r="G166" s="646"/>
      <c r="H166" s="646"/>
      <c r="I166" s="646"/>
      <c r="J166" s="646"/>
      <c r="K166" s="646"/>
      <c r="L166" s="646"/>
      <c r="M166" s="646"/>
      <c r="N166" s="646"/>
      <c r="O166" s="653"/>
      <c r="P166" s="660" t="s">
        <v>85</v>
      </c>
      <c r="Q166" s="661"/>
      <c r="R166" s="661"/>
      <c r="S166" s="661"/>
      <c r="T166" s="661"/>
      <c r="U166" s="661"/>
      <c r="V166" s="662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46"/>
      <c r="B167" s="646"/>
      <c r="C167" s="646"/>
      <c r="D167" s="646"/>
      <c r="E167" s="646"/>
      <c r="F167" s="646"/>
      <c r="G167" s="646"/>
      <c r="H167" s="646"/>
      <c r="I167" s="646"/>
      <c r="J167" s="646"/>
      <c r="K167" s="646"/>
      <c r="L167" s="646"/>
      <c r="M167" s="646"/>
      <c r="N167" s="646"/>
      <c r="O167" s="653"/>
      <c r="P167" s="660" t="s">
        <v>85</v>
      </c>
      <c r="Q167" s="661"/>
      <c r="R167" s="661"/>
      <c r="S167" s="661"/>
      <c r="T167" s="661"/>
      <c r="U167" s="661"/>
      <c r="V167" s="662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46"/>
      <c r="C168" s="646"/>
      <c r="D168" s="646"/>
      <c r="E168" s="646"/>
      <c r="F168" s="646"/>
      <c r="G168" s="646"/>
      <c r="H168" s="646"/>
      <c r="I168" s="646"/>
      <c r="J168" s="646"/>
      <c r="K168" s="646"/>
      <c r="L168" s="646"/>
      <c r="M168" s="646"/>
      <c r="N168" s="646"/>
      <c r="O168" s="646"/>
      <c r="P168" s="646"/>
      <c r="Q168" s="646"/>
      <c r="R168" s="646"/>
      <c r="S168" s="646"/>
      <c r="T168" s="646"/>
      <c r="U168" s="646"/>
      <c r="V168" s="646"/>
      <c r="W168" s="646"/>
      <c r="X168" s="646"/>
      <c r="Y168" s="646"/>
      <c r="Z168" s="646"/>
      <c r="AA168" s="637"/>
      <c r="AB168" s="637"/>
      <c r="AC168" s="637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9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0"/>
      <c r="R169" s="650"/>
      <c r="S169" s="650"/>
      <c r="T169" s="651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9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0"/>
      <c r="R170" s="650"/>
      <c r="S170" s="650"/>
      <c r="T170" s="651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0"/>
      <c r="R171" s="650"/>
      <c r="S171" s="650"/>
      <c r="T171" s="651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9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0"/>
      <c r="R172" s="650"/>
      <c r="S172" s="650"/>
      <c r="T172" s="651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10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0"/>
      <c r="R173" s="650"/>
      <c r="S173" s="650"/>
      <c r="T173" s="651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6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0"/>
      <c r="R174" s="650"/>
      <c r="S174" s="650"/>
      <c r="T174" s="651"/>
      <c r="U174" s="34"/>
      <c r="V174" s="34"/>
      <c r="W174" s="35" t="s">
        <v>68</v>
      </c>
      <c r="X174" s="641">
        <v>4</v>
      </c>
      <c r="Y174" s="642">
        <f t="shared" si="26"/>
        <v>5.4</v>
      </c>
      <c r="Z174" s="36">
        <f>IFERROR(IF(Y174=0,"",ROUNDUP(Y174/H174,0)*0.00502),"")</f>
        <v>1.506E-2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4.2888888888888888</v>
      </c>
      <c r="BN174" s="64">
        <f t="shared" si="28"/>
        <v>5.79</v>
      </c>
      <c r="BO174" s="64">
        <f t="shared" si="29"/>
        <v>9.4966761633428314E-3</v>
      </c>
      <c r="BP174" s="64">
        <f t="shared" si="30"/>
        <v>1.2820512820512822E-2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7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0"/>
      <c r="R175" s="650"/>
      <c r="S175" s="650"/>
      <c r="T175" s="651"/>
      <c r="U175" s="34"/>
      <c r="V175" s="34"/>
      <c r="W175" s="35" t="s">
        <v>68</v>
      </c>
      <c r="X175" s="641">
        <v>146</v>
      </c>
      <c r="Y175" s="642">
        <f t="shared" si="26"/>
        <v>147</v>
      </c>
      <c r="Z175" s="36">
        <f>IFERROR(IF(Y175=0,"",ROUNDUP(Y175/H175,0)*0.00502),"")</f>
        <v>0.35139999999999999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152.95238095238096</v>
      </c>
      <c r="BN175" s="64">
        <f t="shared" si="28"/>
        <v>154</v>
      </c>
      <c r="BO175" s="64">
        <f t="shared" si="29"/>
        <v>0.29711029711029713</v>
      </c>
      <c r="BP175" s="64">
        <f t="shared" si="30"/>
        <v>0.29914529914529919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0"/>
      <c r="R176" s="650"/>
      <c r="S176" s="650"/>
      <c r="T176" s="651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7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0"/>
      <c r="R177" s="650"/>
      <c r="S177" s="650"/>
      <c r="T177" s="651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2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53"/>
      <c r="P178" s="660" t="s">
        <v>85</v>
      </c>
      <c r="Q178" s="661"/>
      <c r="R178" s="661"/>
      <c r="S178" s="661"/>
      <c r="T178" s="661"/>
      <c r="U178" s="661"/>
      <c r="V178" s="662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71.746031746031747</v>
      </c>
      <c r="Y178" s="643">
        <f>IFERROR(Y169/H169,"0")+IFERROR(Y170/H170,"0")+IFERROR(Y171/H171,"0")+IFERROR(Y172/H172,"0")+IFERROR(Y173/H173,"0")+IFERROR(Y174/H174,"0")+IFERROR(Y175/H175,"0")+IFERROR(Y176/H176,"0")+IFERROR(Y177/H177,"0")</f>
        <v>73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0.36646000000000001</v>
      </c>
      <c r="AA178" s="644"/>
      <c r="AB178" s="644"/>
      <c r="AC178" s="644"/>
    </row>
    <row r="179" spans="1:68" x14ac:dyDescent="0.2">
      <c r="A179" s="646"/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53"/>
      <c r="P179" s="660" t="s">
        <v>85</v>
      </c>
      <c r="Q179" s="661"/>
      <c r="R179" s="661"/>
      <c r="S179" s="661"/>
      <c r="T179" s="661"/>
      <c r="U179" s="661"/>
      <c r="V179" s="662"/>
      <c r="W179" s="37" t="s">
        <v>68</v>
      </c>
      <c r="X179" s="643">
        <f>IFERROR(SUM(X169:X177),"0")</f>
        <v>150</v>
      </c>
      <c r="Y179" s="643">
        <f>IFERROR(SUM(Y169:Y177),"0")</f>
        <v>152.4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46"/>
      <c r="C180" s="646"/>
      <c r="D180" s="646"/>
      <c r="E180" s="646"/>
      <c r="F180" s="646"/>
      <c r="G180" s="646"/>
      <c r="H180" s="646"/>
      <c r="I180" s="646"/>
      <c r="J180" s="646"/>
      <c r="K180" s="646"/>
      <c r="L180" s="646"/>
      <c r="M180" s="646"/>
      <c r="N180" s="646"/>
      <c r="O180" s="646"/>
      <c r="P180" s="646"/>
      <c r="Q180" s="646"/>
      <c r="R180" s="646"/>
      <c r="S180" s="646"/>
      <c r="T180" s="646"/>
      <c r="U180" s="646"/>
      <c r="V180" s="646"/>
      <c r="W180" s="646"/>
      <c r="X180" s="646"/>
      <c r="Y180" s="646"/>
      <c r="Z180" s="646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742" t="s">
        <v>301</v>
      </c>
      <c r="Q181" s="650"/>
      <c r="R181" s="650"/>
      <c r="S181" s="650"/>
      <c r="T181" s="651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912" t="s">
        <v>306</v>
      </c>
      <c r="Q182" s="650"/>
      <c r="R182" s="650"/>
      <c r="S182" s="650"/>
      <c r="T182" s="651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741" t="s">
        <v>309</v>
      </c>
      <c r="Q183" s="650"/>
      <c r="R183" s="650"/>
      <c r="S183" s="650"/>
      <c r="T183" s="651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2"/>
      <c r="B184" s="646"/>
      <c r="C184" s="646"/>
      <c r="D184" s="646"/>
      <c r="E184" s="646"/>
      <c r="F184" s="646"/>
      <c r="G184" s="646"/>
      <c r="H184" s="646"/>
      <c r="I184" s="646"/>
      <c r="J184" s="646"/>
      <c r="K184" s="646"/>
      <c r="L184" s="646"/>
      <c r="M184" s="646"/>
      <c r="N184" s="646"/>
      <c r="O184" s="653"/>
      <c r="P184" s="660" t="s">
        <v>85</v>
      </c>
      <c r="Q184" s="661"/>
      <c r="R184" s="661"/>
      <c r="S184" s="661"/>
      <c r="T184" s="661"/>
      <c r="U184" s="661"/>
      <c r="V184" s="662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46"/>
      <c r="B185" s="646"/>
      <c r="C185" s="646"/>
      <c r="D185" s="646"/>
      <c r="E185" s="646"/>
      <c r="F185" s="646"/>
      <c r="G185" s="646"/>
      <c r="H185" s="646"/>
      <c r="I185" s="646"/>
      <c r="J185" s="646"/>
      <c r="K185" s="646"/>
      <c r="L185" s="646"/>
      <c r="M185" s="646"/>
      <c r="N185" s="646"/>
      <c r="O185" s="653"/>
      <c r="P185" s="660" t="s">
        <v>85</v>
      </c>
      <c r="Q185" s="661"/>
      <c r="R185" s="661"/>
      <c r="S185" s="661"/>
      <c r="T185" s="661"/>
      <c r="U185" s="661"/>
      <c r="V185" s="662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46"/>
      <c r="C186" s="646"/>
      <c r="D186" s="646"/>
      <c r="E186" s="646"/>
      <c r="F186" s="646"/>
      <c r="G186" s="646"/>
      <c r="H186" s="646"/>
      <c r="I186" s="646"/>
      <c r="J186" s="646"/>
      <c r="K186" s="646"/>
      <c r="L186" s="646"/>
      <c r="M186" s="646"/>
      <c r="N186" s="646"/>
      <c r="O186" s="646"/>
      <c r="P186" s="646"/>
      <c r="Q186" s="646"/>
      <c r="R186" s="646"/>
      <c r="S186" s="646"/>
      <c r="T186" s="646"/>
      <c r="U186" s="646"/>
      <c r="V186" s="646"/>
      <c r="W186" s="646"/>
      <c r="X186" s="646"/>
      <c r="Y186" s="646"/>
      <c r="Z186" s="646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946" t="s">
        <v>314</v>
      </c>
      <c r="Q187" s="650"/>
      <c r="R187" s="650"/>
      <c r="S187" s="650"/>
      <c r="T187" s="651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2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53"/>
      <c r="P188" s="660" t="s">
        <v>85</v>
      </c>
      <c r="Q188" s="661"/>
      <c r="R188" s="661"/>
      <c r="S188" s="661"/>
      <c r="T188" s="661"/>
      <c r="U188" s="661"/>
      <c r="V188" s="662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46"/>
      <c r="B189" s="646"/>
      <c r="C189" s="646"/>
      <c r="D189" s="646"/>
      <c r="E189" s="646"/>
      <c r="F189" s="646"/>
      <c r="G189" s="646"/>
      <c r="H189" s="646"/>
      <c r="I189" s="646"/>
      <c r="J189" s="646"/>
      <c r="K189" s="646"/>
      <c r="L189" s="646"/>
      <c r="M189" s="646"/>
      <c r="N189" s="646"/>
      <c r="O189" s="653"/>
      <c r="P189" s="660" t="s">
        <v>85</v>
      </c>
      <c r="Q189" s="661"/>
      <c r="R189" s="661"/>
      <c r="S189" s="661"/>
      <c r="T189" s="661"/>
      <c r="U189" s="661"/>
      <c r="V189" s="662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74" t="s">
        <v>315</v>
      </c>
      <c r="B190" s="646"/>
      <c r="C190" s="646"/>
      <c r="D190" s="646"/>
      <c r="E190" s="646"/>
      <c r="F190" s="646"/>
      <c r="G190" s="646"/>
      <c r="H190" s="646"/>
      <c r="I190" s="646"/>
      <c r="J190" s="646"/>
      <c r="K190" s="646"/>
      <c r="L190" s="646"/>
      <c r="M190" s="646"/>
      <c r="N190" s="646"/>
      <c r="O190" s="646"/>
      <c r="P190" s="646"/>
      <c r="Q190" s="646"/>
      <c r="R190" s="646"/>
      <c r="S190" s="646"/>
      <c r="T190" s="646"/>
      <c r="U190" s="646"/>
      <c r="V190" s="646"/>
      <c r="W190" s="646"/>
      <c r="X190" s="646"/>
      <c r="Y190" s="646"/>
      <c r="Z190" s="646"/>
      <c r="AA190" s="636"/>
      <c r="AB190" s="636"/>
      <c r="AC190" s="636"/>
    </row>
    <row r="191" spans="1:68" ht="14.25" hidden="1" customHeight="1" x14ac:dyDescent="0.25">
      <c r="A191" s="654" t="s">
        <v>95</v>
      </c>
      <c r="B191" s="646"/>
      <c r="C191" s="646"/>
      <c r="D191" s="646"/>
      <c r="E191" s="646"/>
      <c r="F191" s="646"/>
      <c r="G191" s="646"/>
      <c r="H191" s="646"/>
      <c r="I191" s="646"/>
      <c r="J191" s="646"/>
      <c r="K191" s="646"/>
      <c r="L191" s="646"/>
      <c r="M191" s="646"/>
      <c r="N191" s="646"/>
      <c r="O191" s="646"/>
      <c r="P191" s="646"/>
      <c r="Q191" s="646"/>
      <c r="R191" s="646"/>
      <c r="S191" s="646"/>
      <c r="T191" s="646"/>
      <c r="U191" s="646"/>
      <c r="V191" s="646"/>
      <c r="W191" s="646"/>
      <c r="X191" s="646"/>
      <c r="Y191" s="646"/>
      <c r="Z191" s="646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9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0"/>
      <c r="R192" s="650"/>
      <c r="S192" s="650"/>
      <c r="T192" s="651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0"/>
      <c r="R193" s="650"/>
      <c r="S193" s="650"/>
      <c r="T193" s="651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2"/>
      <c r="B194" s="646"/>
      <c r="C194" s="646"/>
      <c r="D194" s="646"/>
      <c r="E194" s="646"/>
      <c r="F194" s="646"/>
      <c r="G194" s="646"/>
      <c r="H194" s="646"/>
      <c r="I194" s="646"/>
      <c r="J194" s="646"/>
      <c r="K194" s="646"/>
      <c r="L194" s="646"/>
      <c r="M194" s="646"/>
      <c r="N194" s="646"/>
      <c r="O194" s="653"/>
      <c r="P194" s="660" t="s">
        <v>85</v>
      </c>
      <c r="Q194" s="661"/>
      <c r="R194" s="661"/>
      <c r="S194" s="661"/>
      <c r="T194" s="661"/>
      <c r="U194" s="661"/>
      <c r="V194" s="662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46"/>
      <c r="B195" s="646"/>
      <c r="C195" s="646"/>
      <c r="D195" s="646"/>
      <c r="E195" s="646"/>
      <c r="F195" s="646"/>
      <c r="G195" s="646"/>
      <c r="H195" s="646"/>
      <c r="I195" s="646"/>
      <c r="J195" s="646"/>
      <c r="K195" s="646"/>
      <c r="L195" s="646"/>
      <c r="M195" s="646"/>
      <c r="N195" s="646"/>
      <c r="O195" s="653"/>
      <c r="P195" s="660" t="s">
        <v>85</v>
      </c>
      <c r="Q195" s="661"/>
      <c r="R195" s="661"/>
      <c r="S195" s="661"/>
      <c r="T195" s="661"/>
      <c r="U195" s="661"/>
      <c r="V195" s="662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46"/>
      <c r="C196" s="646"/>
      <c r="D196" s="646"/>
      <c r="E196" s="646"/>
      <c r="F196" s="646"/>
      <c r="G196" s="646"/>
      <c r="H196" s="646"/>
      <c r="I196" s="646"/>
      <c r="J196" s="646"/>
      <c r="K196" s="646"/>
      <c r="L196" s="646"/>
      <c r="M196" s="646"/>
      <c r="N196" s="646"/>
      <c r="O196" s="646"/>
      <c r="P196" s="646"/>
      <c r="Q196" s="646"/>
      <c r="R196" s="646"/>
      <c r="S196" s="646"/>
      <c r="T196" s="646"/>
      <c r="U196" s="646"/>
      <c r="V196" s="646"/>
      <c r="W196" s="646"/>
      <c r="X196" s="646"/>
      <c r="Y196" s="646"/>
      <c r="Z196" s="646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9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0"/>
      <c r="R197" s="650"/>
      <c r="S197" s="650"/>
      <c r="T197" s="651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0"/>
      <c r="R198" s="650"/>
      <c r="S198" s="650"/>
      <c r="T198" s="651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2"/>
      <c r="B199" s="646"/>
      <c r="C199" s="646"/>
      <c r="D199" s="646"/>
      <c r="E199" s="646"/>
      <c r="F199" s="646"/>
      <c r="G199" s="646"/>
      <c r="H199" s="646"/>
      <c r="I199" s="646"/>
      <c r="J199" s="646"/>
      <c r="K199" s="646"/>
      <c r="L199" s="646"/>
      <c r="M199" s="646"/>
      <c r="N199" s="646"/>
      <c r="O199" s="653"/>
      <c r="P199" s="660" t="s">
        <v>85</v>
      </c>
      <c r="Q199" s="661"/>
      <c r="R199" s="661"/>
      <c r="S199" s="661"/>
      <c r="T199" s="661"/>
      <c r="U199" s="661"/>
      <c r="V199" s="662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46"/>
      <c r="B200" s="646"/>
      <c r="C200" s="646"/>
      <c r="D200" s="646"/>
      <c r="E200" s="646"/>
      <c r="F200" s="646"/>
      <c r="G200" s="646"/>
      <c r="H200" s="646"/>
      <c r="I200" s="646"/>
      <c r="J200" s="646"/>
      <c r="K200" s="646"/>
      <c r="L200" s="646"/>
      <c r="M200" s="646"/>
      <c r="N200" s="646"/>
      <c r="O200" s="653"/>
      <c r="P200" s="660" t="s">
        <v>85</v>
      </c>
      <c r="Q200" s="661"/>
      <c r="R200" s="661"/>
      <c r="S200" s="661"/>
      <c r="T200" s="661"/>
      <c r="U200" s="661"/>
      <c r="V200" s="662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46"/>
      <c r="C201" s="646"/>
      <c r="D201" s="646"/>
      <c r="E201" s="646"/>
      <c r="F201" s="646"/>
      <c r="G201" s="646"/>
      <c r="H201" s="646"/>
      <c r="I201" s="646"/>
      <c r="J201" s="646"/>
      <c r="K201" s="646"/>
      <c r="L201" s="646"/>
      <c r="M201" s="646"/>
      <c r="N201" s="646"/>
      <c r="O201" s="646"/>
      <c r="P201" s="646"/>
      <c r="Q201" s="646"/>
      <c r="R201" s="646"/>
      <c r="S201" s="646"/>
      <c r="T201" s="646"/>
      <c r="U201" s="646"/>
      <c r="V201" s="646"/>
      <c r="W201" s="646"/>
      <c r="X201" s="646"/>
      <c r="Y201" s="646"/>
      <c r="Z201" s="646"/>
      <c r="AA201" s="637"/>
      <c r="AB201" s="637"/>
      <c r="AC201" s="637"/>
    </row>
    <row r="202" spans="1:68" ht="27" hidden="1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7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0"/>
      <c r="R202" s="650"/>
      <c r="S202" s="650"/>
      <c r="T202" s="651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0"/>
      <c r="R203" s="650"/>
      <c r="S203" s="650"/>
      <c r="T203" s="651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0"/>
      <c r="R204" s="650"/>
      <c r="S204" s="650"/>
      <c r="T204" s="651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9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0"/>
      <c r="R205" s="650"/>
      <c r="S205" s="650"/>
      <c r="T205" s="651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0"/>
      <c r="R206" s="650"/>
      <c r="S206" s="650"/>
      <c r="T206" s="651"/>
      <c r="U206" s="34"/>
      <c r="V206" s="34"/>
      <c r="W206" s="35" t="s">
        <v>68</v>
      </c>
      <c r="X206" s="641">
        <v>72</v>
      </c>
      <c r="Y206" s="642">
        <f t="shared" si="31"/>
        <v>72</v>
      </c>
      <c r="Z206" s="36">
        <f>IFERROR(IF(Y206=0,"",ROUNDUP(Y206/H206,0)*0.00502),"")</f>
        <v>0.20080000000000001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77.2</v>
      </c>
      <c r="BN206" s="64">
        <f t="shared" si="33"/>
        <v>77.2</v>
      </c>
      <c r="BO206" s="64">
        <f t="shared" si="34"/>
        <v>0.17094017094017094</v>
      </c>
      <c r="BP206" s="64">
        <f t="shared" si="35"/>
        <v>0.17094017094017094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0"/>
      <c r="R207" s="650"/>
      <c r="S207" s="650"/>
      <c r="T207" s="651"/>
      <c r="U207" s="34"/>
      <c r="V207" s="34"/>
      <c r="W207" s="35" t="s">
        <v>68</v>
      </c>
      <c r="X207" s="641">
        <v>83</v>
      </c>
      <c r="Y207" s="642">
        <f t="shared" si="31"/>
        <v>84.600000000000009</v>
      </c>
      <c r="Z207" s="36">
        <f>IFERROR(IF(Y207=0,"",ROUNDUP(Y207/H207,0)*0.00502),"")</f>
        <v>0.23594000000000001</v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87.6111111111111</v>
      </c>
      <c r="BN207" s="64">
        <f t="shared" si="33"/>
        <v>89.3</v>
      </c>
      <c r="BO207" s="64">
        <f t="shared" si="34"/>
        <v>0.19705603038936373</v>
      </c>
      <c r="BP207" s="64">
        <f t="shared" si="35"/>
        <v>0.20085470085470092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0"/>
      <c r="R208" s="650"/>
      <c r="S208" s="650"/>
      <c r="T208" s="651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9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0"/>
      <c r="R209" s="650"/>
      <c r="S209" s="650"/>
      <c r="T209" s="651"/>
      <c r="U209" s="34"/>
      <c r="V209" s="34"/>
      <c r="W209" s="35" t="s">
        <v>68</v>
      </c>
      <c r="X209" s="641">
        <v>100</v>
      </c>
      <c r="Y209" s="642">
        <f t="shared" si="31"/>
        <v>100.8</v>
      </c>
      <c r="Z209" s="36">
        <f>IFERROR(IF(Y209=0,"",ROUNDUP(Y209/H209,0)*0.00502),"")</f>
        <v>0.28112000000000004</v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105.55555555555556</v>
      </c>
      <c r="BN209" s="64">
        <f t="shared" si="33"/>
        <v>106.39999999999999</v>
      </c>
      <c r="BO209" s="64">
        <f t="shared" si="34"/>
        <v>0.23741690408357077</v>
      </c>
      <c r="BP209" s="64">
        <f t="shared" si="35"/>
        <v>0.23931623931623935</v>
      </c>
    </row>
    <row r="210" spans="1:68" x14ac:dyDescent="0.2">
      <c r="A210" s="652"/>
      <c r="B210" s="646"/>
      <c r="C210" s="646"/>
      <c r="D210" s="646"/>
      <c r="E210" s="646"/>
      <c r="F210" s="646"/>
      <c r="G210" s="646"/>
      <c r="H210" s="646"/>
      <c r="I210" s="646"/>
      <c r="J210" s="646"/>
      <c r="K210" s="646"/>
      <c r="L210" s="646"/>
      <c r="M210" s="646"/>
      <c r="N210" s="646"/>
      <c r="O210" s="653"/>
      <c r="P210" s="660" t="s">
        <v>85</v>
      </c>
      <c r="Q210" s="661"/>
      <c r="R210" s="661"/>
      <c r="S210" s="661"/>
      <c r="T210" s="661"/>
      <c r="U210" s="661"/>
      <c r="V210" s="662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141.66666666666669</v>
      </c>
      <c r="Y210" s="643">
        <f>IFERROR(Y202/H202,"0")+IFERROR(Y203/H203,"0")+IFERROR(Y204/H204,"0")+IFERROR(Y205/H205,"0")+IFERROR(Y206/H206,"0")+IFERROR(Y207/H207,"0")+IFERROR(Y208/H208,"0")+IFERROR(Y209/H209,"0")</f>
        <v>143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0.71786000000000005</v>
      </c>
      <c r="AA210" s="644"/>
      <c r="AB210" s="644"/>
      <c r="AC210" s="644"/>
    </row>
    <row r="211" spans="1:68" x14ac:dyDescent="0.2">
      <c r="A211" s="646"/>
      <c r="B211" s="646"/>
      <c r="C211" s="646"/>
      <c r="D211" s="646"/>
      <c r="E211" s="646"/>
      <c r="F211" s="646"/>
      <c r="G211" s="646"/>
      <c r="H211" s="646"/>
      <c r="I211" s="646"/>
      <c r="J211" s="646"/>
      <c r="K211" s="646"/>
      <c r="L211" s="646"/>
      <c r="M211" s="646"/>
      <c r="N211" s="646"/>
      <c r="O211" s="653"/>
      <c r="P211" s="660" t="s">
        <v>85</v>
      </c>
      <c r="Q211" s="661"/>
      <c r="R211" s="661"/>
      <c r="S211" s="661"/>
      <c r="T211" s="661"/>
      <c r="U211" s="661"/>
      <c r="V211" s="662"/>
      <c r="W211" s="37" t="s">
        <v>68</v>
      </c>
      <c r="X211" s="643">
        <f>IFERROR(SUM(X202:X209),"0")</f>
        <v>255</v>
      </c>
      <c r="Y211" s="643">
        <f>IFERROR(SUM(Y202:Y209),"0")</f>
        <v>257.40000000000003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46"/>
      <c r="C212" s="646"/>
      <c r="D212" s="646"/>
      <c r="E212" s="646"/>
      <c r="F212" s="646"/>
      <c r="G212" s="646"/>
      <c r="H212" s="646"/>
      <c r="I212" s="646"/>
      <c r="J212" s="646"/>
      <c r="K212" s="646"/>
      <c r="L212" s="646"/>
      <c r="M212" s="646"/>
      <c r="N212" s="646"/>
      <c r="O212" s="646"/>
      <c r="P212" s="646"/>
      <c r="Q212" s="646"/>
      <c r="R212" s="646"/>
      <c r="S212" s="646"/>
      <c r="T212" s="646"/>
      <c r="U212" s="646"/>
      <c r="V212" s="646"/>
      <c r="W212" s="646"/>
      <c r="X212" s="646"/>
      <c r="Y212" s="646"/>
      <c r="Z212" s="646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10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0"/>
      <c r="R213" s="650"/>
      <c r="S213" s="650"/>
      <c r="T213" s="651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0"/>
      <c r="R214" s="650"/>
      <c r="S214" s="650"/>
      <c r="T214" s="651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9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0"/>
      <c r="R215" s="650"/>
      <c r="S215" s="650"/>
      <c r="T215" s="651"/>
      <c r="U215" s="34"/>
      <c r="V215" s="34"/>
      <c r="W215" s="35" t="s">
        <v>68</v>
      </c>
      <c r="X215" s="641">
        <v>368</v>
      </c>
      <c r="Y215" s="642">
        <f t="shared" si="36"/>
        <v>374.09999999999997</v>
      </c>
      <c r="Z215" s="36">
        <f>IFERROR(IF(Y215=0,"",ROUNDUP(Y215/H215,0)*0.01898),"")</f>
        <v>0.81613999999999998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389.95310344827584</v>
      </c>
      <c r="BN215" s="64">
        <f t="shared" si="38"/>
        <v>396.41699999999997</v>
      </c>
      <c r="BO215" s="64">
        <f t="shared" si="39"/>
        <v>0.66091954022988508</v>
      </c>
      <c r="BP215" s="64">
        <f t="shared" si="40"/>
        <v>0.671875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0"/>
      <c r="R216" s="650"/>
      <c r="S216" s="650"/>
      <c r="T216" s="651"/>
      <c r="U216" s="34"/>
      <c r="V216" s="34"/>
      <c r="W216" s="35" t="s">
        <v>68</v>
      </c>
      <c r="X216" s="641">
        <v>149</v>
      </c>
      <c r="Y216" s="642">
        <f t="shared" si="36"/>
        <v>151.19999999999999</v>
      </c>
      <c r="Z216" s="36">
        <f t="shared" ref="Z216:Z221" si="41">IFERROR(IF(Y216=0,"",ROUNDUP(Y216/H216,0)*0.00651),"")</f>
        <v>0.41012999999999999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165.76249999999999</v>
      </c>
      <c r="BN216" s="64">
        <f t="shared" si="38"/>
        <v>168.20999999999998</v>
      </c>
      <c r="BO216" s="64">
        <f t="shared" si="39"/>
        <v>0.34111721611721618</v>
      </c>
      <c r="BP216" s="64">
        <f t="shared" si="40"/>
        <v>0.3461538461538462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0"/>
      <c r="R217" s="650"/>
      <c r="S217" s="650"/>
      <c r="T217" s="651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6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0"/>
      <c r="R218" s="650"/>
      <c r="S218" s="650"/>
      <c r="T218" s="651"/>
      <c r="U218" s="34"/>
      <c r="V218" s="34"/>
      <c r="W218" s="35" t="s">
        <v>68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0"/>
      <c r="R219" s="650"/>
      <c r="S219" s="650"/>
      <c r="T219" s="651"/>
      <c r="U219" s="34"/>
      <c r="V219" s="34"/>
      <c r="W219" s="35" t="s">
        <v>68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10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0"/>
      <c r="R220" s="650"/>
      <c r="S220" s="650"/>
      <c r="T220" s="651"/>
      <c r="U220" s="34"/>
      <c r="V220" s="34"/>
      <c r="W220" s="35" t="s">
        <v>68</v>
      </c>
      <c r="X220" s="641">
        <v>285</v>
      </c>
      <c r="Y220" s="642">
        <f t="shared" si="36"/>
        <v>285.59999999999997</v>
      </c>
      <c r="Z220" s="36">
        <f t="shared" si="41"/>
        <v>0.77468999999999999</v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314.92500000000001</v>
      </c>
      <c r="BN220" s="64">
        <f t="shared" si="38"/>
        <v>315.58799999999997</v>
      </c>
      <c r="BO220" s="64">
        <f t="shared" si="39"/>
        <v>0.65247252747252749</v>
      </c>
      <c r="BP220" s="64">
        <f t="shared" si="40"/>
        <v>0.65384615384615385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9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0"/>
      <c r="R221" s="650"/>
      <c r="S221" s="650"/>
      <c r="T221" s="651"/>
      <c r="U221" s="34"/>
      <c r="V221" s="34"/>
      <c r="W221" s="35" t="s">
        <v>68</v>
      </c>
      <c r="X221" s="641">
        <v>128</v>
      </c>
      <c r="Y221" s="642">
        <f t="shared" si="36"/>
        <v>129.6</v>
      </c>
      <c r="Z221" s="36">
        <f t="shared" si="41"/>
        <v>0.35154000000000002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141.76</v>
      </c>
      <c r="BN221" s="64">
        <f t="shared" si="38"/>
        <v>143.53199999999998</v>
      </c>
      <c r="BO221" s="64">
        <f t="shared" si="39"/>
        <v>0.29304029304029305</v>
      </c>
      <c r="BP221" s="64">
        <f t="shared" si="40"/>
        <v>0.2967032967032967</v>
      </c>
    </row>
    <row r="222" spans="1:68" x14ac:dyDescent="0.2">
      <c r="A222" s="652"/>
      <c r="B222" s="646"/>
      <c r="C222" s="646"/>
      <c r="D222" s="646"/>
      <c r="E222" s="646"/>
      <c r="F222" s="646"/>
      <c r="G222" s="646"/>
      <c r="H222" s="646"/>
      <c r="I222" s="646"/>
      <c r="J222" s="646"/>
      <c r="K222" s="646"/>
      <c r="L222" s="646"/>
      <c r="M222" s="646"/>
      <c r="N222" s="646"/>
      <c r="O222" s="653"/>
      <c r="P222" s="660" t="s">
        <v>85</v>
      </c>
      <c r="Q222" s="661"/>
      <c r="R222" s="661"/>
      <c r="S222" s="661"/>
      <c r="T222" s="661"/>
      <c r="U222" s="661"/>
      <c r="V222" s="662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276.4655172413793</v>
      </c>
      <c r="Y222" s="643">
        <f>IFERROR(Y213/H213,"0")+IFERROR(Y214/H214,"0")+IFERROR(Y215/H215,"0")+IFERROR(Y216/H216,"0")+IFERROR(Y217/H217,"0")+IFERROR(Y218/H218,"0")+IFERROR(Y219/H219,"0")+IFERROR(Y220/H220,"0")+IFERROR(Y221/H221,"0")</f>
        <v>279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2.3525</v>
      </c>
      <c r="AA222" s="644"/>
      <c r="AB222" s="644"/>
      <c r="AC222" s="644"/>
    </row>
    <row r="223" spans="1:68" x14ac:dyDescent="0.2">
      <c r="A223" s="646"/>
      <c r="B223" s="646"/>
      <c r="C223" s="646"/>
      <c r="D223" s="646"/>
      <c r="E223" s="646"/>
      <c r="F223" s="646"/>
      <c r="G223" s="646"/>
      <c r="H223" s="646"/>
      <c r="I223" s="646"/>
      <c r="J223" s="646"/>
      <c r="K223" s="646"/>
      <c r="L223" s="646"/>
      <c r="M223" s="646"/>
      <c r="N223" s="646"/>
      <c r="O223" s="653"/>
      <c r="P223" s="660" t="s">
        <v>85</v>
      </c>
      <c r="Q223" s="661"/>
      <c r="R223" s="661"/>
      <c r="S223" s="661"/>
      <c r="T223" s="661"/>
      <c r="U223" s="661"/>
      <c r="V223" s="662"/>
      <c r="W223" s="37" t="s">
        <v>68</v>
      </c>
      <c r="X223" s="643">
        <f>IFERROR(SUM(X213:X221),"0")</f>
        <v>930</v>
      </c>
      <c r="Y223" s="643">
        <f>IFERROR(SUM(Y213:Y221),"0")</f>
        <v>940.49999999999989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46"/>
      <c r="C224" s="646"/>
      <c r="D224" s="646"/>
      <c r="E224" s="646"/>
      <c r="F224" s="646"/>
      <c r="G224" s="646"/>
      <c r="H224" s="646"/>
      <c r="I224" s="646"/>
      <c r="J224" s="646"/>
      <c r="K224" s="646"/>
      <c r="L224" s="646"/>
      <c r="M224" s="646"/>
      <c r="N224" s="646"/>
      <c r="O224" s="646"/>
      <c r="P224" s="646"/>
      <c r="Q224" s="646"/>
      <c r="R224" s="646"/>
      <c r="S224" s="646"/>
      <c r="T224" s="646"/>
      <c r="U224" s="646"/>
      <c r="V224" s="646"/>
      <c r="W224" s="646"/>
      <c r="X224" s="646"/>
      <c r="Y224" s="646"/>
      <c r="Z224" s="646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7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0"/>
      <c r="R225" s="650"/>
      <c r="S225" s="650"/>
      <c r="T225" s="651"/>
      <c r="U225" s="34"/>
      <c r="V225" s="34"/>
      <c r="W225" s="35" t="s">
        <v>68</v>
      </c>
      <c r="X225" s="641">
        <v>6</v>
      </c>
      <c r="Y225" s="642">
        <f>IFERROR(IF(X225="",0,CEILING((X225/$H225),1)*$H225),"")</f>
        <v>7.1999999999999993</v>
      </c>
      <c r="Z225" s="36">
        <f>IFERROR(IF(Y225=0,"",ROUNDUP(Y225/H225,0)*0.00651),"")</f>
        <v>1.9529999999999999E-2</v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6.6300000000000008</v>
      </c>
      <c r="BN225" s="64">
        <f>IFERROR(Y225*I225/H225,"0")</f>
        <v>7.9560000000000004</v>
      </c>
      <c r="BO225" s="64">
        <f>IFERROR(1/J225*(X225/H225),"0")</f>
        <v>1.3736263736263738E-2</v>
      </c>
      <c r="BP225" s="64">
        <f>IFERROR(1/J225*(Y225/H225),"0")</f>
        <v>1.6483516483516484E-2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7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0"/>
      <c r="R226" s="650"/>
      <c r="S226" s="650"/>
      <c r="T226" s="651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2"/>
      <c r="B227" s="646"/>
      <c r="C227" s="646"/>
      <c r="D227" s="646"/>
      <c r="E227" s="646"/>
      <c r="F227" s="646"/>
      <c r="G227" s="646"/>
      <c r="H227" s="646"/>
      <c r="I227" s="646"/>
      <c r="J227" s="646"/>
      <c r="K227" s="646"/>
      <c r="L227" s="646"/>
      <c r="M227" s="646"/>
      <c r="N227" s="646"/>
      <c r="O227" s="653"/>
      <c r="P227" s="660" t="s">
        <v>85</v>
      </c>
      <c r="Q227" s="661"/>
      <c r="R227" s="661"/>
      <c r="S227" s="661"/>
      <c r="T227" s="661"/>
      <c r="U227" s="661"/>
      <c r="V227" s="662"/>
      <c r="W227" s="37" t="s">
        <v>86</v>
      </c>
      <c r="X227" s="643">
        <f>IFERROR(X225/H225,"0")+IFERROR(X226/H226,"0")</f>
        <v>2.5</v>
      </c>
      <c r="Y227" s="643">
        <f>IFERROR(Y225/H225,"0")+IFERROR(Y226/H226,"0")</f>
        <v>3</v>
      </c>
      <c r="Z227" s="643">
        <f>IFERROR(IF(Z225="",0,Z225),"0")+IFERROR(IF(Z226="",0,Z226),"0")</f>
        <v>1.9529999999999999E-2</v>
      </c>
      <c r="AA227" s="644"/>
      <c r="AB227" s="644"/>
      <c r="AC227" s="644"/>
    </row>
    <row r="228" spans="1:68" x14ac:dyDescent="0.2">
      <c r="A228" s="646"/>
      <c r="B228" s="646"/>
      <c r="C228" s="646"/>
      <c r="D228" s="646"/>
      <c r="E228" s="646"/>
      <c r="F228" s="646"/>
      <c r="G228" s="646"/>
      <c r="H228" s="646"/>
      <c r="I228" s="646"/>
      <c r="J228" s="646"/>
      <c r="K228" s="646"/>
      <c r="L228" s="646"/>
      <c r="M228" s="646"/>
      <c r="N228" s="646"/>
      <c r="O228" s="653"/>
      <c r="P228" s="660" t="s">
        <v>85</v>
      </c>
      <c r="Q228" s="661"/>
      <c r="R228" s="661"/>
      <c r="S228" s="661"/>
      <c r="T228" s="661"/>
      <c r="U228" s="661"/>
      <c r="V228" s="662"/>
      <c r="W228" s="37" t="s">
        <v>68</v>
      </c>
      <c r="X228" s="643">
        <f>IFERROR(SUM(X225:X226),"0")</f>
        <v>6</v>
      </c>
      <c r="Y228" s="643">
        <f>IFERROR(SUM(Y225:Y226),"0")</f>
        <v>7.1999999999999993</v>
      </c>
      <c r="Z228" s="37"/>
      <c r="AA228" s="644"/>
      <c r="AB228" s="644"/>
      <c r="AC228" s="644"/>
    </row>
    <row r="229" spans="1:68" ht="16.5" hidden="1" customHeight="1" x14ac:dyDescent="0.25">
      <c r="A229" s="674" t="s">
        <v>376</v>
      </c>
      <c r="B229" s="646"/>
      <c r="C229" s="646"/>
      <c r="D229" s="646"/>
      <c r="E229" s="646"/>
      <c r="F229" s="646"/>
      <c r="G229" s="646"/>
      <c r="H229" s="646"/>
      <c r="I229" s="646"/>
      <c r="J229" s="646"/>
      <c r="K229" s="646"/>
      <c r="L229" s="646"/>
      <c r="M229" s="646"/>
      <c r="N229" s="646"/>
      <c r="O229" s="646"/>
      <c r="P229" s="646"/>
      <c r="Q229" s="646"/>
      <c r="R229" s="646"/>
      <c r="S229" s="646"/>
      <c r="T229" s="646"/>
      <c r="U229" s="646"/>
      <c r="V229" s="646"/>
      <c r="W229" s="646"/>
      <c r="X229" s="646"/>
      <c r="Y229" s="646"/>
      <c r="Z229" s="646"/>
      <c r="AA229" s="636"/>
      <c r="AB229" s="636"/>
      <c r="AC229" s="636"/>
    </row>
    <row r="230" spans="1:68" ht="14.25" hidden="1" customHeight="1" x14ac:dyDescent="0.25">
      <c r="A230" s="654" t="s">
        <v>95</v>
      </c>
      <c r="B230" s="646"/>
      <c r="C230" s="646"/>
      <c r="D230" s="646"/>
      <c r="E230" s="646"/>
      <c r="F230" s="646"/>
      <c r="G230" s="646"/>
      <c r="H230" s="646"/>
      <c r="I230" s="646"/>
      <c r="J230" s="646"/>
      <c r="K230" s="646"/>
      <c r="L230" s="646"/>
      <c r="M230" s="646"/>
      <c r="N230" s="646"/>
      <c r="O230" s="646"/>
      <c r="P230" s="646"/>
      <c r="Q230" s="646"/>
      <c r="R230" s="646"/>
      <c r="S230" s="646"/>
      <c r="T230" s="646"/>
      <c r="U230" s="646"/>
      <c r="V230" s="646"/>
      <c r="W230" s="646"/>
      <c r="X230" s="646"/>
      <c r="Y230" s="646"/>
      <c r="Z230" s="646"/>
      <c r="AA230" s="637"/>
      <c r="AB230" s="637"/>
      <c r="AC230" s="637"/>
    </row>
    <row r="231" spans="1:68" ht="27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9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0"/>
      <c r="R231" s="650"/>
      <c r="S231" s="650"/>
      <c r="T231" s="651"/>
      <c r="U231" s="34"/>
      <c r="V231" s="34"/>
      <c r="W231" s="35" t="s">
        <v>68</v>
      </c>
      <c r="X231" s="641">
        <v>100</v>
      </c>
      <c r="Y231" s="642">
        <f t="shared" ref="Y231:Y238" si="42">IFERROR(IF(X231="",0,CEILING((X231/$H231),1)*$H231),"")</f>
        <v>104.39999999999999</v>
      </c>
      <c r="Z231" s="36">
        <f>IFERROR(IF(Y231=0,"",ROUNDUP(Y231/H231,0)*0.01898),"")</f>
        <v>0.17082</v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103.75</v>
      </c>
      <c r="BN231" s="64">
        <f t="shared" ref="BN231:BN238" si="44">IFERROR(Y231*I231/H231,"0")</f>
        <v>108.315</v>
      </c>
      <c r="BO231" s="64">
        <f t="shared" ref="BO231:BO238" si="45">IFERROR(1/J231*(X231/H231),"0")</f>
        <v>0.13469827586206898</v>
      </c>
      <c r="BP231" s="64">
        <f t="shared" ref="BP231:BP238" si="46">IFERROR(1/J231*(Y231/H231),"0")</f>
        <v>0.140625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0"/>
      <c r="R232" s="650"/>
      <c r="S232" s="650"/>
      <c r="T232" s="651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0"/>
      <c r="R233" s="650"/>
      <c r="S233" s="650"/>
      <c r="T233" s="651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9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0"/>
      <c r="R234" s="650"/>
      <c r="S234" s="650"/>
      <c r="T234" s="651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0"/>
      <c r="R235" s="650"/>
      <c r="S235" s="650"/>
      <c r="T235" s="651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0"/>
      <c r="R236" s="650"/>
      <c r="S236" s="650"/>
      <c r="T236" s="651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9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0"/>
      <c r="R237" s="650"/>
      <c r="S237" s="650"/>
      <c r="T237" s="651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0"/>
      <c r="R238" s="650"/>
      <c r="S238" s="650"/>
      <c r="T238" s="651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2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53"/>
      <c r="P239" s="660" t="s">
        <v>85</v>
      </c>
      <c r="Q239" s="661"/>
      <c r="R239" s="661"/>
      <c r="S239" s="661"/>
      <c r="T239" s="661"/>
      <c r="U239" s="661"/>
      <c r="V239" s="662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8.6206896551724146</v>
      </c>
      <c r="Y239" s="643">
        <f>IFERROR(Y231/H231,"0")+IFERROR(Y232/H232,"0")+IFERROR(Y233/H233,"0")+IFERROR(Y234/H234,"0")+IFERROR(Y235/H235,"0")+IFERROR(Y236/H236,"0")+IFERROR(Y237/H237,"0")+IFERROR(Y238/H238,"0")</f>
        <v>9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0.17082</v>
      </c>
      <c r="AA239" s="644"/>
      <c r="AB239" s="644"/>
      <c r="AC239" s="644"/>
    </row>
    <row r="240" spans="1:68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53"/>
      <c r="P240" s="660" t="s">
        <v>85</v>
      </c>
      <c r="Q240" s="661"/>
      <c r="R240" s="661"/>
      <c r="S240" s="661"/>
      <c r="T240" s="661"/>
      <c r="U240" s="661"/>
      <c r="V240" s="662"/>
      <c r="W240" s="37" t="s">
        <v>68</v>
      </c>
      <c r="X240" s="643">
        <f>IFERROR(SUM(X231:X238),"0")</f>
        <v>100</v>
      </c>
      <c r="Y240" s="643">
        <f>IFERROR(SUM(Y231:Y238),"0")</f>
        <v>104.39999999999999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46"/>
      <c r="C241" s="646"/>
      <c r="D241" s="646"/>
      <c r="E241" s="646"/>
      <c r="F241" s="646"/>
      <c r="G241" s="646"/>
      <c r="H241" s="646"/>
      <c r="I241" s="646"/>
      <c r="J241" s="646"/>
      <c r="K241" s="646"/>
      <c r="L241" s="646"/>
      <c r="M241" s="646"/>
      <c r="N241" s="646"/>
      <c r="O241" s="646"/>
      <c r="P241" s="646"/>
      <c r="Q241" s="646"/>
      <c r="R241" s="646"/>
      <c r="S241" s="646"/>
      <c r="T241" s="646"/>
      <c r="U241" s="646"/>
      <c r="V241" s="646"/>
      <c r="W241" s="646"/>
      <c r="X241" s="646"/>
      <c r="Y241" s="646"/>
      <c r="Z241" s="646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95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0"/>
      <c r="R242" s="650"/>
      <c r="S242" s="650"/>
      <c r="T242" s="651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68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0"/>
      <c r="R243" s="650"/>
      <c r="S243" s="650"/>
      <c r="T243" s="651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2"/>
      <c r="B244" s="646"/>
      <c r="C244" s="646"/>
      <c r="D244" s="646"/>
      <c r="E244" s="646"/>
      <c r="F244" s="646"/>
      <c r="G244" s="646"/>
      <c r="H244" s="646"/>
      <c r="I244" s="646"/>
      <c r="J244" s="646"/>
      <c r="K244" s="646"/>
      <c r="L244" s="646"/>
      <c r="M244" s="646"/>
      <c r="N244" s="646"/>
      <c r="O244" s="653"/>
      <c r="P244" s="660" t="s">
        <v>85</v>
      </c>
      <c r="Q244" s="661"/>
      <c r="R244" s="661"/>
      <c r="S244" s="661"/>
      <c r="T244" s="661"/>
      <c r="U244" s="661"/>
      <c r="V244" s="662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46"/>
      <c r="B245" s="646"/>
      <c r="C245" s="646"/>
      <c r="D245" s="646"/>
      <c r="E245" s="646"/>
      <c r="F245" s="646"/>
      <c r="G245" s="646"/>
      <c r="H245" s="646"/>
      <c r="I245" s="646"/>
      <c r="J245" s="646"/>
      <c r="K245" s="646"/>
      <c r="L245" s="646"/>
      <c r="M245" s="646"/>
      <c r="N245" s="646"/>
      <c r="O245" s="653"/>
      <c r="P245" s="660" t="s">
        <v>85</v>
      </c>
      <c r="Q245" s="661"/>
      <c r="R245" s="661"/>
      <c r="S245" s="661"/>
      <c r="T245" s="661"/>
      <c r="U245" s="661"/>
      <c r="V245" s="662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46"/>
      <c r="C246" s="646"/>
      <c r="D246" s="646"/>
      <c r="E246" s="646"/>
      <c r="F246" s="646"/>
      <c r="G246" s="646"/>
      <c r="H246" s="646"/>
      <c r="I246" s="646"/>
      <c r="J246" s="646"/>
      <c r="K246" s="646"/>
      <c r="L246" s="646"/>
      <c r="M246" s="646"/>
      <c r="N246" s="646"/>
      <c r="O246" s="646"/>
      <c r="P246" s="646"/>
      <c r="Q246" s="646"/>
      <c r="R246" s="646"/>
      <c r="S246" s="646"/>
      <c r="T246" s="646"/>
      <c r="U246" s="646"/>
      <c r="V246" s="646"/>
      <c r="W246" s="646"/>
      <c r="X246" s="646"/>
      <c r="Y246" s="646"/>
      <c r="Z246" s="646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706" t="s">
        <v>403</v>
      </c>
      <c r="Q247" s="650"/>
      <c r="R247" s="650"/>
      <c r="S247" s="650"/>
      <c r="T247" s="651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2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53"/>
      <c r="P248" s="660" t="s">
        <v>85</v>
      </c>
      <c r="Q248" s="661"/>
      <c r="R248" s="661"/>
      <c r="S248" s="661"/>
      <c r="T248" s="661"/>
      <c r="U248" s="661"/>
      <c r="V248" s="662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46"/>
      <c r="B249" s="646"/>
      <c r="C249" s="646"/>
      <c r="D249" s="646"/>
      <c r="E249" s="646"/>
      <c r="F249" s="646"/>
      <c r="G249" s="646"/>
      <c r="H249" s="646"/>
      <c r="I249" s="646"/>
      <c r="J249" s="646"/>
      <c r="K249" s="646"/>
      <c r="L249" s="646"/>
      <c r="M249" s="646"/>
      <c r="N249" s="646"/>
      <c r="O249" s="653"/>
      <c r="P249" s="660" t="s">
        <v>85</v>
      </c>
      <c r="Q249" s="661"/>
      <c r="R249" s="661"/>
      <c r="S249" s="661"/>
      <c r="T249" s="661"/>
      <c r="U249" s="661"/>
      <c r="V249" s="662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46"/>
      <c r="C250" s="646"/>
      <c r="D250" s="646"/>
      <c r="E250" s="646"/>
      <c r="F250" s="646"/>
      <c r="G250" s="646"/>
      <c r="H250" s="646"/>
      <c r="I250" s="646"/>
      <c r="J250" s="646"/>
      <c r="K250" s="646"/>
      <c r="L250" s="646"/>
      <c r="M250" s="646"/>
      <c r="N250" s="646"/>
      <c r="O250" s="646"/>
      <c r="P250" s="646"/>
      <c r="Q250" s="646"/>
      <c r="R250" s="646"/>
      <c r="S250" s="646"/>
      <c r="T250" s="646"/>
      <c r="U250" s="646"/>
      <c r="V250" s="646"/>
      <c r="W250" s="646"/>
      <c r="X250" s="646"/>
      <c r="Y250" s="646"/>
      <c r="Z250" s="646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18" t="s">
        <v>408</v>
      </c>
      <c r="Q251" s="650"/>
      <c r="R251" s="650"/>
      <c r="S251" s="650"/>
      <c r="T251" s="651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980" t="s">
        <v>412</v>
      </c>
      <c r="Q252" s="650"/>
      <c r="R252" s="650"/>
      <c r="S252" s="650"/>
      <c r="T252" s="651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718" t="s">
        <v>415</v>
      </c>
      <c r="Q253" s="650"/>
      <c r="R253" s="650"/>
      <c r="S253" s="650"/>
      <c r="T253" s="651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17" t="s">
        <v>418</v>
      </c>
      <c r="Q254" s="650"/>
      <c r="R254" s="650"/>
      <c r="S254" s="650"/>
      <c r="T254" s="651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935" t="s">
        <v>421</v>
      </c>
      <c r="Q255" s="650"/>
      <c r="R255" s="650"/>
      <c r="S255" s="650"/>
      <c r="T255" s="651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2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53"/>
      <c r="P256" s="660" t="s">
        <v>85</v>
      </c>
      <c r="Q256" s="661"/>
      <c r="R256" s="661"/>
      <c r="S256" s="661"/>
      <c r="T256" s="661"/>
      <c r="U256" s="661"/>
      <c r="V256" s="662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53"/>
      <c r="P257" s="660" t="s">
        <v>85</v>
      </c>
      <c r="Q257" s="661"/>
      <c r="R257" s="661"/>
      <c r="S257" s="661"/>
      <c r="T257" s="661"/>
      <c r="U257" s="661"/>
      <c r="V257" s="662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74" t="s">
        <v>422</v>
      </c>
      <c r="B258" s="646"/>
      <c r="C258" s="646"/>
      <c r="D258" s="646"/>
      <c r="E258" s="646"/>
      <c r="F258" s="646"/>
      <c r="G258" s="646"/>
      <c r="H258" s="646"/>
      <c r="I258" s="646"/>
      <c r="J258" s="646"/>
      <c r="K258" s="646"/>
      <c r="L258" s="646"/>
      <c r="M258" s="646"/>
      <c r="N258" s="646"/>
      <c r="O258" s="646"/>
      <c r="P258" s="646"/>
      <c r="Q258" s="646"/>
      <c r="R258" s="646"/>
      <c r="S258" s="646"/>
      <c r="T258" s="646"/>
      <c r="U258" s="646"/>
      <c r="V258" s="646"/>
      <c r="W258" s="646"/>
      <c r="X258" s="646"/>
      <c r="Y258" s="646"/>
      <c r="Z258" s="646"/>
      <c r="AA258" s="636"/>
      <c r="AB258" s="636"/>
      <c r="AC258" s="636"/>
    </row>
    <row r="259" spans="1:68" ht="14.25" hidden="1" customHeight="1" x14ac:dyDescent="0.25">
      <c r="A259" s="654" t="s">
        <v>95</v>
      </c>
      <c r="B259" s="646"/>
      <c r="C259" s="646"/>
      <c r="D259" s="646"/>
      <c r="E259" s="646"/>
      <c r="F259" s="646"/>
      <c r="G259" s="646"/>
      <c r="H259" s="646"/>
      <c r="I259" s="646"/>
      <c r="J259" s="646"/>
      <c r="K259" s="646"/>
      <c r="L259" s="646"/>
      <c r="M259" s="646"/>
      <c r="N259" s="646"/>
      <c r="O259" s="646"/>
      <c r="P259" s="646"/>
      <c r="Q259" s="646"/>
      <c r="R259" s="646"/>
      <c r="S259" s="646"/>
      <c r="T259" s="646"/>
      <c r="U259" s="646"/>
      <c r="V259" s="646"/>
      <c r="W259" s="646"/>
      <c r="X259" s="646"/>
      <c r="Y259" s="646"/>
      <c r="Z259" s="646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0"/>
      <c r="R260" s="650"/>
      <c r="S260" s="650"/>
      <c r="T260" s="651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2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0"/>
      <c r="R261" s="650"/>
      <c r="S261" s="650"/>
      <c r="T261" s="651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6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0"/>
      <c r="R262" s="650"/>
      <c r="S262" s="650"/>
      <c r="T262" s="651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6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0"/>
      <c r="R263" s="650"/>
      <c r="S263" s="650"/>
      <c r="T263" s="651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9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0"/>
      <c r="R264" s="650"/>
      <c r="S264" s="650"/>
      <c r="T264" s="651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10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0"/>
      <c r="R265" s="650"/>
      <c r="S265" s="650"/>
      <c r="T265" s="651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2"/>
      <c r="B266" s="646"/>
      <c r="C266" s="646"/>
      <c r="D266" s="646"/>
      <c r="E266" s="646"/>
      <c r="F266" s="646"/>
      <c r="G266" s="646"/>
      <c r="H266" s="646"/>
      <c r="I266" s="646"/>
      <c r="J266" s="646"/>
      <c r="K266" s="646"/>
      <c r="L266" s="646"/>
      <c r="M266" s="646"/>
      <c r="N266" s="646"/>
      <c r="O266" s="653"/>
      <c r="P266" s="660" t="s">
        <v>85</v>
      </c>
      <c r="Q266" s="661"/>
      <c r="R266" s="661"/>
      <c r="S266" s="661"/>
      <c r="T266" s="661"/>
      <c r="U266" s="661"/>
      <c r="V266" s="662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46"/>
      <c r="B267" s="646"/>
      <c r="C267" s="646"/>
      <c r="D267" s="646"/>
      <c r="E267" s="646"/>
      <c r="F267" s="646"/>
      <c r="G267" s="646"/>
      <c r="H267" s="646"/>
      <c r="I267" s="646"/>
      <c r="J267" s="646"/>
      <c r="K267" s="646"/>
      <c r="L267" s="646"/>
      <c r="M267" s="646"/>
      <c r="N267" s="646"/>
      <c r="O267" s="653"/>
      <c r="P267" s="660" t="s">
        <v>85</v>
      </c>
      <c r="Q267" s="661"/>
      <c r="R267" s="661"/>
      <c r="S267" s="661"/>
      <c r="T267" s="661"/>
      <c r="U267" s="661"/>
      <c r="V267" s="662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74" t="s">
        <v>440</v>
      </c>
      <c r="B268" s="646"/>
      <c r="C268" s="646"/>
      <c r="D268" s="646"/>
      <c r="E268" s="646"/>
      <c r="F268" s="646"/>
      <c r="G268" s="646"/>
      <c r="H268" s="646"/>
      <c r="I268" s="646"/>
      <c r="J268" s="646"/>
      <c r="K268" s="646"/>
      <c r="L268" s="646"/>
      <c r="M268" s="646"/>
      <c r="N268" s="646"/>
      <c r="O268" s="646"/>
      <c r="P268" s="646"/>
      <c r="Q268" s="646"/>
      <c r="R268" s="646"/>
      <c r="S268" s="646"/>
      <c r="T268" s="646"/>
      <c r="U268" s="646"/>
      <c r="V268" s="646"/>
      <c r="W268" s="646"/>
      <c r="X268" s="646"/>
      <c r="Y268" s="646"/>
      <c r="Z268" s="646"/>
      <c r="AA268" s="636"/>
      <c r="AB268" s="636"/>
      <c r="AC268" s="636"/>
    </row>
    <row r="269" spans="1:68" ht="14.25" hidden="1" customHeight="1" x14ac:dyDescent="0.25">
      <c r="A269" s="654" t="s">
        <v>95</v>
      </c>
      <c r="B269" s="646"/>
      <c r="C269" s="646"/>
      <c r="D269" s="646"/>
      <c r="E269" s="646"/>
      <c r="F269" s="646"/>
      <c r="G269" s="646"/>
      <c r="H269" s="646"/>
      <c r="I269" s="646"/>
      <c r="J269" s="646"/>
      <c r="K269" s="646"/>
      <c r="L269" s="646"/>
      <c r="M269" s="646"/>
      <c r="N269" s="646"/>
      <c r="O269" s="646"/>
      <c r="P269" s="646"/>
      <c r="Q269" s="646"/>
      <c r="R269" s="646"/>
      <c r="S269" s="646"/>
      <c r="T269" s="646"/>
      <c r="U269" s="646"/>
      <c r="V269" s="646"/>
      <c r="W269" s="646"/>
      <c r="X269" s="646"/>
      <c r="Y269" s="646"/>
      <c r="Z269" s="646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7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0"/>
      <c r="R270" s="650"/>
      <c r="S270" s="650"/>
      <c r="T270" s="651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0"/>
      <c r="R271" s="650"/>
      <c r="S271" s="650"/>
      <c r="T271" s="651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0"/>
      <c r="R272" s="650"/>
      <c r="S272" s="650"/>
      <c r="T272" s="651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960" t="s">
        <v>451</v>
      </c>
      <c r="Q273" s="650"/>
      <c r="R273" s="650"/>
      <c r="S273" s="650"/>
      <c r="T273" s="651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2"/>
      <c r="B274" s="646"/>
      <c r="C274" s="646"/>
      <c r="D274" s="646"/>
      <c r="E274" s="646"/>
      <c r="F274" s="646"/>
      <c r="G274" s="646"/>
      <c r="H274" s="646"/>
      <c r="I274" s="646"/>
      <c r="J274" s="646"/>
      <c r="K274" s="646"/>
      <c r="L274" s="646"/>
      <c r="M274" s="646"/>
      <c r="N274" s="646"/>
      <c r="O274" s="653"/>
      <c r="P274" s="660" t="s">
        <v>85</v>
      </c>
      <c r="Q274" s="661"/>
      <c r="R274" s="661"/>
      <c r="S274" s="661"/>
      <c r="T274" s="661"/>
      <c r="U274" s="661"/>
      <c r="V274" s="662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46"/>
      <c r="B275" s="646"/>
      <c r="C275" s="646"/>
      <c r="D275" s="646"/>
      <c r="E275" s="646"/>
      <c r="F275" s="646"/>
      <c r="G275" s="646"/>
      <c r="H275" s="646"/>
      <c r="I275" s="646"/>
      <c r="J275" s="646"/>
      <c r="K275" s="646"/>
      <c r="L275" s="646"/>
      <c r="M275" s="646"/>
      <c r="N275" s="646"/>
      <c r="O275" s="653"/>
      <c r="P275" s="660" t="s">
        <v>85</v>
      </c>
      <c r="Q275" s="661"/>
      <c r="R275" s="661"/>
      <c r="S275" s="661"/>
      <c r="T275" s="661"/>
      <c r="U275" s="661"/>
      <c r="V275" s="662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74" t="s">
        <v>453</v>
      </c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6"/>
      <c r="P276" s="646"/>
      <c r="Q276" s="646"/>
      <c r="R276" s="646"/>
      <c r="S276" s="646"/>
      <c r="T276" s="646"/>
      <c r="U276" s="646"/>
      <c r="V276" s="646"/>
      <c r="W276" s="646"/>
      <c r="X276" s="646"/>
      <c r="Y276" s="646"/>
      <c r="Z276" s="646"/>
      <c r="AA276" s="636"/>
      <c r="AB276" s="636"/>
      <c r="AC276" s="636"/>
    </row>
    <row r="277" spans="1:68" ht="14.25" hidden="1" customHeight="1" x14ac:dyDescent="0.25">
      <c r="A277" s="654" t="s">
        <v>63</v>
      </c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6"/>
      <c r="P277" s="646"/>
      <c r="Q277" s="646"/>
      <c r="R277" s="646"/>
      <c r="S277" s="646"/>
      <c r="T277" s="646"/>
      <c r="U277" s="646"/>
      <c r="V277" s="646"/>
      <c r="W277" s="646"/>
      <c r="X277" s="646"/>
      <c r="Y277" s="646"/>
      <c r="Z277" s="646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0"/>
      <c r="R278" s="650"/>
      <c r="S278" s="650"/>
      <c r="T278" s="651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0"/>
      <c r="R279" s="650"/>
      <c r="S279" s="650"/>
      <c r="T279" s="651"/>
      <c r="U279" s="34"/>
      <c r="V279" s="34"/>
      <c r="W279" s="35" t="s">
        <v>68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9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0"/>
      <c r="R280" s="650"/>
      <c r="S280" s="650"/>
      <c r="T280" s="651"/>
      <c r="U280" s="34"/>
      <c r="V280" s="34"/>
      <c r="W280" s="35" t="s">
        <v>68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0"/>
      <c r="R281" s="650"/>
      <c r="S281" s="650"/>
      <c r="T281" s="651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2"/>
      <c r="B282" s="646"/>
      <c r="C282" s="646"/>
      <c r="D282" s="646"/>
      <c r="E282" s="646"/>
      <c r="F282" s="646"/>
      <c r="G282" s="646"/>
      <c r="H282" s="646"/>
      <c r="I282" s="646"/>
      <c r="J282" s="646"/>
      <c r="K282" s="646"/>
      <c r="L282" s="646"/>
      <c r="M282" s="646"/>
      <c r="N282" s="646"/>
      <c r="O282" s="653"/>
      <c r="P282" s="660" t="s">
        <v>85</v>
      </c>
      <c r="Q282" s="661"/>
      <c r="R282" s="661"/>
      <c r="S282" s="661"/>
      <c r="T282" s="661"/>
      <c r="U282" s="661"/>
      <c r="V282" s="662"/>
      <c r="W282" s="37" t="s">
        <v>86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46"/>
      <c r="B283" s="646"/>
      <c r="C283" s="646"/>
      <c r="D283" s="646"/>
      <c r="E283" s="646"/>
      <c r="F283" s="646"/>
      <c r="G283" s="646"/>
      <c r="H283" s="646"/>
      <c r="I283" s="646"/>
      <c r="J283" s="646"/>
      <c r="K283" s="646"/>
      <c r="L283" s="646"/>
      <c r="M283" s="646"/>
      <c r="N283" s="646"/>
      <c r="O283" s="653"/>
      <c r="P283" s="660" t="s">
        <v>85</v>
      </c>
      <c r="Q283" s="661"/>
      <c r="R283" s="661"/>
      <c r="S283" s="661"/>
      <c r="T283" s="661"/>
      <c r="U283" s="661"/>
      <c r="V283" s="662"/>
      <c r="W283" s="37" t="s">
        <v>68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74" t="s">
        <v>465</v>
      </c>
      <c r="B284" s="646"/>
      <c r="C284" s="646"/>
      <c r="D284" s="646"/>
      <c r="E284" s="646"/>
      <c r="F284" s="646"/>
      <c r="G284" s="646"/>
      <c r="H284" s="646"/>
      <c r="I284" s="646"/>
      <c r="J284" s="646"/>
      <c r="K284" s="646"/>
      <c r="L284" s="646"/>
      <c r="M284" s="646"/>
      <c r="N284" s="646"/>
      <c r="O284" s="646"/>
      <c r="P284" s="646"/>
      <c r="Q284" s="646"/>
      <c r="R284" s="646"/>
      <c r="S284" s="646"/>
      <c r="T284" s="646"/>
      <c r="U284" s="646"/>
      <c r="V284" s="646"/>
      <c r="W284" s="646"/>
      <c r="X284" s="646"/>
      <c r="Y284" s="646"/>
      <c r="Z284" s="646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94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0"/>
      <c r="R286" s="650"/>
      <c r="S286" s="650"/>
      <c r="T286" s="651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2"/>
      <c r="B287" s="646"/>
      <c r="C287" s="646"/>
      <c r="D287" s="646"/>
      <c r="E287" s="646"/>
      <c r="F287" s="646"/>
      <c r="G287" s="646"/>
      <c r="H287" s="646"/>
      <c r="I287" s="646"/>
      <c r="J287" s="646"/>
      <c r="K287" s="646"/>
      <c r="L287" s="646"/>
      <c r="M287" s="646"/>
      <c r="N287" s="646"/>
      <c r="O287" s="653"/>
      <c r="P287" s="660" t="s">
        <v>85</v>
      </c>
      <c r="Q287" s="661"/>
      <c r="R287" s="661"/>
      <c r="S287" s="661"/>
      <c r="T287" s="661"/>
      <c r="U287" s="661"/>
      <c r="V287" s="662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46"/>
      <c r="B288" s="646"/>
      <c r="C288" s="646"/>
      <c r="D288" s="646"/>
      <c r="E288" s="646"/>
      <c r="F288" s="646"/>
      <c r="G288" s="646"/>
      <c r="H288" s="646"/>
      <c r="I288" s="646"/>
      <c r="J288" s="646"/>
      <c r="K288" s="646"/>
      <c r="L288" s="646"/>
      <c r="M288" s="646"/>
      <c r="N288" s="646"/>
      <c r="O288" s="653"/>
      <c r="P288" s="660" t="s">
        <v>85</v>
      </c>
      <c r="Q288" s="661"/>
      <c r="R288" s="661"/>
      <c r="S288" s="661"/>
      <c r="T288" s="661"/>
      <c r="U288" s="661"/>
      <c r="V288" s="662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46"/>
      <c r="C289" s="646"/>
      <c r="D289" s="646"/>
      <c r="E289" s="646"/>
      <c r="F289" s="646"/>
      <c r="G289" s="646"/>
      <c r="H289" s="646"/>
      <c r="I289" s="646"/>
      <c r="J289" s="646"/>
      <c r="K289" s="646"/>
      <c r="L289" s="646"/>
      <c r="M289" s="646"/>
      <c r="N289" s="646"/>
      <c r="O289" s="646"/>
      <c r="P289" s="646"/>
      <c r="Q289" s="646"/>
      <c r="R289" s="646"/>
      <c r="S289" s="646"/>
      <c r="T289" s="646"/>
      <c r="U289" s="646"/>
      <c r="V289" s="646"/>
      <c r="W289" s="646"/>
      <c r="X289" s="646"/>
      <c r="Y289" s="646"/>
      <c r="Z289" s="646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10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0"/>
      <c r="R290" s="650"/>
      <c r="S290" s="650"/>
      <c r="T290" s="651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2"/>
      <c r="B291" s="646"/>
      <c r="C291" s="646"/>
      <c r="D291" s="646"/>
      <c r="E291" s="646"/>
      <c r="F291" s="646"/>
      <c r="G291" s="646"/>
      <c r="H291" s="646"/>
      <c r="I291" s="646"/>
      <c r="J291" s="646"/>
      <c r="K291" s="646"/>
      <c r="L291" s="646"/>
      <c r="M291" s="646"/>
      <c r="N291" s="646"/>
      <c r="O291" s="653"/>
      <c r="P291" s="660" t="s">
        <v>85</v>
      </c>
      <c r="Q291" s="661"/>
      <c r="R291" s="661"/>
      <c r="S291" s="661"/>
      <c r="T291" s="661"/>
      <c r="U291" s="661"/>
      <c r="V291" s="662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46"/>
      <c r="B292" s="646"/>
      <c r="C292" s="646"/>
      <c r="D292" s="646"/>
      <c r="E292" s="646"/>
      <c r="F292" s="646"/>
      <c r="G292" s="646"/>
      <c r="H292" s="646"/>
      <c r="I292" s="646"/>
      <c r="J292" s="646"/>
      <c r="K292" s="646"/>
      <c r="L292" s="646"/>
      <c r="M292" s="646"/>
      <c r="N292" s="646"/>
      <c r="O292" s="653"/>
      <c r="P292" s="660" t="s">
        <v>85</v>
      </c>
      <c r="Q292" s="661"/>
      <c r="R292" s="661"/>
      <c r="S292" s="661"/>
      <c r="T292" s="661"/>
      <c r="U292" s="661"/>
      <c r="V292" s="662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74" t="s">
        <v>472</v>
      </c>
      <c r="B293" s="646"/>
      <c r="C293" s="646"/>
      <c r="D293" s="646"/>
      <c r="E293" s="646"/>
      <c r="F293" s="646"/>
      <c r="G293" s="646"/>
      <c r="H293" s="646"/>
      <c r="I293" s="646"/>
      <c r="J293" s="646"/>
      <c r="K293" s="646"/>
      <c r="L293" s="646"/>
      <c r="M293" s="646"/>
      <c r="N293" s="646"/>
      <c r="O293" s="646"/>
      <c r="P293" s="646"/>
      <c r="Q293" s="646"/>
      <c r="R293" s="646"/>
      <c r="S293" s="646"/>
      <c r="T293" s="646"/>
      <c r="U293" s="646"/>
      <c r="V293" s="646"/>
      <c r="W293" s="646"/>
      <c r="X293" s="646"/>
      <c r="Y293" s="646"/>
      <c r="Z293" s="646"/>
      <c r="AA293" s="636"/>
      <c r="AB293" s="636"/>
      <c r="AC293" s="636"/>
    </row>
    <row r="294" spans="1:68" ht="14.25" hidden="1" customHeight="1" x14ac:dyDescent="0.25">
      <c r="A294" s="654" t="s">
        <v>63</v>
      </c>
      <c r="B294" s="646"/>
      <c r="C294" s="646"/>
      <c r="D294" s="646"/>
      <c r="E294" s="646"/>
      <c r="F294" s="646"/>
      <c r="G294" s="646"/>
      <c r="H294" s="646"/>
      <c r="I294" s="646"/>
      <c r="J294" s="646"/>
      <c r="K294" s="646"/>
      <c r="L294" s="646"/>
      <c r="M294" s="646"/>
      <c r="N294" s="646"/>
      <c r="O294" s="646"/>
      <c r="P294" s="646"/>
      <c r="Q294" s="646"/>
      <c r="R294" s="646"/>
      <c r="S294" s="646"/>
      <c r="T294" s="646"/>
      <c r="U294" s="646"/>
      <c r="V294" s="646"/>
      <c r="W294" s="646"/>
      <c r="X294" s="646"/>
      <c r="Y294" s="646"/>
      <c r="Z294" s="646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7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0"/>
      <c r="R295" s="650"/>
      <c r="S295" s="650"/>
      <c r="T295" s="651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2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53"/>
      <c r="P296" s="660" t="s">
        <v>85</v>
      </c>
      <c r="Q296" s="661"/>
      <c r="R296" s="661"/>
      <c r="S296" s="661"/>
      <c r="T296" s="661"/>
      <c r="U296" s="661"/>
      <c r="V296" s="662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53"/>
      <c r="P297" s="660" t="s">
        <v>85</v>
      </c>
      <c r="Q297" s="661"/>
      <c r="R297" s="661"/>
      <c r="S297" s="661"/>
      <c r="T297" s="661"/>
      <c r="U297" s="661"/>
      <c r="V297" s="662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74" t="s">
        <v>476</v>
      </c>
      <c r="B298" s="646"/>
      <c r="C298" s="646"/>
      <c r="D298" s="646"/>
      <c r="E298" s="646"/>
      <c r="F298" s="646"/>
      <c r="G298" s="646"/>
      <c r="H298" s="646"/>
      <c r="I298" s="646"/>
      <c r="J298" s="646"/>
      <c r="K298" s="646"/>
      <c r="L298" s="646"/>
      <c r="M298" s="646"/>
      <c r="N298" s="646"/>
      <c r="O298" s="646"/>
      <c r="P298" s="646"/>
      <c r="Q298" s="646"/>
      <c r="R298" s="646"/>
      <c r="S298" s="646"/>
      <c r="T298" s="646"/>
      <c r="U298" s="646"/>
      <c r="V298" s="646"/>
      <c r="W298" s="646"/>
      <c r="X298" s="646"/>
      <c r="Y298" s="646"/>
      <c r="Z298" s="646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46"/>
      <c r="C299" s="646"/>
      <c r="D299" s="646"/>
      <c r="E299" s="646"/>
      <c r="F299" s="646"/>
      <c r="G299" s="646"/>
      <c r="H299" s="646"/>
      <c r="I299" s="646"/>
      <c r="J299" s="646"/>
      <c r="K299" s="646"/>
      <c r="L299" s="646"/>
      <c r="M299" s="646"/>
      <c r="N299" s="646"/>
      <c r="O299" s="646"/>
      <c r="P299" s="646"/>
      <c r="Q299" s="646"/>
      <c r="R299" s="646"/>
      <c r="S299" s="646"/>
      <c r="T299" s="646"/>
      <c r="U299" s="646"/>
      <c r="V299" s="646"/>
      <c r="W299" s="646"/>
      <c r="X299" s="646"/>
      <c r="Y299" s="646"/>
      <c r="Z299" s="646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8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7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2"/>
      <c r="B302" s="646"/>
      <c r="C302" s="646"/>
      <c r="D302" s="646"/>
      <c r="E302" s="646"/>
      <c r="F302" s="646"/>
      <c r="G302" s="646"/>
      <c r="H302" s="646"/>
      <c r="I302" s="646"/>
      <c r="J302" s="646"/>
      <c r="K302" s="646"/>
      <c r="L302" s="646"/>
      <c r="M302" s="646"/>
      <c r="N302" s="646"/>
      <c r="O302" s="653"/>
      <c r="P302" s="660" t="s">
        <v>85</v>
      </c>
      <c r="Q302" s="661"/>
      <c r="R302" s="661"/>
      <c r="S302" s="661"/>
      <c r="T302" s="661"/>
      <c r="U302" s="661"/>
      <c r="V302" s="662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46"/>
      <c r="B303" s="646"/>
      <c r="C303" s="646"/>
      <c r="D303" s="646"/>
      <c r="E303" s="646"/>
      <c r="F303" s="646"/>
      <c r="G303" s="646"/>
      <c r="H303" s="646"/>
      <c r="I303" s="646"/>
      <c r="J303" s="646"/>
      <c r="K303" s="646"/>
      <c r="L303" s="646"/>
      <c r="M303" s="646"/>
      <c r="N303" s="646"/>
      <c r="O303" s="653"/>
      <c r="P303" s="660" t="s">
        <v>85</v>
      </c>
      <c r="Q303" s="661"/>
      <c r="R303" s="661"/>
      <c r="S303" s="661"/>
      <c r="T303" s="661"/>
      <c r="U303" s="661"/>
      <c r="V303" s="662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74" t="s">
        <v>482</v>
      </c>
      <c r="B304" s="646"/>
      <c r="C304" s="646"/>
      <c r="D304" s="646"/>
      <c r="E304" s="646"/>
      <c r="F304" s="646"/>
      <c r="G304" s="646"/>
      <c r="H304" s="646"/>
      <c r="I304" s="646"/>
      <c r="J304" s="646"/>
      <c r="K304" s="646"/>
      <c r="L304" s="646"/>
      <c r="M304" s="646"/>
      <c r="N304" s="646"/>
      <c r="O304" s="646"/>
      <c r="P304" s="646"/>
      <c r="Q304" s="646"/>
      <c r="R304" s="646"/>
      <c r="S304" s="646"/>
      <c r="T304" s="646"/>
      <c r="U304" s="646"/>
      <c r="V304" s="646"/>
      <c r="W304" s="646"/>
      <c r="X304" s="646"/>
      <c r="Y304" s="646"/>
      <c r="Z304" s="646"/>
      <c r="AA304" s="636"/>
      <c r="AB304" s="636"/>
      <c r="AC304" s="636"/>
    </row>
    <row r="305" spans="1:68" ht="14.25" hidden="1" customHeight="1" x14ac:dyDescent="0.25">
      <c r="A305" s="654" t="s">
        <v>95</v>
      </c>
      <c r="B305" s="646"/>
      <c r="C305" s="646"/>
      <c r="D305" s="646"/>
      <c r="E305" s="646"/>
      <c r="F305" s="646"/>
      <c r="G305" s="646"/>
      <c r="H305" s="646"/>
      <c r="I305" s="646"/>
      <c r="J305" s="646"/>
      <c r="K305" s="646"/>
      <c r="L305" s="646"/>
      <c r="M305" s="646"/>
      <c r="N305" s="646"/>
      <c r="O305" s="646"/>
      <c r="P305" s="646"/>
      <c r="Q305" s="646"/>
      <c r="R305" s="646"/>
      <c r="S305" s="646"/>
      <c r="T305" s="646"/>
      <c r="U305" s="646"/>
      <c r="V305" s="646"/>
      <c r="W305" s="646"/>
      <c r="X305" s="646"/>
      <c r="Y305" s="646"/>
      <c r="Z305" s="646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0"/>
      <c r="R306" s="650"/>
      <c r="S306" s="650"/>
      <c r="T306" s="651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2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53"/>
      <c r="P307" s="660" t="s">
        <v>85</v>
      </c>
      <c r="Q307" s="661"/>
      <c r="R307" s="661"/>
      <c r="S307" s="661"/>
      <c r="T307" s="661"/>
      <c r="U307" s="661"/>
      <c r="V307" s="662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46"/>
      <c r="B308" s="646"/>
      <c r="C308" s="646"/>
      <c r="D308" s="646"/>
      <c r="E308" s="646"/>
      <c r="F308" s="646"/>
      <c r="G308" s="646"/>
      <c r="H308" s="646"/>
      <c r="I308" s="646"/>
      <c r="J308" s="646"/>
      <c r="K308" s="646"/>
      <c r="L308" s="646"/>
      <c r="M308" s="646"/>
      <c r="N308" s="646"/>
      <c r="O308" s="653"/>
      <c r="P308" s="660" t="s">
        <v>85</v>
      </c>
      <c r="Q308" s="661"/>
      <c r="R308" s="661"/>
      <c r="S308" s="661"/>
      <c r="T308" s="661"/>
      <c r="U308" s="661"/>
      <c r="V308" s="662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74" t="s">
        <v>487</v>
      </c>
      <c r="B309" s="646"/>
      <c r="C309" s="646"/>
      <c r="D309" s="646"/>
      <c r="E309" s="646"/>
      <c r="F309" s="646"/>
      <c r="G309" s="646"/>
      <c r="H309" s="646"/>
      <c r="I309" s="646"/>
      <c r="J309" s="646"/>
      <c r="K309" s="646"/>
      <c r="L309" s="646"/>
      <c r="M309" s="646"/>
      <c r="N309" s="646"/>
      <c r="O309" s="646"/>
      <c r="P309" s="646"/>
      <c r="Q309" s="646"/>
      <c r="R309" s="646"/>
      <c r="S309" s="646"/>
      <c r="T309" s="646"/>
      <c r="U309" s="646"/>
      <c r="V309" s="646"/>
      <c r="W309" s="646"/>
      <c r="X309" s="646"/>
      <c r="Y309" s="646"/>
      <c r="Z309" s="646"/>
      <c r="AA309" s="636"/>
      <c r="AB309" s="636"/>
      <c r="AC309" s="636"/>
    </row>
    <row r="310" spans="1:68" ht="14.25" hidden="1" customHeight="1" x14ac:dyDescent="0.25">
      <c r="A310" s="654" t="s">
        <v>95</v>
      </c>
      <c r="B310" s="646"/>
      <c r="C310" s="646"/>
      <c r="D310" s="646"/>
      <c r="E310" s="646"/>
      <c r="F310" s="646"/>
      <c r="G310" s="646"/>
      <c r="H310" s="646"/>
      <c r="I310" s="646"/>
      <c r="J310" s="646"/>
      <c r="K310" s="646"/>
      <c r="L310" s="646"/>
      <c r="M310" s="646"/>
      <c r="N310" s="646"/>
      <c r="O310" s="646"/>
      <c r="P310" s="646"/>
      <c r="Q310" s="646"/>
      <c r="R310" s="646"/>
      <c r="S310" s="646"/>
      <c r="T310" s="646"/>
      <c r="U310" s="646"/>
      <c r="V310" s="646"/>
      <c r="W310" s="646"/>
      <c r="X310" s="646"/>
      <c r="Y310" s="646"/>
      <c r="Z310" s="646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0"/>
      <c r="R311" s="650"/>
      <c r="S311" s="650"/>
      <c r="T311" s="651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9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0"/>
      <c r="R312" s="650"/>
      <c r="S312" s="650"/>
      <c r="T312" s="651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6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0"/>
      <c r="R313" s="650"/>
      <c r="S313" s="650"/>
      <c r="T313" s="651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0"/>
      <c r="R314" s="650"/>
      <c r="S314" s="650"/>
      <c r="T314" s="651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9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0"/>
      <c r="R315" s="650"/>
      <c r="S315" s="650"/>
      <c r="T315" s="651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9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0"/>
      <c r="R316" s="650"/>
      <c r="S316" s="650"/>
      <c r="T316" s="651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2"/>
      <c r="B317" s="646"/>
      <c r="C317" s="646"/>
      <c r="D317" s="646"/>
      <c r="E317" s="646"/>
      <c r="F317" s="646"/>
      <c r="G317" s="646"/>
      <c r="H317" s="646"/>
      <c r="I317" s="646"/>
      <c r="J317" s="646"/>
      <c r="K317" s="646"/>
      <c r="L317" s="646"/>
      <c r="M317" s="646"/>
      <c r="N317" s="646"/>
      <c r="O317" s="653"/>
      <c r="P317" s="660" t="s">
        <v>85</v>
      </c>
      <c r="Q317" s="661"/>
      <c r="R317" s="661"/>
      <c r="S317" s="661"/>
      <c r="T317" s="661"/>
      <c r="U317" s="661"/>
      <c r="V317" s="662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46"/>
      <c r="B318" s="646"/>
      <c r="C318" s="646"/>
      <c r="D318" s="646"/>
      <c r="E318" s="646"/>
      <c r="F318" s="646"/>
      <c r="G318" s="646"/>
      <c r="H318" s="646"/>
      <c r="I318" s="646"/>
      <c r="J318" s="646"/>
      <c r="K318" s="646"/>
      <c r="L318" s="646"/>
      <c r="M318" s="646"/>
      <c r="N318" s="646"/>
      <c r="O318" s="653"/>
      <c r="P318" s="660" t="s">
        <v>85</v>
      </c>
      <c r="Q318" s="661"/>
      <c r="R318" s="661"/>
      <c r="S318" s="661"/>
      <c r="T318" s="661"/>
      <c r="U318" s="661"/>
      <c r="V318" s="662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46"/>
      <c r="C319" s="646"/>
      <c r="D319" s="646"/>
      <c r="E319" s="646"/>
      <c r="F319" s="646"/>
      <c r="G319" s="646"/>
      <c r="H319" s="646"/>
      <c r="I319" s="646"/>
      <c r="J319" s="646"/>
      <c r="K319" s="646"/>
      <c r="L319" s="646"/>
      <c r="M319" s="646"/>
      <c r="N319" s="646"/>
      <c r="O319" s="646"/>
      <c r="P319" s="646"/>
      <c r="Q319" s="646"/>
      <c r="R319" s="646"/>
      <c r="S319" s="646"/>
      <c r="T319" s="646"/>
      <c r="U319" s="646"/>
      <c r="V319" s="646"/>
      <c r="W319" s="646"/>
      <c r="X319" s="646"/>
      <c r="Y319" s="646"/>
      <c r="Z319" s="646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0"/>
      <c r="R320" s="650"/>
      <c r="S320" s="650"/>
      <c r="T320" s="651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7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0"/>
      <c r="R321" s="650"/>
      <c r="S321" s="650"/>
      <c r="T321" s="651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0"/>
      <c r="R322" s="650"/>
      <c r="S322" s="650"/>
      <c r="T322" s="651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7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0"/>
      <c r="R323" s="650"/>
      <c r="S323" s="650"/>
      <c r="T323" s="651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2"/>
      <c r="B324" s="646"/>
      <c r="C324" s="646"/>
      <c r="D324" s="646"/>
      <c r="E324" s="646"/>
      <c r="F324" s="646"/>
      <c r="G324" s="646"/>
      <c r="H324" s="646"/>
      <c r="I324" s="646"/>
      <c r="J324" s="646"/>
      <c r="K324" s="646"/>
      <c r="L324" s="646"/>
      <c r="M324" s="646"/>
      <c r="N324" s="646"/>
      <c r="O324" s="653"/>
      <c r="P324" s="660" t="s">
        <v>85</v>
      </c>
      <c r="Q324" s="661"/>
      <c r="R324" s="661"/>
      <c r="S324" s="661"/>
      <c r="T324" s="661"/>
      <c r="U324" s="661"/>
      <c r="V324" s="662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46"/>
      <c r="B325" s="646"/>
      <c r="C325" s="646"/>
      <c r="D325" s="646"/>
      <c r="E325" s="646"/>
      <c r="F325" s="646"/>
      <c r="G325" s="646"/>
      <c r="H325" s="646"/>
      <c r="I325" s="646"/>
      <c r="J325" s="646"/>
      <c r="K325" s="646"/>
      <c r="L325" s="646"/>
      <c r="M325" s="646"/>
      <c r="N325" s="646"/>
      <c r="O325" s="653"/>
      <c r="P325" s="660" t="s">
        <v>85</v>
      </c>
      <c r="Q325" s="661"/>
      <c r="R325" s="661"/>
      <c r="S325" s="661"/>
      <c r="T325" s="661"/>
      <c r="U325" s="661"/>
      <c r="V325" s="662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46"/>
      <c r="C326" s="646"/>
      <c r="D326" s="646"/>
      <c r="E326" s="646"/>
      <c r="F326" s="646"/>
      <c r="G326" s="646"/>
      <c r="H326" s="646"/>
      <c r="I326" s="646"/>
      <c r="J326" s="646"/>
      <c r="K326" s="646"/>
      <c r="L326" s="646"/>
      <c r="M326" s="646"/>
      <c r="N326" s="646"/>
      <c r="O326" s="646"/>
      <c r="P326" s="646"/>
      <c r="Q326" s="646"/>
      <c r="R326" s="646"/>
      <c r="S326" s="646"/>
      <c r="T326" s="646"/>
      <c r="U326" s="646"/>
      <c r="V326" s="646"/>
      <c r="W326" s="646"/>
      <c r="X326" s="646"/>
      <c r="Y326" s="646"/>
      <c r="Z326" s="646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0"/>
      <c r="R327" s="650"/>
      <c r="S327" s="650"/>
      <c r="T327" s="651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0"/>
      <c r="R328" s="650"/>
      <c r="S328" s="650"/>
      <c r="T328" s="651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9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0"/>
      <c r="R329" s="650"/>
      <c r="S329" s="650"/>
      <c r="T329" s="651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0"/>
      <c r="R330" s="650"/>
      <c r="S330" s="650"/>
      <c r="T330" s="651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9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0"/>
      <c r="R331" s="650"/>
      <c r="S331" s="650"/>
      <c r="T331" s="651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2"/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53"/>
      <c r="P332" s="660" t="s">
        <v>85</v>
      </c>
      <c r="Q332" s="661"/>
      <c r="R332" s="661"/>
      <c r="S332" s="661"/>
      <c r="T332" s="661"/>
      <c r="U332" s="661"/>
      <c r="V332" s="662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53"/>
      <c r="P333" s="660" t="s">
        <v>85</v>
      </c>
      <c r="Q333" s="661"/>
      <c r="R333" s="661"/>
      <c r="S333" s="661"/>
      <c r="T333" s="661"/>
      <c r="U333" s="661"/>
      <c r="V333" s="662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6"/>
      <c r="P334" s="646"/>
      <c r="Q334" s="646"/>
      <c r="R334" s="646"/>
      <c r="S334" s="646"/>
      <c r="T334" s="646"/>
      <c r="U334" s="646"/>
      <c r="V334" s="646"/>
      <c r="W334" s="646"/>
      <c r="X334" s="646"/>
      <c r="Y334" s="646"/>
      <c r="Z334" s="646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7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0"/>
      <c r="R335" s="650"/>
      <c r="S335" s="650"/>
      <c r="T335" s="651"/>
      <c r="U335" s="34"/>
      <c r="V335" s="34"/>
      <c r="W335" s="35" t="s">
        <v>68</v>
      </c>
      <c r="X335" s="641">
        <v>286</v>
      </c>
      <c r="Y335" s="642">
        <f>IFERROR(IF(X335="",0,CEILING((X335/$H335),1)*$H335),"")</f>
        <v>294</v>
      </c>
      <c r="Z335" s="36">
        <f>IFERROR(IF(Y335=0,"",ROUNDUP(Y335/H335,0)*0.01898),"")</f>
        <v>0.6643</v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303.67071428571433</v>
      </c>
      <c r="BN335" s="64">
        <f>IFERROR(Y335*I335/H335,"0")</f>
        <v>312.16500000000002</v>
      </c>
      <c r="BO335" s="64">
        <f>IFERROR(1/J335*(X335/H335),"0")</f>
        <v>0.53199404761904756</v>
      </c>
      <c r="BP335" s="64">
        <f>IFERROR(1/J335*(Y335/H335),"0")</f>
        <v>0.546875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73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0"/>
      <c r="R336" s="650"/>
      <c r="S336" s="650"/>
      <c r="T336" s="651"/>
      <c r="U336" s="34"/>
      <c r="V336" s="34"/>
      <c r="W336" s="35" t="s">
        <v>68</v>
      </c>
      <c r="X336" s="641">
        <v>540</v>
      </c>
      <c r="Y336" s="642">
        <f>IFERROR(IF(X336="",0,CEILING((X336/$H336),1)*$H336),"")</f>
        <v>546</v>
      </c>
      <c r="Z336" s="36">
        <f>IFERROR(IF(Y336=0,"",ROUNDUP(Y336/H336,0)*0.01898),"")</f>
        <v>1.3286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575.93076923076933</v>
      </c>
      <c r="BN336" s="64">
        <f>IFERROR(Y336*I336/H336,"0")</f>
        <v>582.33000000000015</v>
      </c>
      <c r="BO336" s="64">
        <f>IFERROR(1/J336*(X336/H336),"0")</f>
        <v>1.0817307692307692</v>
      </c>
      <c r="BP336" s="64">
        <f>IFERROR(1/J336*(Y336/H336),"0")</f>
        <v>1.09375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9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0"/>
      <c r="R337" s="650"/>
      <c r="S337" s="650"/>
      <c r="T337" s="651"/>
      <c r="U337" s="34"/>
      <c r="V337" s="34"/>
      <c r="W337" s="35" t="s">
        <v>68</v>
      </c>
      <c r="X337" s="641">
        <v>137</v>
      </c>
      <c r="Y337" s="642">
        <f>IFERROR(IF(X337="",0,CEILING((X337/$H337),1)*$H337),"")</f>
        <v>142.80000000000001</v>
      </c>
      <c r="Z337" s="36">
        <f>IFERROR(IF(Y337=0,"",ROUNDUP(Y337/H337,0)*0.01898),"")</f>
        <v>0.32266</v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145.46464285714285</v>
      </c>
      <c r="BN337" s="64">
        <f>IFERROR(Y337*I337/H337,"0")</f>
        <v>151.62300000000002</v>
      </c>
      <c r="BO337" s="64">
        <f>IFERROR(1/J337*(X337/H337),"0")</f>
        <v>0.25483630952380953</v>
      </c>
      <c r="BP337" s="64">
        <f>IFERROR(1/J337*(Y337/H337),"0")</f>
        <v>0.265625</v>
      </c>
    </row>
    <row r="338" spans="1:68" x14ac:dyDescent="0.2">
      <c r="A338" s="652"/>
      <c r="B338" s="646"/>
      <c r="C338" s="646"/>
      <c r="D338" s="646"/>
      <c r="E338" s="646"/>
      <c r="F338" s="646"/>
      <c r="G338" s="646"/>
      <c r="H338" s="646"/>
      <c r="I338" s="646"/>
      <c r="J338" s="646"/>
      <c r="K338" s="646"/>
      <c r="L338" s="646"/>
      <c r="M338" s="646"/>
      <c r="N338" s="646"/>
      <c r="O338" s="653"/>
      <c r="P338" s="660" t="s">
        <v>85</v>
      </c>
      <c r="Q338" s="661"/>
      <c r="R338" s="661"/>
      <c r="S338" s="661"/>
      <c r="T338" s="661"/>
      <c r="U338" s="661"/>
      <c r="V338" s="662"/>
      <c r="W338" s="37" t="s">
        <v>86</v>
      </c>
      <c r="X338" s="643">
        <f>IFERROR(X335/H335,"0")+IFERROR(X336/H336,"0")+IFERROR(X337/H337,"0")</f>
        <v>119.58791208791207</v>
      </c>
      <c r="Y338" s="643">
        <f>IFERROR(Y335/H335,"0")+IFERROR(Y336/H336,"0")+IFERROR(Y337/H337,"0")</f>
        <v>122</v>
      </c>
      <c r="Z338" s="643">
        <f>IFERROR(IF(Z335="",0,Z335),"0")+IFERROR(IF(Z336="",0,Z336),"0")+IFERROR(IF(Z337="",0,Z337),"0")</f>
        <v>2.3155600000000001</v>
      </c>
      <c r="AA338" s="644"/>
      <c r="AB338" s="644"/>
      <c r="AC338" s="644"/>
    </row>
    <row r="339" spans="1:68" x14ac:dyDescent="0.2">
      <c r="A339" s="646"/>
      <c r="B339" s="646"/>
      <c r="C339" s="646"/>
      <c r="D339" s="646"/>
      <c r="E339" s="646"/>
      <c r="F339" s="646"/>
      <c r="G339" s="646"/>
      <c r="H339" s="646"/>
      <c r="I339" s="646"/>
      <c r="J339" s="646"/>
      <c r="K339" s="646"/>
      <c r="L339" s="646"/>
      <c r="M339" s="646"/>
      <c r="N339" s="646"/>
      <c r="O339" s="653"/>
      <c r="P339" s="660" t="s">
        <v>85</v>
      </c>
      <c r="Q339" s="661"/>
      <c r="R339" s="661"/>
      <c r="S339" s="661"/>
      <c r="T339" s="661"/>
      <c r="U339" s="661"/>
      <c r="V339" s="662"/>
      <c r="W339" s="37" t="s">
        <v>68</v>
      </c>
      <c r="X339" s="643">
        <f>IFERROR(SUM(X335:X337),"0")</f>
        <v>963</v>
      </c>
      <c r="Y339" s="643">
        <f>IFERROR(SUM(Y335:Y337),"0")</f>
        <v>982.8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752" t="s">
        <v>541</v>
      </c>
      <c r="Q341" s="650"/>
      <c r="R341" s="650"/>
      <c r="S341" s="650"/>
      <c r="T341" s="651"/>
      <c r="U341" s="34"/>
      <c r="V341" s="34"/>
      <c r="W341" s="35" t="s">
        <v>68</v>
      </c>
      <c r="X341" s="641">
        <v>80</v>
      </c>
      <c r="Y341" s="642">
        <f>IFERROR(IF(X341="",0,CEILING((X341/$H341),1)*$H341),"")</f>
        <v>82.08</v>
      </c>
      <c r="Z341" s="36">
        <f>IFERROR(IF(Y341=0,"",ROUNDUP(Y341/H341,0)*0.00753),"")</f>
        <v>0.20331000000000002</v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87.368421052631561</v>
      </c>
      <c r="BN341" s="64">
        <f>IFERROR(Y341*I341/H341,"0")</f>
        <v>89.639999999999986</v>
      </c>
      <c r="BO341" s="64">
        <f>IFERROR(1/J341*(X341/H341),"0")</f>
        <v>0.16869095816464236</v>
      </c>
      <c r="BP341" s="64">
        <f>IFERROR(1/J341*(Y341/H341),"0")</f>
        <v>0.17307692307692307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724" t="s">
        <v>545</v>
      </c>
      <c r="Q342" s="650"/>
      <c r="R342" s="650"/>
      <c r="S342" s="650"/>
      <c r="T342" s="651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0"/>
      <c r="R343" s="650"/>
      <c r="S343" s="650"/>
      <c r="T343" s="651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7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0"/>
      <c r="R344" s="650"/>
      <c r="S344" s="650"/>
      <c r="T344" s="651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2"/>
      <c r="B345" s="646"/>
      <c r="C345" s="646"/>
      <c r="D345" s="646"/>
      <c r="E345" s="646"/>
      <c r="F345" s="646"/>
      <c r="G345" s="646"/>
      <c r="H345" s="646"/>
      <c r="I345" s="646"/>
      <c r="J345" s="646"/>
      <c r="K345" s="646"/>
      <c r="L345" s="646"/>
      <c r="M345" s="646"/>
      <c r="N345" s="646"/>
      <c r="O345" s="653"/>
      <c r="P345" s="660" t="s">
        <v>85</v>
      </c>
      <c r="Q345" s="661"/>
      <c r="R345" s="661"/>
      <c r="S345" s="661"/>
      <c r="T345" s="661"/>
      <c r="U345" s="661"/>
      <c r="V345" s="662"/>
      <c r="W345" s="37" t="s">
        <v>86</v>
      </c>
      <c r="X345" s="643">
        <f>IFERROR(X341/H341,"0")+IFERROR(X342/H342,"0")+IFERROR(X343/H343,"0")+IFERROR(X344/H344,"0")</f>
        <v>26.315789473684209</v>
      </c>
      <c r="Y345" s="643">
        <f>IFERROR(Y341/H341,"0")+IFERROR(Y342/H342,"0")+IFERROR(Y343/H343,"0")+IFERROR(Y344/H344,"0")</f>
        <v>27</v>
      </c>
      <c r="Z345" s="643">
        <f>IFERROR(IF(Z341="",0,Z341),"0")+IFERROR(IF(Z342="",0,Z342),"0")+IFERROR(IF(Z343="",0,Z343),"0")+IFERROR(IF(Z344="",0,Z344),"0")</f>
        <v>0.20331000000000002</v>
      </c>
      <c r="AA345" s="644"/>
      <c r="AB345" s="644"/>
      <c r="AC345" s="644"/>
    </row>
    <row r="346" spans="1:68" x14ac:dyDescent="0.2">
      <c r="A346" s="646"/>
      <c r="B346" s="646"/>
      <c r="C346" s="646"/>
      <c r="D346" s="646"/>
      <c r="E346" s="646"/>
      <c r="F346" s="646"/>
      <c r="G346" s="646"/>
      <c r="H346" s="646"/>
      <c r="I346" s="646"/>
      <c r="J346" s="646"/>
      <c r="K346" s="646"/>
      <c r="L346" s="646"/>
      <c r="M346" s="646"/>
      <c r="N346" s="646"/>
      <c r="O346" s="653"/>
      <c r="P346" s="660" t="s">
        <v>85</v>
      </c>
      <c r="Q346" s="661"/>
      <c r="R346" s="661"/>
      <c r="S346" s="661"/>
      <c r="T346" s="661"/>
      <c r="U346" s="661"/>
      <c r="V346" s="662"/>
      <c r="W346" s="37" t="s">
        <v>68</v>
      </c>
      <c r="X346" s="643">
        <f>IFERROR(SUM(X341:X344),"0")</f>
        <v>80</v>
      </c>
      <c r="Y346" s="643">
        <f>IFERROR(SUM(Y341:Y344),"0")</f>
        <v>82.08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46"/>
      <c r="C347" s="646"/>
      <c r="D347" s="646"/>
      <c r="E347" s="646"/>
      <c r="F347" s="646"/>
      <c r="G347" s="646"/>
      <c r="H347" s="646"/>
      <c r="I347" s="646"/>
      <c r="J347" s="646"/>
      <c r="K347" s="646"/>
      <c r="L347" s="646"/>
      <c r="M347" s="646"/>
      <c r="N347" s="646"/>
      <c r="O347" s="646"/>
      <c r="P347" s="646"/>
      <c r="Q347" s="646"/>
      <c r="R347" s="646"/>
      <c r="S347" s="646"/>
      <c r="T347" s="646"/>
      <c r="U347" s="646"/>
      <c r="V347" s="646"/>
      <c r="W347" s="646"/>
      <c r="X347" s="646"/>
      <c r="Y347" s="646"/>
      <c r="Z347" s="646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0"/>
      <c r="R348" s="650"/>
      <c r="S348" s="650"/>
      <c r="T348" s="651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7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0"/>
      <c r="R349" s="650"/>
      <c r="S349" s="650"/>
      <c r="T349" s="651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0"/>
      <c r="R350" s="650"/>
      <c r="S350" s="650"/>
      <c r="T350" s="651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2"/>
      <c r="B351" s="646"/>
      <c r="C351" s="646"/>
      <c r="D351" s="646"/>
      <c r="E351" s="646"/>
      <c r="F351" s="646"/>
      <c r="G351" s="646"/>
      <c r="H351" s="646"/>
      <c r="I351" s="646"/>
      <c r="J351" s="646"/>
      <c r="K351" s="646"/>
      <c r="L351" s="646"/>
      <c r="M351" s="646"/>
      <c r="N351" s="646"/>
      <c r="O351" s="653"/>
      <c r="P351" s="660" t="s">
        <v>85</v>
      </c>
      <c r="Q351" s="661"/>
      <c r="R351" s="661"/>
      <c r="S351" s="661"/>
      <c r="T351" s="661"/>
      <c r="U351" s="661"/>
      <c r="V351" s="662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53"/>
      <c r="P352" s="660" t="s">
        <v>85</v>
      </c>
      <c r="Q352" s="661"/>
      <c r="R352" s="661"/>
      <c r="S352" s="661"/>
      <c r="T352" s="661"/>
      <c r="U352" s="661"/>
      <c r="V352" s="662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74" t="s">
        <v>561</v>
      </c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6"/>
      <c r="P353" s="646"/>
      <c r="Q353" s="646"/>
      <c r="R353" s="646"/>
      <c r="S353" s="646"/>
      <c r="T353" s="646"/>
      <c r="U353" s="646"/>
      <c r="V353" s="646"/>
      <c r="W353" s="646"/>
      <c r="X353" s="646"/>
      <c r="Y353" s="646"/>
      <c r="Z353" s="646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46"/>
      <c r="C354" s="646"/>
      <c r="D354" s="646"/>
      <c r="E354" s="646"/>
      <c r="F354" s="646"/>
      <c r="G354" s="646"/>
      <c r="H354" s="646"/>
      <c r="I354" s="646"/>
      <c r="J354" s="646"/>
      <c r="K354" s="646"/>
      <c r="L354" s="646"/>
      <c r="M354" s="646"/>
      <c r="N354" s="646"/>
      <c r="O354" s="646"/>
      <c r="P354" s="646"/>
      <c r="Q354" s="646"/>
      <c r="R354" s="646"/>
      <c r="S354" s="646"/>
      <c r="T354" s="646"/>
      <c r="U354" s="646"/>
      <c r="V354" s="646"/>
      <c r="W354" s="646"/>
      <c r="X354" s="646"/>
      <c r="Y354" s="646"/>
      <c r="Z354" s="646"/>
      <c r="AA354" s="637"/>
      <c r="AB354" s="637"/>
      <c r="AC354" s="637"/>
    </row>
    <row r="355" spans="1:68" ht="27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6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0"/>
      <c r="R355" s="650"/>
      <c r="S355" s="650"/>
      <c r="T355" s="651"/>
      <c r="U355" s="34"/>
      <c r="V355" s="34"/>
      <c r="W355" s="35" t="s">
        <v>68</v>
      </c>
      <c r="X355" s="641">
        <v>8</v>
      </c>
      <c r="Y355" s="642">
        <f>IFERROR(IF(X355="",0,CEILING((X355/$H355),1)*$H355),"")</f>
        <v>9</v>
      </c>
      <c r="Z355" s="36">
        <f>IFERROR(IF(Y355=0,"",ROUNDUP(Y355/H355,0)*0.00651),"")</f>
        <v>3.2550000000000003E-2</v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9.0133333333333336</v>
      </c>
      <c r="BN355" s="64">
        <f>IFERROR(Y355*I355/H355,"0")</f>
        <v>10.139999999999999</v>
      </c>
      <c r="BO355" s="64">
        <f>IFERROR(1/J355*(X355/H355),"0")</f>
        <v>2.4420024420024423E-2</v>
      </c>
      <c r="BP355" s="64">
        <f>IFERROR(1/J355*(Y355/H355),"0")</f>
        <v>2.7472527472527476E-2</v>
      </c>
    </row>
    <row r="356" spans="1:68" x14ac:dyDescent="0.2">
      <c r="A356" s="652"/>
      <c r="B356" s="646"/>
      <c r="C356" s="646"/>
      <c r="D356" s="646"/>
      <c r="E356" s="646"/>
      <c r="F356" s="646"/>
      <c r="G356" s="646"/>
      <c r="H356" s="646"/>
      <c r="I356" s="646"/>
      <c r="J356" s="646"/>
      <c r="K356" s="646"/>
      <c r="L356" s="646"/>
      <c r="M356" s="646"/>
      <c r="N356" s="646"/>
      <c r="O356" s="653"/>
      <c r="P356" s="660" t="s">
        <v>85</v>
      </c>
      <c r="Q356" s="661"/>
      <c r="R356" s="661"/>
      <c r="S356" s="661"/>
      <c r="T356" s="661"/>
      <c r="U356" s="661"/>
      <c r="V356" s="662"/>
      <c r="W356" s="37" t="s">
        <v>86</v>
      </c>
      <c r="X356" s="643">
        <f>IFERROR(X355/H355,"0")</f>
        <v>4.4444444444444446</v>
      </c>
      <c r="Y356" s="643">
        <f>IFERROR(Y355/H355,"0")</f>
        <v>5</v>
      </c>
      <c r="Z356" s="643">
        <f>IFERROR(IF(Z355="",0,Z355),"0")</f>
        <v>3.2550000000000003E-2</v>
      </c>
      <c r="AA356" s="644"/>
      <c r="AB356" s="644"/>
      <c r="AC356" s="644"/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53"/>
      <c r="P357" s="660" t="s">
        <v>85</v>
      </c>
      <c r="Q357" s="661"/>
      <c r="R357" s="661"/>
      <c r="S357" s="661"/>
      <c r="T357" s="661"/>
      <c r="U357" s="661"/>
      <c r="V357" s="662"/>
      <c r="W357" s="37" t="s">
        <v>68</v>
      </c>
      <c r="X357" s="643">
        <f>IFERROR(SUM(X355:X355),"0")</f>
        <v>8</v>
      </c>
      <c r="Y357" s="643">
        <f>IFERROR(SUM(Y355:Y355),"0")</f>
        <v>9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6"/>
      <c r="P358" s="646"/>
      <c r="Q358" s="646"/>
      <c r="R358" s="646"/>
      <c r="S358" s="646"/>
      <c r="T358" s="646"/>
      <c r="U358" s="646"/>
      <c r="V358" s="646"/>
      <c r="W358" s="646"/>
      <c r="X358" s="646"/>
      <c r="Y358" s="646"/>
      <c r="Z358" s="646"/>
      <c r="AA358" s="637"/>
      <c r="AB358" s="637"/>
      <c r="AC358" s="637"/>
    </row>
    <row r="359" spans="1:68" ht="27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7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0"/>
      <c r="R359" s="650"/>
      <c r="S359" s="650"/>
      <c r="T359" s="651"/>
      <c r="U359" s="34"/>
      <c r="V359" s="34"/>
      <c r="W359" s="35" t="s">
        <v>68</v>
      </c>
      <c r="X359" s="641">
        <v>16</v>
      </c>
      <c r="Y359" s="642">
        <f>IFERROR(IF(X359="",0,CEILING((X359/$H359),1)*$H359),"")</f>
        <v>16.2</v>
      </c>
      <c r="Z359" s="36">
        <f>IFERROR(IF(Y359=0,"",ROUNDUP(Y359/H359,0)*0.01898),"")</f>
        <v>3.7960000000000001E-2</v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17.025185185185187</v>
      </c>
      <c r="BN359" s="64">
        <f>IFERROR(Y359*I359/H359,"0")</f>
        <v>17.238</v>
      </c>
      <c r="BO359" s="64">
        <f>IFERROR(1/J359*(X359/H359),"0")</f>
        <v>3.0864197530864199E-2</v>
      </c>
      <c r="BP359" s="64">
        <f>IFERROR(1/J359*(Y359/H359),"0")</f>
        <v>3.125E-2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6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0"/>
      <c r="R360" s="650"/>
      <c r="S360" s="650"/>
      <c r="T360" s="651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0"/>
      <c r="R361" s="650"/>
      <c r="S361" s="650"/>
      <c r="T361" s="651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2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53"/>
      <c r="P362" s="660" t="s">
        <v>85</v>
      </c>
      <c r="Q362" s="661"/>
      <c r="R362" s="661"/>
      <c r="S362" s="661"/>
      <c r="T362" s="661"/>
      <c r="U362" s="661"/>
      <c r="V362" s="662"/>
      <c r="W362" s="37" t="s">
        <v>86</v>
      </c>
      <c r="X362" s="643">
        <f>IFERROR(X359/H359,"0")+IFERROR(X360/H360,"0")+IFERROR(X361/H361,"0")</f>
        <v>1.9753086419753088</v>
      </c>
      <c r="Y362" s="643">
        <f>IFERROR(Y359/H359,"0")+IFERROR(Y360/H360,"0")+IFERROR(Y361/H361,"0")</f>
        <v>2</v>
      </c>
      <c r="Z362" s="643">
        <f>IFERROR(IF(Z359="",0,Z359),"0")+IFERROR(IF(Z360="",0,Z360),"0")+IFERROR(IF(Z361="",0,Z361),"0")</f>
        <v>3.7960000000000001E-2</v>
      </c>
      <c r="AA362" s="644"/>
      <c r="AB362" s="644"/>
      <c r="AC362" s="644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53"/>
      <c r="P363" s="660" t="s">
        <v>85</v>
      </c>
      <c r="Q363" s="661"/>
      <c r="R363" s="661"/>
      <c r="S363" s="661"/>
      <c r="T363" s="661"/>
      <c r="U363" s="661"/>
      <c r="V363" s="662"/>
      <c r="W363" s="37" t="s">
        <v>68</v>
      </c>
      <c r="X363" s="643">
        <f>IFERROR(SUM(X359:X361),"0")</f>
        <v>16</v>
      </c>
      <c r="Y363" s="643">
        <f>IFERROR(SUM(Y359:Y361),"0")</f>
        <v>16.2</v>
      </c>
      <c r="Z363" s="37"/>
      <c r="AA363" s="644"/>
      <c r="AB363" s="644"/>
      <c r="AC363" s="644"/>
    </row>
    <row r="364" spans="1:68" ht="27.75" hidden="1" customHeight="1" x14ac:dyDescent="0.2">
      <c r="A364" s="671" t="s">
        <v>574</v>
      </c>
      <c r="B364" s="672"/>
      <c r="C364" s="672"/>
      <c r="D364" s="672"/>
      <c r="E364" s="672"/>
      <c r="F364" s="672"/>
      <c r="G364" s="672"/>
      <c r="H364" s="672"/>
      <c r="I364" s="672"/>
      <c r="J364" s="672"/>
      <c r="K364" s="672"/>
      <c r="L364" s="672"/>
      <c r="M364" s="672"/>
      <c r="N364" s="672"/>
      <c r="O364" s="672"/>
      <c r="P364" s="672"/>
      <c r="Q364" s="672"/>
      <c r="R364" s="672"/>
      <c r="S364" s="672"/>
      <c r="T364" s="672"/>
      <c r="U364" s="672"/>
      <c r="V364" s="672"/>
      <c r="W364" s="672"/>
      <c r="X364" s="672"/>
      <c r="Y364" s="672"/>
      <c r="Z364" s="672"/>
      <c r="AA364" s="48"/>
      <c r="AB364" s="48"/>
      <c r="AC364" s="48"/>
    </row>
    <row r="365" spans="1:68" ht="16.5" hidden="1" customHeight="1" x14ac:dyDescent="0.25">
      <c r="A365" s="674" t="s">
        <v>575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36"/>
      <c r="AB365" s="636"/>
      <c r="AC365" s="636"/>
    </row>
    <row r="366" spans="1:68" ht="14.25" hidden="1" customHeight="1" x14ac:dyDescent="0.25">
      <c r="A366" s="654" t="s">
        <v>95</v>
      </c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6"/>
      <c r="P366" s="646"/>
      <c r="Q366" s="646"/>
      <c r="R366" s="646"/>
      <c r="S366" s="646"/>
      <c r="T366" s="646"/>
      <c r="U366" s="646"/>
      <c r="V366" s="646"/>
      <c r="W366" s="646"/>
      <c r="X366" s="646"/>
      <c r="Y366" s="646"/>
      <c r="Z366" s="646"/>
      <c r="AA366" s="637"/>
      <c r="AB366" s="637"/>
      <c r="AC366" s="637"/>
    </row>
    <row r="367" spans="1:68" ht="37.5" hidden="1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72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0"/>
      <c r="R367" s="650"/>
      <c r="S367" s="650"/>
      <c r="T367" s="651"/>
      <c r="U367" s="34"/>
      <c r="V367" s="34"/>
      <c r="W367" s="35" t="s">
        <v>68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6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0"/>
      <c r="R368" s="650"/>
      <c r="S368" s="650"/>
      <c r="T368" s="651"/>
      <c r="U368" s="34"/>
      <c r="V368" s="34"/>
      <c r="W368" s="35" t="s">
        <v>68</v>
      </c>
      <c r="X368" s="641">
        <v>1048</v>
      </c>
      <c r="Y368" s="642">
        <f t="shared" si="57"/>
        <v>1050</v>
      </c>
      <c r="Z368" s="36">
        <f>IFERROR(IF(Y368=0,"",ROUNDUP(Y368/H368,0)*0.02175),"")</f>
        <v>1.5225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1081.5360000000001</v>
      </c>
      <c r="BN368" s="64">
        <f t="shared" si="59"/>
        <v>1083.5999999999999</v>
      </c>
      <c r="BO368" s="64">
        <f t="shared" si="60"/>
        <v>1.4555555555555553</v>
      </c>
      <c r="BP368" s="64">
        <f t="shared" si="61"/>
        <v>1.4583333333333333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7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0"/>
      <c r="R369" s="650"/>
      <c r="S369" s="650"/>
      <c r="T369" s="651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0"/>
      <c r="R370" s="650"/>
      <c r="S370" s="650"/>
      <c r="T370" s="651"/>
      <c r="U370" s="34"/>
      <c r="V370" s="34"/>
      <c r="W370" s="35" t="s">
        <v>68</v>
      </c>
      <c r="X370" s="641">
        <v>800</v>
      </c>
      <c r="Y370" s="642">
        <f t="shared" si="57"/>
        <v>810</v>
      </c>
      <c r="Z370" s="36">
        <f>IFERROR(IF(Y370=0,"",ROUNDUP(Y370/H370,0)*0.02175),"")</f>
        <v>1.1744999999999999</v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825.6</v>
      </c>
      <c r="BN370" s="64">
        <f t="shared" si="59"/>
        <v>835.92000000000007</v>
      </c>
      <c r="BO370" s="64">
        <f t="shared" si="60"/>
        <v>1.1111111111111112</v>
      </c>
      <c r="BP370" s="64">
        <f t="shared" si="61"/>
        <v>1.125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8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0"/>
      <c r="R371" s="650"/>
      <c r="S371" s="650"/>
      <c r="T371" s="651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0"/>
      <c r="R372" s="650"/>
      <c r="S372" s="650"/>
      <c r="T372" s="651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0"/>
      <c r="R373" s="650"/>
      <c r="S373" s="650"/>
      <c r="T373" s="651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2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53"/>
      <c r="P374" s="660" t="s">
        <v>85</v>
      </c>
      <c r="Q374" s="661"/>
      <c r="R374" s="661"/>
      <c r="S374" s="661"/>
      <c r="T374" s="661"/>
      <c r="U374" s="661"/>
      <c r="V374" s="662"/>
      <c r="W374" s="37" t="s">
        <v>86</v>
      </c>
      <c r="X374" s="643">
        <f>IFERROR(X367/H367,"0")+IFERROR(X368/H368,"0")+IFERROR(X369/H369,"0")+IFERROR(X370/H370,"0")+IFERROR(X371/H371,"0")+IFERROR(X372/H372,"0")+IFERROR(X373/H373,"0")</f>
        <v>123.19999999999999</v>
      </c>
      <c r="Y374" s="643">
        <f>IFERROR(Y367/H367,"0")+IFERROR(Y368/H368,"0")+IFERROR(Y369/H369,"0")+IFERROR(Y370/H370,"0")+IFERROR(Y371/H371,"0")+IFERROR(Y372/H372,"0")+IFERROR(Y373/H373,"0")</f>
        <v>124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2.6970000000000001</v>
      </c>
      <c r="AA374" s="644"/>
      <c r="AB374" s="644"/>
      <c r="AC374" s="644"/>
    </row>
    <row r="375" spans="1:68" x14ac:dyDescent="0.2">
      <c r="A375" s="646"/>
      <c r="B375" s="646"/>
      <c r="C375" s="646"/>
      <c r="D375" s="646"/>
      <c r="E375" s="646"/>
      <c r="F375" s="646"/>
      <c r="G375" s="646"/>
      <c r="H375" s="646"/>
      <c r="I375" s="646"/>
      <c r="J375" s="646"/>
      <c r="K375" s="646"/>
      <c r="L375" s="646"/>
      <c r="M375" s="646"/>
      <c r="N375" s="646"/>
      <c r="O375" s="653"/>
      <c r="P375" s="660" t="s">
        <v>85</v>
      </c>
      <c r="Q375" s="661"/>
      <c r="R375" s="661"/>
      <c r="S375" s="661"/>
      <c r="T375" s="661"/>
      <c r="U375" s="661"/>
      <c r="V375" s="662"/>
      <c r="W375" s="37" t="s">
        <v>68</v>
      </c>
      <c r="X375" s="643">
        <f>IFERROR(SUM(X367:X373),"0")</f>
        <v>1848</v>
      </c>
      <c r="Y375" s="643">
        <f>IFERROR(SUM(Y367:Y373),"0")</f>
        <v>1860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46"/>
      <c r="C376" s="646"/>
      <c r="D376" s="646"/>
      <c r="E376" s="646"/>
      <c r="F376" s="646"/>
      <c r="G376" s="646"/>
      <c r="H376" s="646"/>
      <c r="I376" s="646"/>
      <c r="J376" s="646"/>
      <c r="K376" s="646"/>
      <c r="L376" s="646"/>
      <c r="M376" s="646"/>
      <c r="N376" s="646"/>
      <c r="O376" s="646"/>
      <c r="P376" s="646"/>
      <c r="Q376" s="646"/>
      <c r="R376" s="646"/>
      <c r="S376" s="646"/>
      <c r="T376" s="646"/>
      <c r="U376" s="646"/>
      <c r="V376" s="646"/>
      <c r="W376" s="646"/>
      <c r="X376" s="646"/>
      <c r="Y376" s="646"/>
      <c r="Z376" s="646"/>
      <c r="AA376" s="637"/>
      <c r="AB376" s="637"/>
      <c r="AC376" s="637"/>
    </row>
    <row r="377" spans="1:68" ht="27" hidden="1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0"/>
      <c r="R377" s="650"/>
      <c r="S377" s="650"/>
      <c r="T377" s="651"/>
      <c r="U377" s="34"/>
      <c r="V377" s="34"/>
      <c r="W377" s="35" t="s">
        <v>68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0"/>
      <c r="R378" s="650"/>
      <c r="S378" s="650"/>
      <c r="T378" s="651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52"/>
      <c r="B379" s="646"/>
      <c r="C379" s="646"/>
      <c r="D379" s="646"/>
      <c r="E379" s="646"/>
      <c r="F379" s="646"/>
      <c r="G379" s="646"/>
      <c r="H379" s="646"/>
      <c r="I379" s="646"/>
      <c r="J379" s="646"/>
      <c r="K379" s="646"/>
      <c r="L379" s="646"/>
      <c r="M379" s="646"/>
      <c r="N379" s="646"/>
      <c r="O379" s="653"/>
      <c r="P379" s="660" t="s">
        <v>85</v>
      </c>
      <c r="Q379" s="661"/>
      <c r="R379" s="661"/>
      <c r="S379" s="661"/>
      <c r="T379" s="661"/>
      <c r="U379" s="661"/>
      <c r="V379" s="662"/>
      <c r="W379" s="37" t="s">
        <v>86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hidden="1" x14ac:dyDescent="0.2">
      <c r="A380" s="646"/>
      <c r="B380" s="646"/>
      <c r="C380" s="646"/>
      <c r="D380" s="646"/>
      <c r="E380" s="646"/>
      <c r="F380" s="646"/>
      <c r="G380" s="646"/>
      <c r="H380" s="646"/>
      <c r="I380" s="646"/>
      <c r="J380" s="646"/>
      <c r="K380" s="646"/>
      <c r="L380" s="646"/>
      <c r="M380" s="646"/>
      <c r="N380" s="646"/>
      <c r="O380" s="653"/>
      <c r="P380" s="660" t="s">
        <v>85</v>
      </c>
      <c r="Q380" s="661"/>
      <c r="R380" s="661"/>
      <c r="S380" s="661"/>
      <c r="T380" s="661"/>
      <c r="U380" s="661"/>
      <c r="V380" s="662"/>
      <c r="W380" s="37" t="s">
        <v>68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46"/>
      <c r="C381" s="646"/>
      <c r="D381" s="646"/>
      <c r="E381" s="646"/>
      <c r="F381" s="646"/>
      <c r="G381" s="646"/>
      <c r="H381" s="646"/>
      <c r="I381" s="646"/>
      <c r="J381" s="646"/>
      <c r="K381" s="646"/>
      <c r="L381" s="646"/>
      <c r="M381" s="646"/>
      <c r="N381" s="646"/>
      <c r="O381" s="646"/>
      <c r="P381" s="646"/>
      <c r="Q381" s="646"/>
      <c r="R381" s="646"/>
      <c r="S381" s="646"/>
      <c r="T381" s="646"/>
      <c r="U381" s="646"/>
      <c r="V381" s="646"/>
      <c r="W381" s="646"/>
      <c r="X381" s="646"/>
      <c r="Y381" s="646"/>
      <c r="Z381" s="646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9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0"/>
      <c r="R382" s="650"/>
      <c r="S382" s="650"/>
      <c r="T382" s="651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6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0"/>
      <c r="R383" s="650"/>
      <c r="S383" s="650"/>
      <c r="T383" s="651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2"/>
      <c r="B384" s="646"/>
      <c r="C384" s="646"/>
      <c r="D384" s="646"/>
      <c r="E384" s="646"/>
      <c r="F384" s="646"/>
      <c r="G384" s="646"/>
      <c r="H384" s="646"/>
      <c r="I384" s="646"/>
      <c r="J384" s="646"/>
      <c r="K384" s="646"/>
      <c r="L384" s="646"/>
      <c r="M384" s="646"/>
      <c r="N384" s="646"/>
      <c r="O384" s="653"/>
      <c r="P384" s="660" t="s">
        <v>85</v>
      </c>
      <c r="Q384" s="661"/>
      <c r="R384" s="661"/>
      <c r="S384" s="661"/>
      <c r="T384" s="661"/>
      <c r="U384" s="661"/>
      <c r="V384" s="662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46"/>
      <c r="B385" s="646"/>
      <c r="C385" s="646"/>
      <c r="D385" s="646"/>
      <c r="E385" s="646"/>
      <c r="F385" s="646"/>
      <c r="G385" s="646"/>
      <c r="H385" s="646"/>
      <c r="I385" s="646"/>
      <c r="J385" s="646"/>
      <c r="K385" s="646"/>
      <c r="L385" s="646"/>
      <c r="M385" s="646"/>
      <c r="N385" s="646"/>
      <c r="O385" s="653"/>
      <c r="P385" s="660" t="s">
        <v>85</v>
      </c>
      <c r="Q385" s="661"/>
      <c r="R385" s="661"/>
      <c r="S385" s="661"/>
      <c r="T385" s="661"/>
      <c r="U385" s="661"/>
      <c r="V385" s="662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6"/>
      <c r="P386" s="646"/>
      <c r="Q386" s="646"/>
      <c r="R386" s="646"/>
      <c r="S386" s="646"/>
      <c r="T386" s="646"/>
      <c r="U386" s="646"/>
      <c r="V386" s="646"/>
      <c r="W386" s="646"/>
      <c r="X386" s="646"/>
      <c r="Y386" s="646"/>
      <c r="Z386" s="646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6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0"/>
      <c r="R387" s="650"/>
      <c r="S387" s="650"/>
      <c r="T387" s="651"/>
      <c r="U387" s="34"/>
      <c r="V387" s="34"/>
      <c r="W387" s="35" t="s">
        <v>68</v>
      </c>
      <c r="X387" s="641">
        <v>87</v>
      </c>
      <c r="Y387" s="642">
        <f>IFERROR(IF(X387="",0,CEILING((X387/$H387),1)*$H387),"")</f>
        <v>90</v>
      </c>
      <c r="Z387" s="36">
        <f>IFERROR(IF(Y387=0,"",ROUNDUP(Y387/H387,0)*0.01898),"")</f>
        <v>0.1898</v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92.016999999999996</v>
      </c>
      <c r="BN387" s="64">
        <f>IFERROR(Y387*I387/H387,"0")</f>
        <v>95.19</v>
      </c>
      <c r="BO387" s="64">
        <f>IFERROR(1/J387*(X387/H387),"0")</f>
        <v>0.15104166666666666</v>
      </c>
      <c r="BP387" s="64">
        <f>IFERROR(1/J387*(Y387/H387),"0")</f>
        <v>0.15625</v>
      </c>
    </row>
    <row r="388" spans="1:68" x14ac:dyDescent="0.2">
      <c r="A388" s="652"/>
      <c r="B388" s="646"/>
      <c r="C388" s="646"/>
      <c r="D388" s="646"/>
      <c r="E388" s="646"/>
      <c r="F388" s="646"/>
      <c r="G388" s="646"/>
      <c r="H388" s="646"/>
      <c r="I388" s="646"/>
      <c r="J388" s="646"/>
      <c r="K388" s="646"/>
      <c r="L388" s="646"/>
      <c r="M388" s="646"/>
      <c r="N388" s="646"/>
      <c r="O388" s="653"/>
      <c r="P388" s="660" t="s">
        <v>85</v>
      </c>
      <c r="Q388" s="661"/>
      <c r="R388" s="661"/>
      <c r="S388" s="661"/>
      <c r="T388" s="661"/>
      <c r="U388" s="661"/>
      <c r="V388" s="662"/>
      <c r="W388" s="37" t="s">
        <v>86</v>
      </c>
      <c r="X388" s="643">
        <f>IFERROR(X387/H387,"0")</f>
        <v>9.6666666666666661</v>
      </c>
      <c r="Y388" s="643">
        <f>IFERROR(Y387/H387,"0")</f>
        <v>10</v>
      </c>
      <c r="Z388" s="643">
        <f>IFERROR(IF(Z387="",0,Z387),"0")</f>
        <v>0.1898</v>
      </c>
      <c r="AA388" s="644"/>
      <c r="AB388" s="644"/>
      <c r="AC388" s="644"/>
    </row>
    <row r="389" spans="1:68" x14ac:dyDescent="0.2">
      <c r="A389" s="646"/>
      <c r="B389" s="646"/>
      <c r="C389" s="646"/>
      <c r="D389" s="646"/>
      <c r="E389" s="646"/>
      <c r="F389" s="646"/>
      <c r="G389" s="646"/>
      <c r="H389" s="646"/>
      <c r="I389" s="646"/>
      <c r="J389" s="646"/>
      <c r="K389" s="646"/>
      <c r="L389" s="646"/>
      <c r="M389" s="646"/>
      <c r="N389" s="646"/>
      <c r="O389" s="653"/>
      <c r="P389" s="660" t="s">
        <v>85</v>
      </c>
      <c r="Q389" s="661"/>
      <c r="R389" s="661"/>
      <c r="S389" s="661"/>
      <c r="T389" s="661"/>
      <c r="U389" s="661"/>
      <c r="V389" s="662"/>
      <c r="W389" s="37" t="s">
        <v>68</v>
      </c>
      <c r="X389" s="643">
        <f>IFERROR(SUM(X387:X387),"0")</f>
        <v>87</v>
      </c>
      <c r="Y389" s="643">
        <f>IFERROR(SUM(Y387:Y387),"0")</f>
        <v>90</v>
      </c>
      <c r="Z389" s="37"/>
      <c r="AA389" s="644"/>
      <c r="AB389" s="644"/>
      <c r="AC389" s="644"/>
    </row>
    <row r="390" spans="1:68" ht="16.5" hidden="1" customHeight="1" x14ac:dyDescent="0.25">
      <c r="A390" s="674" t="s">
        <v>609</v>
      </c>
      <c r="B390" s="646"/>
      <c r="C390" s="646"/>
      <c r="D390" s="646"/>
      <c r="E390" s="646"/>
      <c r="F390" s="646"/>
      <c r="G390" s="646"/>
      <c r="H390" s="646"/>
      <c r="I390" s="646"/>
      <c r="J390" s="646"/>
      <c r="K390" s="646"/>
      <c r="L390" s="646"/>
      <c r="M390" s="646"/>
      <c r="N390" s="646"/>
      <c r="O390" s="646"/>
      <c r="P390" s="646"/>
      <c r="Q390" s="646"/>
      <c r="R390" s="646"/>
      <c r="S390" s="646"/>
      <c r="T390" s="646"/>
      <c r="U390" s="646"/>
      <c r="V390" s="646"/>
      <c r="W390" s="646"/>
      <c r="X390" s="646"/>
      <c r="Y390" s="646"/>
      <c r="Z390" s="646"/>
      <c r="AA390" s="636"/>
      <c r="AB390" s="636"/>
      <c r="AC390" s="636"/>
    </row>
    <row r="391" spans="1:68" ht="14.25" hidden="1" customHeight="1" x14ac:dyDescent="0.25">
      <c r="A391" s="654" t="s">
        <v>95</v>
      </c>
      <c r="B391" s="646"/>
      <c r="C391" s="646"/>
      <c r="D391" s="646"/>
      <c r="E391" s="646"/>
      <c r="F391" s="646"/>
      <c r="G391" s="646"/>
      <c r="H391" s="646"/>
      <c r="I391" s="646"/>
      <c r="J391" s="646"/>
      <c r="K391" s="646"/>
      <c r="L391" s="646"/>
      <c r="M391" s="646"/>
      <c r="N391" s="646"/>
      <c r="O391" s="646"/>
      <c r="P391" s="646"/>
      <c r="Q391" s="646"/>
      <c r="R391" s="646"/>
      <c r="S391" s="646"/>
      <c r="T391" s="646"/>
      <c r="U391" s="646"/>
      <c r="V391" s="646"/>
      <c r="W391" s="646"/>
      <c r="X391" s="646"/>
      <c r="Y391" s="646"/>
      <c r="Z391" s="646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9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0"/>
      <c r="R392" s="650"/>
      <c r="S392" s="650"/>
      <c r="T392" s="651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0"/>
      <c r="R393" s="650"/>
      <c r="S393" s="650"/>
      <c r="T393" s="651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9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0"/>
      <c r="R394" s="650"/>
      <c r="S394" s="650"/>
      <c r="T394" s="651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0"/>
      <c r="R395" s="650"/>
      <c r="S395" s="650"/>
      <c r="T395" s="651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7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0"/>
      <c r="R396" s="650"/>
      <c r="S396" s="650"/>
      <c r="T396" s="651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2"/>
      <c r="B397" s="646"/>
      <c r="C397" s="646"/>
      <c r="D397" s="646"/>
      <c r="E397" s="646"/>
      <c r="F397" s="646"/>
      <c r="G397" s="646"/>
      <c r="H397" s="646"/>
      <c r="I397" s="646"/>
      <c r="J397" s="646"/>
      <c r="K397" s="646"/>
      <c r="L397" s="646"/>
      <c r="M397" s="646"/>
      <c r="N397" s="646"/>
      <c r="O397" s="653"/>
      <c r="P397" s="660" t="s">
        <v>85</v>
      </c>
      <c r="Q397" s="661"/>
      <c r="R397" s="661"/>
      <c r="S397" s="661"/>
      <c r="T397" s="661"/>
      <c r="U397" s="661"/>
      <c r="V397" s="662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46"/>
      <c r="B398" s="646"/>
      <c r="C398" s="646"/>
      <c r="D398" s="646"/>
      <c r="E398" s="646"/>
      <c r="F398" s="646"/>
      <c r="G398" s="646"/>
      <c r="H398" s="646"/>
      <c r="I398" s="646"/>
      <c r="J398" s="646"/>
      <c r="K398" s="646"/>
      <c r="L398" s="646"/>
      <c r="M398" s="646"/>
      <c r="N398" s="646"/>
      <c r="O398" s="653"/>
      <c r="P398" s="660" t="s">
        <v>85</v>
      </c>
      <c r="Q398" s="661"/>
      <c r="R398" s="661"/>
      <c r="S398" s="661"/>
      <c r="T398" s="661"/>
      <c r="U398" s="661"/>
      <c r="V398" s="662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46"/>
      <c r="C399" s="646"/>
      <c r="D399" s="646"/>
      <c r="E399" s="646"/>
      <c r="F399" s="646"/>
      <c r="G399" s="646"/>
      <c r="H399" s="646"/>
      <c r="I399" s="646"/>
      <c r="J399" s="646"/>
      <c r="K399" s="646"/>
      <c r="L399" s="646"/>
      <c r="M399" s="646"/>
      <c r="N399" s="646"/>
      <c r="O399" s="646"/>
      <c r="P399" s="646"/>
      <c r="Q399" s="646"/>
      <c r="R399" s="646"/>
      <c r="S399" s="646"/>
      <c r="T399" s="646"/>
      <c r="U399" s="646"/>
      <c r="V399" s="646"/>
      <c r="W399" s="646"/>
      <c r="X399" s="646"/>
      <c r="Y399" s="646"/>
      <c r="Z399" s="646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9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0"/>
      <c r="R400" s="650"/>
      <c r="S400" s="650"/>
      <c r="T400" s="651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2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53"/>
      <c r="P401" s="660" t="s">
        <v>85</v>
      </c>
      <c r="Q401" s="661"/>
      <c r="R401" s="661"/>
      <c r="S401" s="661"/>
      <c r="T401" s="661"/>
      <c r="U401" s="661"/>
      <c r="V401" s="662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53"/>
      <c r="P402" s="660" t="s">
        <v>85</v>
      </c>
      <c r="Q402" s="661"/>
      <c r="R402" s="661"/>
      <c r="S402" s="661"/>
      <c r="T402" s="661"/>
      <c r="U402" s="661"/>
      <c r="V402" s="662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46"/>
      <c r="C403" s="646"/>
      <c r="D403" s="646"/>
      <c r="E403" s="646"/>
      <c r="F403" s="646"/>
      <c r="G403" s="646"/>
      <c r="H403" s="646"/>
      <c r="I403" s="646"/>
      <c r="J403" s="646"/>
      <c r="K403" s="646"/>
      <c r="L403" s="646"/>
      <c r="M403" s="646"/>
      <c r="N403" s="646"/>
      <c r="O403" s="646"/>
      <c r="P403" s="646"/>
      <c r="Q403" s="646"/>
      <c r="R403" s="646"/>
      <c r="S403" s="646"/>
      <c r="T403" s="646"/>
      <c r="U403" s="646"/>
      <c r="V403" s="646"/>
      <c r="W403" s="646"/>
      <c r="X403" s="646"/>
      <c r="Y403" s="646"/>
      <c r="Z403" s="646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9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0"/>
      <c r="R404" s="650"/>
      <c r="S404" s="650"/>
      <c r="T404" s="651"/>
      <c r="U404" s="34"/>
      <c r="V404" s="34"/>
      <c r="W404" s="35" t="s">
        <v>68</v>
      </c>
      <c r="X404" s="641">
        <v>1214</v>
      </c>
      <c r="Y404" s="642">
        <f>IFERROR(IF(X404="",0,CEILING((X404/$H404),1)*$H404),"")</f>
        <v>1215</v>
      </c>
      <c r="Z404" s="36">
        <f>IFERROR(IF(Y404=0,"",ROUNDUP(Y404/H404,0)*0.01898),"")</f>
        <v>2.5623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1284.0073333333335</v>
      </c>
      <c r="BN404" s="64">
        <f>IFERROR(Y404*I404/H404,"0")</f>
        <v>1285.0650000000001</v>
      </c>
      <c r="BO404" s="64">
        <f>IFERROR(1/J404*(X404/H404),"0")</f>
        <v>2.1076388888888888</v>
      </c>
      <c r="BP404" s="64">
        <f>IFERROR(1/J404*(Y404/H404),"0")</f>
        <v>2.109375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98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0"/>
      <c r="R405" s="650"/>
      <c r="S405" s="650"/>
      <c r="T405" s="651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0"/>
      <c r="R406" s="650"/>
      <c r="S406" s="650"/>
      <c r="T406" s="651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9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0"/>
      <c r="R407" s="650"/>
      <c r="S407" s="650"/>
      <c r="T407" s="651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2"/>
      <c r="B408" s="646"/>
      <c r="C408" s="646"/>
      <c r="D408" s="646"/>
      <c r="E408" s="646"/>
      <c r="F408" s="646"/>
      <c r="G408" s="646"/>
      <c r="H408" s="646"/>
      <c r="I408" s="646"/>
      <c r="J408" s="646"/>
      <c r="K408" s="646"/>
      <c r="L408" s="646"/>
      <c r="M408" s="646"/>
      <c r="N408" s="646"/>
      <c r="O408" s="653"/>
      <c r="P408" s="660" t="s">
        <v>85</v>
      </c>
      <c r="Q408" s="661"/>
      <c r="R408" s="661"/>
      <c r="S408" s="661"/>
      <c r="T408" s="661"/>
      <c r="U408" s="661"/>
      <c r="V408" s="662"/>
      <c r="W408" s="37" t="s">
        <v>86</v>
      </c>
      <c r="X408" s="643">
        <f>IFERROR(X404/H404,"0")+IFERROR(X405/H405,"0")+IFERROR(X406/H406,"0")+IFERROR(X407/H407,"0")</f>
        <v>134.88888888888889</v>
      </c>
      <c r="Y408" s="643">
        <f>IFERROR(Y404/H404,"0")+IFERROR(Y405/H405,"0")+IFERROR(Y406/H406,"0")+IFERROR(Y407/H407,"0")</f>
        <v>135</v>
      </c>
      <c r="Z408" s="643">
        <f>IFERROR(IF(Z404="",0,Z404),"0")+IFERROR(IF(Z405="",0,Z405),"0")+IFERROR(IF(Z406="",0,Z406),"0")+IFERROR(IF(Z407="",0,Z407),"0")</f>
        <v>2.5623</v>
      </c>
      <c r="AA408" s="644"/>
      <c r="AB408" s="644"/>
      <c r="AC408" s="644"/>
    </row>
    <row r="409" spans="1:68" x14ac:dyDescent="0.2">
      <c r="A409" s="646"/>
      <c r="B409" s="646"/>
      <c r="C409" s="646"/>
      <c r="D409" s="646"/>
      <c r="E409" s="646"/>
      <c r="F409" s="646"/>
      <c r="G409" s="646"/>
      <c r="H409" s="646"/>
      <c r="I409" s="646"/>
      <c r="J409" s="646"/>
      <c r="K409" s="646"/>
      <c r="L409" s="646"/>
      <c r="M409" s="646"/>
      <c r="N409" s="646"/>
      <c r="O409" s="653"/>
      <c r="P409" s="660" t="s">
        <v>85</v>
      </c>
      <c r="Q409" s="661"/>
      <c r="R409" s="661"/>
      <c r="S409" s="661"/>
      <c r="T409" s="661"/>
      <c r="U409" s="661"/>
      <c r="V409" s="662"/>
      <c r="W409" s="37" t="s">
        <v>68</v>
      </c>
      <c r="X409" s="643">
        <f>IFERROR(SUM(X404:X407),"0")</f>
        <v>1214</v>
      </c>
      <c r="Y409" s="643">
        <f>IFERROR(SUM(Y404:Y407),"0")</f>
        <v>1215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46"/>
      <c r="C410" s="646"/>
      <c r="D410" s="646"/>
      <c r="E410" s="646"/>
      <c r="F410" s="646"/>
      <c r="G410" s="646"/>
      <c r="H410" s="646"/>
      <c r="I410" s="646"/>
      <c r="J410" s="646"/>
      <c r="K410" s="646"/>
      <c r="L410" s="646"/>
      <c r="M410" s="646"/>
      <c r="N410" s="646"/>
      <c r="O410" s="646"/>
      <c r="P410" s="646"/>
      <c r="Q410" s="646"/>
      <c r="R410" s="646"/>
      <c r="S410" s="646"/>
      <c r="T410" s="646"/>
      <c r="U410" s="646"/>
      <c r="V410" s="646"/>
      <c r="W410" s="646"/>
      <c r="X410" s="646"/>
      <c r="Y410" s="646"/>
      <c r="Z410" s="646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91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0"/>
      <c r="R411" s="650"/>
      <c r="S411" s="650"/>
      <c r="T411" s="651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2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53"/>
      <c r="P412" s="660" t="s">
        <v>85</v>
      </c>
      <c r="Q412" s="661"/>
      <c r="R412" s="661"/>
      <c r="S412" s="661"/>
      <c r="T412" s="661"/>
      <c r="U412" s="661"/>
      <c r="V412" s="662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46"/>
      <c r="B413" s="646"/>
      <c r="C413" s="646"/>
      <c r="D413" s="646"/>
      <c r="E413" s="646"/>
      <c r="F413" s="646"/>
      <c r="G413" s="646"/>
      <c r="H413" s="646"/>
      <c r="I413" s="646"/>
      <c r="J413" s="646"/>
      <c r="K413" s="646"/>
      <c r="L413" s="646"/>
      <c r="M413" s="646"/>
      <c r="N413" s="646"/>
      <c r="O413" s="653"/>
      <c r="P413" s="660" t="s">
        <v>85</v>
      </c>
      <c r="Q413" s="661"/>
      <c r="R413" s="661"/>
      <c r="S413" s="661"/>
      <c r="T413" s="661"/>
      <c r="U413" s="661"/>
      <c r="V413" s="662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71" t="s">
        <v>639</v>
      </c>
      <c r="B414" s="672"/>
      <c r="C414" s="672"/>
      <c r="D414" s="672"/>
      <c r="E414" s="672"/>
      <c r="F414" s="672"/>
      <c r="G414" s="672"/>
      <c r="H414" s="672"/>
      <c r="I414" s="672"/>
      <c r="J414" s="672"/>
      <c r="K414" s="672"/>
      <c r="L414" s="672"/>
      <c r="M414" s="672"/>
      <c r="N414" s="672"/>
      <c r="O414" s="672"/>
      <c r="P414" s="672"/>
      <c r="Q414" s="672"/>
      <c r="R414" s="672"/>
      <c r="S414" s="672"/>
      <c r="T414" s="672"/>
      <c r="U414" s="672"/>
      <c r="V414" s="672"/>
      <c r="W414" s="672"/>
      <c r="X414" s="672"/>
      <c r="Y414" s="672"/>
      <c r="Z414" s="672"/>
      <c r="AA414" s="48"/>
      <c r="AB414" s="48"/>
      <c r="AC414" s="48"/>
    </row>
    <row r="415" spans="1:68" ht="16.5" hidden="1" customHeight="1" x14ac:dyDescent="0.25">
      <c r="A415" s="674" t="s">
        <v>640</v>
      </c>
      <c r="B415" s="646"/>
      <c r="C415" s="646"/>
      <c r="D415" s="646"/>
      <c r="E415" s="646"/>
      <c r="F415" s="646"/>
      <c r="G415" s="646"/>
      <c r="H415" s="646"/>
      <c r="I415" s="646"/>
      <c r="J415" s="646"/>
      <c r="K415" s="646"/>
      <c r="L415" s="646"/>
      <c r="M415" s="646"/>
      <c r="N415" s="646"/>
      <c r="O415" s="646"/>
      <c r="P415" s="646"/>
      <c r="Q415" s="646"/>
      <c r="R415" s="646"/>
      <c r="S415" s="646"/>
      <c r="T415" s="646"/>
      <c r="U415" s="646"/>
      <c r="V415" s="646"/>
      <c r="W415" s="646"/>
      <c r="X415" s="646"/>
      <c r="Y415" s="646"/>
      <c r="Z415" s="646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46"/>
      <c r="C416" s="646"/>
      <c r="D416" s="646"/>
      <c r="E416" s="646"/>
      <c r="F416" s="646"/>
      <c r="G416" s="646"/>
      <c r="H416" s="646"/>
      <c r="I416" s="646"/>
      <c r="J416" s="646"/>
      <c r="K416" s="646"/>
      <c r="L416" s="646"/>
      <c r="M416" s="646"/>
      <c r="N416" s="646"/>
      <c r="O416" s="646"/>
      <c r="P416" s="646"/>
      <c r="Q416" s="646"/>
      <c r="R416" s="646"/>
      <c r="S416" s="646"/>
      <c r="T416" s="646"/>
      <c r="U416" s="646"/>
      <c r="V416" s="646"/>
      <c r="W416" s="646"/>
      <c r="X416" s="646"/>
      <c r="Y416" s="646"/>
      <c r="Z416" s="646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0"/>
      <c r="R417" s="650"/>
      <c r="S417" s="650"/>
      <c r="T417" s="651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7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0"/>
      <c r="R418" s="650"/>
      <c r="S418" s="650"/>
      <c r="T418" s="651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0"/>
      <c r="R419" s="650"/>
      <c r="S419" s="650"/>
      <c r="T419" s="651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7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0"/>
      <c r="R420" s="650"/>
      <c r="S420" s="650"/>
      <c r="T420" s="651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77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0"/>
      <c r="R421" s="650"/>
      <c r="S421" s="650"/>
      <c r="T421" s="651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9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0"/>
      <c r="R422" s="650"/>
      <c r="S422" s="650"/>
      <c r="T422" s="651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7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0"/>
      <c r="R423" s="650"/>
      <c r="S423" s="650"/>
      <c r="T423" s="651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5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0"/>
      <c r="R424" s="650"/>
      <c r="S424" s="650"/>
      <c r="T424" s="651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0"/>
      <c r="R425" s="650"/>
      <c r="S425" s="650"/>
      <c r="T425" s="651"/>
      <c r="U425" s="34"/>
      <c r="V425" s="34"/>
      <c r="W425" s="35" t="s">
        <v>68</v>
      </c>
      <c r="X425" s="641">
        <v>4</v>
      </c>
      <c r="Y425" s="642">
        <f t="shared" si="62"/>
        <v>4.2</v>
      </c>
      <c r="Z425" s="36">
        <f t="shared" si="67"/>
        <v>1.004E-2</v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4.2476190476190476</v>
      </c>
      <c r="BN425" s="64">
        <f t="shared" si="64"/>
        <v>4.46</v>
      </c>
      <c r="BO425" s="64">
        <f t="shared" si="65"/>
        <v>8.1400081400081412E-3</v>
      </c>
      <c r="BP425" s="64">
        <f t="shared" si="66"/>
        <v>8.5470085470085479E-3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9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0"/>
      <c r="R426" s="650"/>
      <c r="S426" s="650"/>
      <c r="T426" s="651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2"/>
      <c r="B427" s="646"/>
      <c r="C427" s="646"/>
      <c r="D427" s="646"/>
      <c r="E427" s="646"/>
      <c r="F427" s="646"/>
      <c r="G427" s="646"/>
      <c r="H427" s="646"/>
      <c r="I427" s="646"/>
      <c r="J427" s="646"/>
      <c r="K427" s="646"/>
      <c r="L427" s="646"/>
      <c r="M427" s="646"/>
      <c r="N427" s="646"/>
      <c r="O427" s="653"/>
      <c r="P427" s="660" t="s">
        <v>85</v>
      </c>
      <c r="Q427" s="661"/>
      <c r="R427" s="661"/>
      <c r="S427" s="661"/>
      <c r="T427" s="661"/>
      <c r="U427" s="661"/>
      <c r="V427" s="662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1.9047619047619047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2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1.004E-2</v>
      </c>
      <c r="AA427" s="644"/>
      <c r="AB427" s="644"/>
      <c r="AC427" s="644"/>
    </row>
    <row r="428" spans="1:68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53"/>
      <c r="P428" s="660" t="s">
        <v>85</v>
      </c>
      <c r="Q428" s="661"/>
      <c r="R428" s="661"/>
      <c r="S428" s="661"/>
      <c r="T428" s="661"/>
      <c r="U428" s="661"/>
      <c r="V428" s="662"/>
      <c r="W428" s="37" t="s">
        <v>68</v>
      </c>
      <c r="X428" s="643">
        <f>IFERROR(SUM(X417:X426),"0")</f>
        <v>4</v>
      </c>
      <c r="Y428" s="643">
        <f>IFERROR(SUM(Y417:Y426),"0")</f>
        <v>4.2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6"/>
      <c r="P429" s="646"/>
      <c r="Q429" s="646"/>
      <c r="R429" s="646"/>
      <c r="S429" s="646"/>
      <c r="T429" s="646"/>
      <c r="U429" s="646"/>
      <c r="V429" s="646"/>
      <c r="W429" s="646"/>
      <c r="X429" s="646"/>
      <c r="Y429" s="646"/>
      <c r="Z429" s="646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7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0"/>
      <c r="R430" s="650"/>
      <c r="S430" s="650"/>
      <c r="T430" s="651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9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0"/>
      <c r="R431" s="650"/>
      <c r="S431" s="650"/>
      <c r="T431" s="651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2"/>
      <c r="B432" s="646"/>
      <c r="C432" s="646"/>
      <c r="D432" s="646"/>
      <c r="E432" s="646"/>
      <c r="F432" s="646"/>
      <c r="G432" s="646"/>
      <c r="H432" s="646"/>
      <c r="I432" s="646"/>
      <c r="J432" s="646"/>
      <c r="K432" s="646"/>
      <c r="L432" s="646"/>
      <c r="M432" s="646"/>
      <c r="N432" s="646"/>
      <c r="O432" s="653"/>
      <c r="P432" s="660" t="s">
        <v>85</v>
      </c>
      <c r="Q432" s="661"/>
      <c r="R432" s="661"/>
      <c r="S432" s="661"/>
      <c r="T432" s="661"/>
      <c r="U432" s="661"/>
      <c r="V432" s="662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46"/>
      <c r="B433" s="646"/>
      <c r="C433" s="646"/>
      <c r="D433" s="646"/>
      <c r="E433" s="646"/>
      <c r="F433" s="646"/>
      <c r="G433" s="646"/>
      <c r="H433" s="646"/>
      <c r="I433" s="646"/>
      <c r="J433" s="646"/>
      <c r="K433" s="646"/>
      <c r="L433" s="646"/>
      <c r="M433" s="646"/>
      <c r="N433" s="646"/>
      <c r="O433" s="653"/>
      <c r="P433" s="660" t="s">
        <v>85</v>
      </c>
      <c r="Q433" s="661"/>
      <c r="R433" s="661"/>
      <c r="S433" s="661"/>
      <c r="T433" s="661"/>
      <c r="U433" s="661"/>
      <c r="V433" s="662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74" t="s">
        <v>672</v>
      </c>
      <c r="B434" s="646"/>
      <c r="C434" s="646"/>
      <c r="D434" s="646"/>
      <c r="E434" s="646"/>
      <c r="F434" s="646"/>
      <c r="G434" s="646"/>
      <c r="H434" s="646"/>
      <c r="I434" s="646"/>
      <c r="J434" s="646"/>
      <c r="K434" s="646"/>
      <c r="L434" s="646"/>
      <c r="M434" s="646"/>
      <c r="N434" s="646"/>
      <c r="O434" s="646"/>
      <c r="P434" s="646"/>
      <c r="Q434" s="646"/>
      <c r="R434" s="646"/>
      <c r="S434" s="646"/>
      <c r="T434" s="646"/>
      <c r="U434" s="646"/>
      <c r="V434" s="646"/>
      <c r="W434" s="646"/>
      <c r="X434" s="646"/>
      <c r="Y434" s="646"/>
      <c r="Z434" s="646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46"/>
      <c r="C435" s="646"/>
      <c r="D435" s="646"/>
      <c r="E435" s="646"/>
      <c r="F435" s="646"/>
      <c r="G435" s="646"/>
      <c r="H435" s="646"/>
      <c r="I435" s="646"/>
      <c r="J435" s="646"/>
      <c r="K435" s="646"/>
      <c r="L435" s="646"/>
      <c r="M435" s="646"/>
      <c r="N435" s="646"/>
      <c r="O435" s="646"/>
      <c r="P435" s="646"/>
      <c r="Q435" s="646"/>
      <c r="R435" s="646"/>
      <c r="S435" s="646"/>
      <c r="T435" s="646"/>
      <c r="U435" s="646"/>
      <c r="V435" s="646"/>
      <c r="W435" s="646"/>
      <c r="X435" s="646"/>
      <c r="Y435" s="646"/>
      <c r="Z435" s="646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6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0"/>
      <c r="R436" s="650"/>
      <c r="S436" s="650"/>
      <c r="T436" s="651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9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0"/>
      <c r="R437" s="650"/>
      <c r="S437" s="650"/>
      <c r="T437" s="651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2"/>
      <c r="B438" s="646"/>
      <c r="C438" s="646"/>
      <c r="D438" s="646"/>
      <c r="E438" s="646"/>
      <c r="F438" s="646"/>
      <c r="G438" s="646"/>
      <c r="H438" s="646"/>
      <c r="I438" s="646"/>
      <c r="J438" s="646"/>
      <c r="K438" s="646"/>
      <c r="L438" s="646"/>
      <c r="M438" s="646"/>
      <c r="N438" s="646"/>
      <c r="O438" s="653"/>
      <c r="P438" s="660" t="s">
        <v>85</v>
      </c>
      <c r="Q438" s="661"/>
      <c r="R438" s="661"/>
      <c r="S438" s="661"/>
      <c r="T438" s="661"/>
      <c r="U438" s="661"/>
      <c r="V438" s="662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46"/>
      <c r="B439" s="646"/>
      <c r="C439" s="646"/>
      <c r="D439" s="646"/>
      <c r="E439" s="646"/>
      <c r="F439" s="646"/>
      <c r="G439" s="646"/>
      <c r="H439" s="646"/>
      <c r="I439" s="646"/>
      <c r="J439" s="646"/>
      <c r="K439" s="646"/>
      <c r="L439" s="646"/>
      <c r="M439" s="646"/>
      <c r="N439" s="646"/>
      <c r="O439" s="653"/>
      <c r="P439" s="660" t="s">
        <v>85</v>
      </c>
      <c r="Q439" s="661"/>
      <c r="R439" s="661"/>
      <c r="S439" s="661"/>
      <c r="T439" s="661"/>
      <c r="U439" s="661"/>
      <c r="V439" s="662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46"/>
      <c r="C440" s="646"/>
      <c r="D440" s="646"/>
      <c r="E440" s="646"/>
      <c r="F440" s="646"/>
      <c r="G440" s="646"/>
      <c r="H440" s="646"/>
      <c r="I440" s="646"/>
      <c r="J440" s="646"/>
      <c r="K440" s="646"/>
      <c r="L440" s="646"/>
      <c r="M440" s="646"/>
      <c r="N440" s="646"/>
      <c r="O440" s="646"/>
      <c r="P440" s="646"/>
      <c r="Q440" s="646"/>
      <c r="R440" s="646"/>
      <c r="S440" s="646"/>
      <c r="T440" s="646"/>
      <c r="U440" s="646"/>
      <c r="V440" s="646"/>
      <c r="W440" s="646"/>
      <c r="X440" s="646"/>
      <c r="Y440" s="646"/>
      <c r="Z440" s="646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0"/>
      <c r="R441" s="650"/>
      <c r="S441" s="650"/>
      <c r="T441" s="651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0"/>
      <c r="R442" s="650"/>
      <c r="S442" s="650"/>
      <c r="T442" s="651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97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0"/>
      <c r="R443" s="650"/>
      <c r="S443" s="650"/>
      <c r="T443" s="651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7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0"/>
      <c r="R444" s="650"/>
      <c r="S444" s="650"/>
      <c r="T444" s="651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2"/>
      <c r="B445" s="646"/>
      <c r="C445" s="646"/>
      <c r="D445" s="646"/>
      <c r="E445" s="646"/>
      <c r="F445" s="646"/>
      <c r="G445" s="646"/>
      <c r="H445" s="646"/>
      <c r="I445" s="646"/>
      <c r="J445" s="646"/>
      <c r="K445" s="646"/>
      <c r="L445" s="646"/>
      <c r="M445" s="646"/>
      <c r="N445" s="646"/>
      <c r="O445" s="653"/>
      <c r="P445" s="660" t="s">
        <v>85</v>
      </c>
      <c r="Q445" s="661"/>
      <c r="R445" s="661"/>
      <c r="S445" s="661"/>
      <c r="T445" s="661"/>
      <c r="U445" s="661"/>
      <c r="V445" s="662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46"/>
      <c r="B446" s="646"/>
      <c r="C446" s="646"/>
      <c r="D446" s="646"/>
      <c r="E446" s="646"/>
      <c r="F446" s="646"/>
      <c r="G446" s="646"/>
      <c r="H446" s="646"/>
      <c r="I446" s="646"/>
      <c r="J446" s="646"/>
      <c r="K446" s="646"/>
      <c r="L446" s="646"/>
      <c r="M446" s="646"/>
      <c r="N446" s="646"/>
      <c r="O446" s="653"/>
      <c r="P446" s="660" t="s">
        <v>85</v>
      </c>
      <c r="Q446" s="661"/>
      <c r="R446" s="661"/>
      <c r="S446" s="661"/>
      <c r="T446" s="661"/>
      <c r="U446" s="661"/>
      <c r="V446" s="662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74" t="s">
        <v>690</v>
      </c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6"/>
      <c r="P447" s="646"/>
      <c r="Q447" s="646"/>
      <c r="R447" s="646"/>
      <c r="S447" s="646"/>
      <c r="T447" s="646"/>
      <c r="U447" s="646"/>
      <c r="V447" s="646"/>
      <c r="W447" s="646"/>
      <c r="X447" s="646"/>
      <c r="Y447" s="646"/>
      <c r="Z447" s="646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6"/>
      <c r="P448" s="646"/>
      <c r="Q448" s="646"/>
      <c r="R448" s="646"/>
      <c r="S448" s="646"/>
      <c r="T448" s="646"/>
      <c r="U448" s="646"/>
      <c r="V448" s="646"/>
      <c r="W448" s="646"/>
      <c r="X448" s="646"/>
      <c r="Y448" s="646"/>
      <c r="Z448" s="646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6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0"/>
      <c r="R449" s="650"/>
      <c r="S449" s="650"/>
      <c r="T449" s="651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0"/>
      <c r="R450" s="650"/>
      <c r="S450" s="650"/>
      <c r="T450" s="651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2"/>
      <c r="B451" s="646"/>
      <c r="C451" s="646"/>
      <c r="D451" s="646"/>
      <c r="E451" s="646"/>
      <c r="F451" s="646"/>
      <c r="G451" s="646"/>
      <c r="H451" s="646"/>
      <c r="I451" s="646"/>
      <c r="J451" s="646"/>
      <c r="K451" s="646"/>
      <c r="L451" s="646"/>
      <c r="M451" s="646"/>
      <c r="N451" s="646"/>
      <c r="O451" s="653"/>
      <c r="P451" s="660" t="s">
        <v>85</v>
      </c>
      <c r="Q451" s="661"/>
      <c r="R451" s="661"/>
      <c r="S451" s="661"/>
      <c r="T451" s="661"/>
      <c r="U451" s="661"/>
      <c r="V451" s="662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46"/>
      <c r="B452" s="646"/>
      <c r="C452" s="646"/>
      <c r="D452" s="646"/>
      <c r="E452" s="646"/>
      <c r="F452" s="646"/>
      <c r="G452" s="646"/>
      <c r="H452" s="646"/>
      <c r="I452" s="646"/>
      <c r="J452" s="646"/>
      <c r="K452" s="646"/>
      <c r="L452" s="646"/>
      <c r="M452" s="646"/>
      <c r="N452" s="646"/>
      <c r="O452" s="653"/>
      <c r="P452" s="660" t="s">
        <v>85</v>
      </c>
      <c r="Q452" s="661"/>
      <c r="R452" s="661"/>
      <c r="S452" s="661"/>
      <c r="T452" s="661"/>
      <c r="U452" s="661"/>
      <c r="V452" s="662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74" t="s">
        <v>697</v>
      </c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6"/>
      <c r="P453" s="646"/>
      <c r="Q453" s="646"/>
      <c r="R453" s="646"/>
      <c r="S453" s="646"/>
      <c r="T453" s="646"/>
      <c r="U453" s="646"/>
      <c r="V453" s="646"/>
      <c r="W453" s="646"/>
      <c r="X453" s="646"/>
      <c r="Y453" s="646"/>
      <c r="Z453" s="646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6"/>
      <c r="P454" s="646"/>
      <c r="Q454" s="646"/>
      <c r="R454" s="646"/>
      <c r="S454" s="646"/>
      <c r="T454" s="646"/>
      <c r="U454" s="646"/>
      <c r="V454" s="646"/>
      <c r="W454" s="646"/>
      <c r="X454" s="646"/>
      <c r="Y454" s="646"/>
      <c r="Z454" s="646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10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0"/>
      <c r="R455" s="650"/>
      <c r="S455" s="650"/>
      <c r="T455" s="651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2"/>
      <c r="B456" s="646"/>
      <c r="C456" s="646"/>
      <c r="D456" s="646"/>
      <c r="E456" s="646"/>
      <c r="F456" s="646"/>
      <c r="G456" s="646"/>
      <c r="H456" s="646"/>
      <c r="I456" s="646"/>
      <c r="J456" s="646"/>
      <c r="K456" s="646"/>
      <c r="L456" s="646"/>
      <c r="M456" s="646"/>
      <c r="N456" s="646"/>
      <c r="O456" s="653"/>
      <c r="P456" s="660" t="s">
        <v>85</v>
      </c>
      <c r="Q456" s="661"/>
      <c r="R456" s="661"/>
      <c r="S456" s="661"/>
      <c r="T456" s="661"/>
      <c r="U456" s="661"/>
      <c r="V456" s="662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46"/>
      <c r="B457" s="646"/>
      <c r="C457" s="646"/>
      <c r="D457" s="646"/>
      <c r="E457" s="646"/>
      <c r="F457" s="646"/>
      <c r="G457" s="646"/>
      <c r="H457" s="646"/>
      <c r="I457" s="646"/>
      <c r="J457" s="646"/>
      <c r="K457" s="646"/>
      <c r="L457" s="646"/>
      <c r="M457" s="646"/>
      <c r="N457" s="646"/>
      <c r="O457" s="653"/>
      <c r="P457" s="660" t="s">
        <v>85</v>
      </c>
      <c r="Q457" s="661"/>
      <c r="R457" s="661"/>
      <c r="S457" s="661"/>
      <c r="T457" s="661"/>
      <c r="U457" s="661"/>
      <c r="V457" s="662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46"/>
      <c r="C458" s="646"/>
      <c r="D458" s="646"/>
      <c r="E458" s="646"/>
      <c r="F458" s="646"/>
      <c r="G458" s="646"/>
      <c r="H458" s="646"/>
      <c r="I458" s="646"/>
      <c r="J458" s="646"/>
      <c r="K458" s="646"/>
      <c r="L458" s="646"/>
      <c r="M458" s="646"/>
      <c r="N458" s="646"/>
      <c r="O458" s="646"/>
      <c r="P458" s="646"/>
      <c r="Q458" s="646"/>
      <c r="R458" s="646"/>
      <c r="S458" s="646"/>
      <c r="T458" s="646"/>
      <c r="U458" s="646"/>
      <c r="V458" s="646"/>
      <c r="W458" s="646"/>
      <c r="X458" s="646"/>
      <c r="Y458" s="646"/>
      <c r="Z458" s="646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0"/>
      <c r="R459" s="650"/>
      <c r="S459" s="650"/>
      <c r="T459" s="651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2"/>
      <c r="B460" s="646"/>
      <c r="C460" s="646"/>
      <c r="D460" s="646"/>
      <c r="E460" s="646"/>
      <c r="F460" s="646"/>
      <c r="G460" s="646"/>
      <c r="H460" s="646"/>
      <c r="I460" s="646"/>
      <c r="J460" s="646"/>
      <c r="K460" s="646"/>
      <c r="L460" s="646"/>
      <c r="M460" s="646"/>
      <c r="N460" s="646"/>
      <c r="O460" s="653"/>
      <c r="P460" s="660" t="s">
        <v>85</v>
      </c>
      <c r="Q460" s="661"/>
      <c r="R460" s="661"/>
      <c r="S460" s="661"/>
      <c r="T460" s="661"/>
      <c r="U460" s="661"/>
      <c r="V460" s="662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46"/>
      <c r="B461" s="646"/>
      <c r="C461" s="646"/>
      <c r="D461" s="646"/>
      <c r="E461" s="646"/>
      <c r="F461" s="646"/>
      <c r="G461" s="646"/>
      <c r="H461" s="646"/>
      <c r="I461" s="646"/>
      <c r="J461" s="646"/>
      <c r="K461" s="646"/>
      <c r="L461" s="646"/>
      <c r="M461" s="646"/>
      <c r="N461" s="646"/>
      <c r="O461" s="653"/>
      <c r="P461" s="660" t="s">
        <v>85</v>
      </c>
      <c r="Q461" s="661"/>
      <c r="R461" s="661"/>
      <c r="S461" s="661"/>
      <c r="T461" s="661"/>
      <c r="U461" s="661"/>
      <c r="V461" s="662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71" t="s">
        <v>704</v>
      </c>
      <c r="B462" s="672"/>
      <c r="C462" s="672"/>
      <c r="D462" s="672"/>
      <c r="E462" s="672"/>
      <c r="F462" s="672"/>
      <c r="G462" s="672"/>
      <c r="H462" s="672"/>
      <c r="I462" s="672"/>
      <c r="J462" s="672"/>
      <c r="K462" s="672"/>
      <c r="L462" s="672"/>
      <c r="M462" s="672"/>
      <c r="N462" s="672"/>
      <c r="O462" s="672"/>
      <c r="P462" s="672"/>
      <c r="Q462" s="672"/>
      <c r="R462" s="672"/>
      <c r="S462" s="672"/>
      <c r="T462" s="672"/>
      <c r="U462" s="672"/>
      <c r="V462" s="672"/>
      <c r="W462" s="672"/>
      <c r="X462" s="672"/>
      <c r="Y462" s="672"/>
      <c r="Z462" s="672"/>
      <c r="AA462" s="48"/>
      <c r="AB462" s="48"/>
      <c r="AC462" s="48"/>
    </row>
    <row r="463" spans="1:68" ht="16.5" hidden="1" customHeight="1" x14ac:dyDescent="0.25">
      <c r="A463" s="674" t="s">
        <v>704</v>
      </c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6"/>
      <c r="P463" s="646"/>
      <c r="Q463" s="646"/>
      <c r="R463" s="646"/>
      <c r="S463" s="646"/>
      <c r="T463" s="646"/>
      <c r="U463" s="646"/>
      <c r="V463" s="646"/>
      <c r="W463" s="646"/>
      <c r="X463" s="646"/>
      <c r="Y463" s="646"/>
      <c r="Z463" s="646"/>
      <c r="AA463" s="636"/>
      <c r="AB463" s="636"/>
      <c r="AC463" s="636"/>
    </row>
    <row r="464" spans="1:68" ht="14.25" hidden="1" customHeight="1" x14ac:dyDescent="0.25">
      <c r="A464" s="654" t="s">
        <v>95</v>
      </c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6"/>
      <c r="P464" s="646"/>
      <c r="Q464" s="646"/>
      <c r="R464" s="646"/>
      <c r="S464" s="646"/>
      <c r="T464" s="646"/>
      <c r="U464" s="646"/>
      <c r="V464" s="646"/>
      <c r="W464" s="646"/>
      <c r="X464" s="646"/>
      <c r="Y464" s="646"/>
      <c r="Z464" s="646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7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0"/>
      <c r="R465" s="650"/>
      <c r="S465" s="650"/>
      <c r="T465" s="651"/>
      <c r="U465" s="34"/>
      <c r="V465" s="34"/>
      <c r="W465" s="35" t="s">
        <v>68</v>
      </c>
      <c r="X465" s="641">
        <v>70</v>
      </c>
      <c r="Y465" s="642">
        <f t="shared" ref="Y465:Y480" si="68">IFERROR(IF(X465="",0,CEILING((X465/$H465),1)*$H465),"")</f>
        <v>73.92</v>
      </c>
      <c r="Z465" s="36">
        <f t="shared" ref="Z465:Z470" si="69">IFERROR(IF(Y465=0,"",ROUNDUP(Y465/H465,0)*0.01196),"")</f>
        <v>0.16744000000000001</v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74.772727272727266</v>
      </c>
      <c r="BN465" s="64">
        <f t="shared" ref="BN465:BN480" si="71">IFERROR(Y465*I465/H465,"0")</f>
        <v>78.959999999999994</v>
      </c>
      <c r="BO465" s="64">
        <f t="shared" ref="BO465:BO480" si="72">IFERROR(1/J465*(X465/H465),"0")</f>
        <v>0.12747668997668998</v>
      </c>
      <c r="BP465" s="64">
        <f t="shared" ref="BP465:BP480" si="73">IFERROR(1/J465*(Y465/H465),"0")</f>
        <v>0.13461538461538464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9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0"/>
      <c r="R466" s="650"/>
      <c r="S466" s="650"/>
      <c r="T466" s="651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0"/>
      <c r="R467" s="650"/>
      <c r="S467" s="650"/>
      <c r="T467" s="651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9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0"/>
      <c r="R468" s="650"/>
      <c r="S468" s="650"/>
      <c r="T468" s="651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0"/>
      <c r="R469" s="650"/>
      <c r="S469" s="650"/>
      <c r="T469" s="651"/>
      <c r="U469" s="34"/>
      <c r="V469" s="34"/>
      <c r="W469" s="35" t="s">
        <v>68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7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0"/>
      <c r="R470" s="650"/>
      <c r="S470" s="650"/>
      <c r="T470" s="651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9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0"/>
      <c r="R471" s="650"/>
      <c r="S471" s="650"/>
      <c r="T471" s="651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0"/>
      <c r="R472" s="650"/>
      <c r="S472" s="650"/>
      <c r="T472" s="651"/>
      <c r="U472" s="34"/>
      <c r="V472" s="34"/>
      <c r="W472" s="35" t="s">
        <v>68</v>
      </c>
      <c r="X472" s="641">
        <v>74</v>
      </c>
      <c r="Y472" s="642">
        <f t="shared" si="68"/>
        <v>75.600000000000009</v>
      </c>
      <c r="Z472" s="36">
        <f>IFERROR(IF(Y472=0,"",ROUNDUP(Y472/H472,0)*0.00902),"")</f>
        <v>0.18942000000000001</v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78.316666666666663</v>
      </c>
      <c r="BN472" s="64">
        <f t="shared" si="71"/>
        <v>80.010000000000019</v>
      </c>
      <c r="BO472" s="64">
        <f t="shared" si="72"/>
        <v>0.15572390572390571</v>
      </c>
      <c r="BP472" s="64">
        <f t="shared" si="73"/>
        <v>0.15909090909090912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9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0"/>
      <c r="R473" s="650"/>
      <c r="S473" s="650"/>
      <c r="T473" s="651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9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0"/>
      <c r="R474" s="650"/>
      <c r="S474" s="650"/>
      <c r="T474" s="651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79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0"/>
      <c r="R475" s="650"/>
      <c r="S475" s="650"/>
      <c r="T475" s="651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98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0"/>
      <c r="R476" s="650"/>
      <c r="S476" s="650"/>
      <c r="T476" s="651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0"/>
      <c r="R477" s="650"/>
      <c r="S477" s="650"/>
      <c r="T477" s="651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7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0"/>
      <c r="R478" s="650"/>
      <c r="S478" s="650"/>
      <c r="T478" s="651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9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0"/>
      <c r="R479" s="650"/>
      <c r="S479" s="650"/>
      <c r="T479" s="651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91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0"/>
      <c r="R480" s="650"/>
      <c r="S480" s="650"/>
      <c r="T480" s="651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2"/>
      <c r="B481" s="646"/>
      <c r="C481" s="646"/>
      <c r="D481" s="646"/>
      <c r="E481" s="646"/>
      <c r="F481" s="646"/>
      <c r="G481" s="646"/>
      <c r="H481" s="646"/>
      <c r="I481" s="646"/>
      <c r="J481" s="646"/>
      <c r="K481" s="646"/>
      <c r="L481" s="646"/>
      <c r="M481" s="646"/>
      <c r="N481" s="646"/>
      <c r="O481" s="653"/>
      <c r="P481" s="660" t="s">
        <v>85</v>
      </c>
      <c r="Q481" s="661"/>
      <c r="R481" s="661"/>
      <c r="S481" s="661"/>
      <c r="T481" s="661"/>
      <c r="U481" s="661"/>
      <c r="V481" s="662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33.813131313131308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35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0.35686000000000001</v>
      </c>
      <c r="AA481" s="644"/>
      <c r="AB481" s="644"/>
      <c r="AC481" s="644"/>
    </row>
    <row r="482" spans="1:68" x14ac:dyDescent="0.2">
      <c r="A482" s="646"/>
      <c r="B482" s="646"/>
      <c r="C482" s="646"/>
      <c r="D482" s="646"/>
      <c r="E482" s="646"/>
      <c r="F482" s="646"/>
      <c r="G482" s="646"/>
      <c r="H482" s="646"/>
      <c r="I482" s="646"/>
      <c r="J482" s="646"/>
      <c r="K482" s="646"/>
      <c r="L482" s="646"/>
      <c r="M482" s="646"/>
      <c r="N482" s="646"/>
      <c r="O482" s="653"/>
      <c r="P482" s="660" t="s">
        <v>85</v>
      </c>
      <c r="Q482" s="661"/>
      <c r="R482" s="661"/>
      <c r="S482" s="661"/>
      <c r="T482" s="661"/>
      <c r="U482" s="661"/>
      <c r="V482" s="662"/>
      <c r="W482" s="37" t="s">
        <v>68</v>
      </c>
      <c r="X482" s="643">
        <f>IFERROR(SUM(X465:X480),"0")</f>
        <v>144</v>
      </c>
      <c r="Y482" s="643">
        <f>IFERROR(SUM(Y465:Y480),"0")</f>
        <v>149.52000000000001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46"/>
      <c r="C483" s="646"/>
      <c r="D483" s="646"/>
      <c r="E483" s="646"/>
      <c r="F483" s="646"/>
      <c r="G483" s="646"/>
      <c r="H483" s="646"/>
      <c r="I483" s="646"/>
      <c r="J483" s="646"/>
      <c r="K483" s="646"/>
      <c r="L483" s="646"/>
      <c r="M483" s="646"/>
      <c r="N483" s="646"/>
      <c r="O483" s="646"/>
      <c r="P483" s="646"/>
      <c r="Q483" s="646"/>
      <c r="R483" s="646"/>
      <c r="S483" s="646"/>
      <c r="T483" s="646"/>
      <c r="U483" s="646"/>
      <c r="V483" s="646"/>
      <c r="W483" s="646"/>
      <c r="X483" s="646"/>
      <c r="Y483" s="646"/>
      <c r="Z483" s="646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6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0"/>
      <c r="R484" s="650"/>
      <c r="S484" s="650"/>
      <c r="T484" s="651"/>
      <c r="U484" s="34"/>
      <c r="V484" s="34"/>
      <c r="W484" s="35" t="s">
        <v>68</v>
      </c>
      <c r="X484" s="641">
        <v>124</v>
      </c>
      <c r="Y484" s="642">
        <f>IFERROR(IF(X484="",0,CEILING((X484/$H484),1)*$H484),"")</f>
        <v>126.72</v>
      </c>
      <c r="Z484" s="36">
        <f>IFERROR(IF(Y484=0,"",ROUNDUP(Y484/H484,0)*0.01196),"")</f>
        <v>0.28704000000000002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132.45454545454544</v>
      </c>
      <c r="BN484" s="64">
        <f>IFERROR(Y484*I484/H484,"0")</f>
        <v>135.35999999999999</v>
      </c>
      <c r="BO484" s="64">
        <f>IFERROR(1/J484*(X484/H484),"0")</f>
        <v>0.22581585081585082</v>
      </c>
      <c r="BP484" s="64">
        <f>IFERROR(1/J484*(Y484/H484),"0")</f>
        <v>0.23076923076923078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1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0"/>
      <c r="R485" s="650"/>
      <c r="S485" s="650"/>
      <c r="T485" s="651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72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0"/>
      <c r="R486" s="650"/>
      <c r="S486" s="650"/>
      <c r="T486" s="651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2"/>
      <c r="B487" s="646"/>
      <c r="C487" s="646"/>
      <c r="D487" s="646"/>
      <c r="E487" s="646"/>
      <c r="F487" s="646"/>
      <c r="G487" s="646"/>
      <c r="H487" s="646"/>
      <c r="I487" s="646"/>
      <c r="J487" s="646"/>
      <c r="K487" s="646"/>
      <c r="L487" s="646"/>
      <c r="M487" s="646"/>
      <c r="N487" s="646"/>
      <c r="O487" s="653"/>
      <c r="P487" s="660" t="s">
        <v>85</v>
      </c>
      <c r="Q487" s="661"/>
      <c r="R487" s="661"/>
      <c r="S487" s="661"/>
      <c r="T487" s="661"/>
      <c r="U487" s="661"/>
      <c r="V487" s="662"/>
      <c r="W487" s="37" t="s">
        <v>86</v>
      </c>
      <c r="X487" s="643">
        <f>IFERROR(X484/H484,"0")+IFERROR(X485/H485,"0")+IFERROR(X486/H486,"0")</f>
        <v>23.484848484848484</v>
      </c>
      <c r="Y487" s="643">
        <f>IFERROR(Y484/H484,"0")+IFERROR(Y485/H485,"0")+IFERROR(Y486/H486,"0")</f>
        <v>24</v>
      </c>
      <c r="Z487" s="643">
        <f>IFERROR(IF(Z484="",0,Z484),"0")+IFERROR(IF(Z485="",0,Z485),"0")+IFERROR(IF(Z486="",0,Z486),"0")</f>
        <v>0.28704000000000002</v>
      </c>
      <c r="AA487" s="644"/>
      <c r="AB487" s="644"/>
      <c r="AC487" s="644"/>
    </row>
    <row r="488" spans="1:68" x14ac:dyDescent="0.2">
      <c r="A488" s="646"/>
      <c r="B488" s="646"/>
      <c r="C488" s="646"/>
      <c r="D488" s="646"/>
      <c r="E488" s="646"/>
      <c r="F488" s="646"/>
      <c r="G488" s="646"/>
      <c r="H488" s="646"/>
      <c r="I488" s="646"/>
      <c r="J488" s="646"/>
      <c r="K488" s="646"/>
      <c r="L488" s="646"/>
      <c r="M488" s="646"/>
      <c r="N488" s="646"/>
      <c r="O488" s="653"/>
      <c r="P488" s="660" t="s">
        <v>85</v>
      </c>
      <c r="Q488" s="661"/>
      <c r="R488" s="661"/>
      <c r="S488" s="661"/>
      <c r="T488" s="661"/>
      <c r="U488" s="661"/>
      <c r="V488" s="662"/>
      <c r="W488" s="37" t="s">
        <v>68</v>
      </c>
      <c r="X488" s="643">
        <f>IFERROR(SUM(X484:X486),"0")</f>
        <v>124</v>
      </c>
      <c r="Y488" s="643">
        <f>IFERROR(SUM(Y484:Y486),"0")</f>
        <v>126.72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6"/>
      <c r="P489" s="646"/>
      <c r="Q489" s="646"/>
      <c r="R489" s="646"/>
      <c r="S489" s="646"/>
      <c r="T489" s="646"/>
      <c r="U489" s="646"/>
      <c r="V489" s="646"/>
      <c r="W489" s="646"/>
      <c r="X489" s="646"/>
      <c r="Y489" s="646"/>
      <c r="Z489" s="646"/>
      <c r="AA489" s="637"/>
      <c r="AB489" s="637"/>
      <c r="AC489" s="637"/>
    </row>
    <row r="490" spans="1:68" ht="27" hidden="1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76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0"/>
      <c r="R490" s="650"/>
      <c r="S490" s="650"/>
      <c r="T490" s="651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0"/>
      <c r="R491" s="650"/>
      <c r="S491" s="650"/>
      <c r="T491" s="651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9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0"/>
      <c r="R492" s="650"/>
      <c r="S492" s="650"/>
      <c r="T492" s="651"/>
      <c r="U492" s="34"/>
      <c r="V492" s="34"/>
      <c r="W492" s="35" t="s">
        <v>68</v>
      </c>
      <c r="X492" s="641">
        <v>16</v>
      </c>
      <c r="Y492" s="642">
        <f t="shared" si="74"/>
        <v>21.12</v>
      </c>
      <c r="Z492" s="36">
        <f>IFERROR(IF(Y492=0,"",ROUNDUP(Y492/H492,0)*0.01196),"")</f>
        <v>4.7840000000000001E-2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17.09090909090909</v>
      </c>
      <c r="BN492" s="64">
        <f t="shared" si="76"/>
        <v>22.56</v>
      </c>
      <c r="BO492" s="64">
        <f t="shared" si="77"/>
        <v>2.913752913752914E-2</v>
      </c>
      <c r="BP492" s="64">
        <f t="shared" si="78"/>
        <v>3.8461538461538464E-2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89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0"/>
      <c r="R493" s="650"/>
      <c r="S493" s="650"/>
      <c r="T493" s="651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9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0"/>
      <c r="R494" s="650"/>
      <c r="S494" s="650"/>
      <c r="T494" s="651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9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0"/>
      <c r="R495" s="650"/>
      <c r="S495" s="650"/>
      <c r="T495" s="651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0"/>
      <c r="R496" s="650"/>
      <c r="S496" s="650"/>
      <c r="T496" s="651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7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0"/>
      <c r="R497" s="650"/>
      <c r="S497" s="650"/>
      <c r="T497" s="651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0"/>
      <c r="R498" s="650"/>
      <c r="S498" s="650"/>
      <c r="T498" s="651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2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53"/>
      <c r="P499" s="660" t="s">
        <v>85</v>
      </c>
      <c r="Q499" s="661"/>
      <c r="R499" s="661"/>
      <c r="S499" s="661"/>
      <c r="T499" s="661"/>
      <c r="U499" s="661"/>
      <c r="V499" s="662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3.0303030303030303</v>
      </c>
      <c r="Y499" s="643">
        <f>IFERROR(Y490/H490,"0")+IFERROR(Y491/H491,"0")+IFERROR(Y492/H492,"0")+IFERROR(Y493/H493,"0")+IFERROR(Y494/H494,"0")+IFERROR(Y495/H495,"0")+IFERROR(Y496/H496,"0")+IFERROR(Y497/H497,"0")+IFERROR(Y498/H498,"0")</f>
        <v>4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4.7840000000000001E-2</v>
      </c>
      <c r="AA499" s="644"/>
      <c r="AB499" s="644"/>
      <c r="AC499" s="644"/>
    </row>
    <row r="500" spans="1:68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53"/>
      <c r="P500" s="660" t="s">
        <v>85</v>
      </c>
      <c r="Q500" s="661"/>
      <c r="R500" s="661"/>
      <c r="S500" s="661"/>
      <c r="T500" s="661"/>
      <c r="U500" s="661"/>
      <c r="V500" s="662"/>
      <c r="W500" s="37" t="s">
        <v>68</v>
      </c>
      <c r="X500" s="643">
        <f>IFERROR(SUM(X490:X498),"0")</f>
        <v>16</v>
      </c>
      <c r="Y500" s="643">
        <f>IFERROR(SUM(Y490:Y498),"0")</f>
        <v>21.12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46"/>
      <c r="C501" s="646"/>
      <c r="D501" s="646"/>
      <c r="E501" s="646"/>
      <c r="F501" s="646"/>
      <c r="G501" s="646"/>
      <c r="H501" s="646"/>
      <c r="I501" s="646"/>
      <c r="J501" s="646"/>
      <c r="K501" s="646"/>
      <c r="L501" s="646"/>
      <c r="M501" s="646"/>
      <c r="N501" s="646"/>
      <c r="O501" s="646"/>
      <c r="P501" s="646"/>
      <c r="Q501" s="646"/>
      <c r="R501" s="646"/>
      <c r="S501" s="646"/>
      <c r="T501" s="646"/>
      <c r="U501" s="646"/>
      <c r="V501" s="646"/>
      <c r="W501" s="646"/>
      <c r="X501" s="646"/>
      <c r="Y501" s="646"/>
      <c r="Z501" s="646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9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0"/>
      <c r="R502" s="650"/>
      <c r="S502" s="650"/>
      <c r="T502" s="651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0"/>
      <c r="R503" s="650"/>
      <c r="S503" s="650"/>
      <c r="T503" s="651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0"/>
      <c r="R504" s="650"/>
      <c r="S504" s="650"/>
      <c r="T504" s="651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2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53"/>
      <c r="P505" s="660" t="s">
        <v>85</v>
      </c>
      <c r="Q505" s="661"/>
      <c r="R505" s="661"/>
      <c r="S505" s="661"/>
      <c r="T505" s="661"/>
      <c r="U505" s="661"/>
      <c r="V505" s="662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653"/>
      <c r="P506" s="660" t="s">
        <v>85</v>
      </c>
      <c r="Q506" s="661"/>
      <c r="R506" s="661"/>
      <c r="S506" s="661"/>
      <c r="T506" s="661"/>
      <c r="U506" s="661"/>
      <c r="V506" s="662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646"/>
      <c r="P507" s="646"/>
      <c r="Q507" s="646"/>
      <c r="R507" s="646"/>
      <c r="S507" s="646"/>
      <c r="T507" s="646"/>
      <c r="U507" s="646"/>
      <c r="V507" s="646"/>
      <c r="W507" s="646"/>
      <c r="X507" s="646"/>
      <c r="Y507" s="646"/>
      <c r="Z507" s="646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0"/>
      <c r="R508" s="650"/>
      <c r="S508" s="650"/>
      <c r="T508" s="651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716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0"/>
      <c r="R509" s="650"/>
      <c r="S509" s="650"/>
      <c r="T509" s="651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2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653"/>
      <c r="P510" s="660" t="s">
        <v>85</v>
      </c>
      <c r="Q510" s="661"/>
      <c r="R510" s="661"/>
      <c r="S510" s="661"/>
      <c r="T510" s="661"/>
      <c r="U510" s="661"/>
      <c r="V510" s="662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653"/>
      <c r="P511" s="660" t="s">
        <v>85</v>
      </c>
      <c r="Q511" s="661"/>
      <c r="R511" s="661"/>
      <c r="S511" s="661"/>
      <c r="T511" s="661"/>
      <c r="U511" s="661"/>
      <c r="V511" s="662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71" t="s">
        <v>781</v>
      </c>
      <c r="B512" s="672"/>
      <c r="C512" s="672"/>
      <c r="D512" s="672"/>
      <c r="E512" s="672"/>
      <c r="F512" s="672"/>
      <c r="G512" s="672"/>
      <c r="H512" s="672"/>
      <c r="I512" s="672"/>
      <c r="J512" s="672"/>
      <c r="K512" s="672"/>
      <c r="L512" s="672"/>
      <c r="M512" s="672"/>
      <c r="N512" s="672"/>
      <c r="O512" s="672"/>
      <c r="P512" s="672"/>
      <c r="Q512" s="672"/>
      <c r="R512" s="672"/>
      <c r="S512" s="672"/>
      <c r="T512" s="672"/>
      <c r="U512" s="672"/>
      <c r="V512" s="672"/>
      <c r="W512" s="672"/>
      <c r="X512" s="672"/>
      <c r="Y512" s="672"/>
      <c r="Z512" s="672"/>
      <c r="AA512" s="48"/>
      <c r="AB512" s="48"/>
      <c r="AC512" s="48"/>
    </row>
    <row r="513" spans="1:68" ht="16.5" hidden="1" customHeight="1" x14ac:dyDescent="0.25">
      <c r="A513" s="674" t="s">
        <v>781</v>
      </c>
      <c r="B513" s="646"/>
      <c r="C513" s="646"/>
      <c r="D513" s="646"/>
      <c r="E513" s="646"/>
      <c r="F513" s="646"/>
      <c r="G513" s="646"/>
      <c r="H513" s="646"/>
      <c r="I513" s="646"/>
      <c r="J513" s="646"/>
      <c r="K513" s="646"/>
      <c r="L513" s="646"/>
      <c r="M513" s="646"/>
      <c r="N513" s="646"/>
      <c r="O513" s="646"/>
      <c r="P513" s="646"/>
      <c r="Q513" s="646"/>
      <c r="R513" s="646"/>
      <c r="S513" s="646"/>
      <c r="T513" s="646"/>
      <c r="U513" s="646"/>
      <c r="V513" s="646"/>
      <c r="W513" s="646"/>
      <c r="X513" s="646"/>
      <c r="Y513" s="646"/>
      <c r="Z513" s="646"/>
      <c r="AA513" s="636"/>
      <c r="AB513" s="636"/>
      <c r="AC513" s="636"/>
    </row>
    <row r="514" spans="1:68" ht="14.25" hidden="1" customHeight="1" x14ac:dyDescent="0.25">
      <c r="A514" s="654" t="s">
        <v>95</v>
      </c>
      <c r="B514" s="646"/>
      <c r="C514" s="646"/>
      <c r="D514" s="646"/>
      <c r="E514" s="646"/>
      <c r="F514" s="646"/>
      <c r="G514" s="646"/>
      <c r="H514" s="646"/>
      <c r="I514" s="646"/>
      <c r="J514" s="646"/>
      <c r="K514" s="646"/>
      <c r="L514" s="646"/>
      <c r="M514" s="646"/>
      <c r="N514" s="646"/>
      <c r="O514" s="646"/>
      <c r="P514" s="646"/>
      <c r="Q514" s="646"/>
      <c r="R514" s="646"/>
      <c r="S514" s="646"/>
      <c r="T514" s="646"/>
      <c r="U514" s="646"/>
      <c r="V514" s="646"/>
      <c r="W514" s="646"/>
      <c r="X514" s="646"/>
      <c r="Y514" s="646"/>
      <c r="Z514" s="646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743" t="s">
        <v>784</v>
      </c>
      <c r="Q515" s="650"/>
      <c r="R515" s="650"/>
      <c r="S515" s="650"/>
      <c r="T515" s="651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67" t="s">
        <v>788</v>
      </c>
      <c r="Q516" s="650"/>
      <c r="R516" s="650"/>
      <c r="S516" s="650"/>
      <c r="T516" s="651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24" t="s">
        <v>792</v>
      </c>
      <c r="Q517" s="650"/>
      <c r="R517" s="650"/>
      <c r="S517" s="650"/>
      <c r="T517" s="651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1012" t="s">
        <v>796</v>
      </c>
      <c r="Q518" s="650"/>
      <c r="R518" s="650"/>
      <c r="S518" s="650"/>
      <c r="T518" s="651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948" t="s">
        <v>800</v>
      </c>
      <c r="Q519" s="650"/>
      <c r="R519" s="650"/>
      <c r="S519" s="650"/>
      <c r="T519" s="651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1018" t="s">
        <v>803</v>
      </c>
      <c r="Q520" s="650"/>
      <c r="R520" s="650"/>
      <c r="S520" s="650"/>
      <c r="T520" s="651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2"/>
      <c r="B521" s="646"/>
      <c r="C521" s="646"/>
      <c r="D521" s="646"/>
      <c r="E521" s="646"/>
      <c r="F521" s="646"/>
      <c r="G521" s="646"/>
      <c r="H521" s="646"/>
      <c r="I521" s="646"/>
      <c r="J521" s="646"/>
      <c r="K521" s="646"/>
      <c r="L521" s="646"/>
      <c r="M521" s="646"/>
      <c r="N521" s="646"/>
      <c r="O521" s="653"/>
      <c r="P521" s="660" t="s">
        <v>85</v>
      </c>
      <c r="Q521" s="661"/>
      <c r="R521" s="661"/>
      <c r="S521" s="661"/>
      <c r="T521" s="661"/>
      <c r="U521" s="661"/>
      <c r="V521" s="662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46"/>
      <c r="B522" s="646"/>
      <c r="C522" s="646"/>
      <c r="D522" s="646"/>
      <c r="E522" s="646"/>
      <c r="F522" s="646"/>
      <c r="G522" s="646"/>
      <c r="H522" s="646"/>
      <c r="I522" s="646"/>
      <c r="J522" s="646"/>
      <c r="K522" s="646"/>
      <c r="L522" s="646"/>
      <c r="M522" s="646"/>
      <c r="N522" s="646"/>
      <c r="O522" s="653"/>
      <c r="P522" s="660" t="s">
        <v>85</v>
      </c>
      <c r="Q522" s="661"/>
      <c r="R522" s="661"/>
      <c r="S522" s="661"/>
      <c r="T522" s="661"/>
      <c r="U522" s="661"/>
      <c r="V522" s="662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46"/>
      <c r="C523" s="646"/>
      <c r="D523" s="646"/>
      <c r="E523" s="646"/>
      <c r="F523" s="646"/>
      <c r="G523" s="646"/>
      <c r="H523" s="646"/>
      <c r="I523" s="646"/>
      <c r="J523" s="646"/>
      <c r="K523" s="646"/>
      <c r="L523" s="646"/>
      <c r="M523" s="646"/>
      <c r="N523" s="646"/>
      <c r="O523" s="646"/>
      <c r="P523" s="646"/>
      <c r="Q523" s="646"/>
      <c r="R523" s="646"/>
      <c r="S523" s="646"/>
      <c r="T523" s="646"/>
      <c r="U523" s="646"/>
      <c r="V523" s="646"/>
      <c r="W523" s="646"/>
      <c r="X523" s="646"/>
      <c r="Y523" s="646"/>
      <c r="Z523" s="646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924" t="s">
        <v>806</v>
      </c>
      <c r="Q524" s="650"/>
      <c r="R524" s="650"/>
      <c r="S524" s="650"/>
      <c r="T524" s="651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788" t="s">
        <v>809</v>
      </c>
      <c r="Q525" s="650"/>
      <c r="R525" s="650"/>
      <c r="S525" s="650"/>
      <c r="T525" s="651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10" t="s">
        <v>813</v>
      </c>
      <c r="Q526" s="650"/>
      <c r="R526" s="650"/>
      <c r="S526" s="650"/>
      <c r="T526" s="651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956" t="s">
        <v>816</v>
      </c>
      <c r="Q527" s="650"/>
      <c r="R527" s="650"/>
      <c r="S527" s="650"/>
      <c r="T527" s="651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688" t="s">
        <v>820</v>
      </c>
      <c r="Q528" s="650"/>
      <c r="R528" s="650"/>
      <c r="S528" s="650"/>
      <c r="T528" s="651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2"/>
      <c r="B529" s="646"/>
      <c r="C529" s="646"/>
      <c r="D529" s="646"/>
      <c r="E529" s="646"/>
      <c r="F529" s="646"/>
      <c r="G529" s="646"/>
      <c r="H529" s="646"/>
      <c r="I529" s="646"/>
      <c r="J529" s="646"/>
      <c r="K529" s="646"/>
      <c r="L529" s="646"/>
      <c r="M529" s="646"/>
      <c r="N529" s="646"/>
      <c r="O529" s="653"/>
      <c r="P529" s="660" t="s">
        <v>85</v>
      </c>
      <c r="Q529" s="661"/>
      <c r="R529" s="661"/>
      <c r="S529" s="661"/>
      <c r="T529" s="661"/>
      <c r="U529" s="661"/>
      <c r="V529" s="662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46"/>
      <c r="B530" s="646"/>
      <c r="C530" s="646"/>
      <c r="D530" s="646"/>
      <c r="E530" s="646"/>
      <c r="F530" s="646"/>
      <c r="G530" s="646"/>
      <c r="H530" s="646"/>
      <c r="I530" s="646"/>
      <c r="J530" s="646"/>
      <c r="K530" s="646"/>
      <c r="L530" s="646"/>
      <c r="M530" s="646"/>
      <c r="N530" s="646"/>
      <c r="O530" s="653"/>
      <c r="P530" s="660" t="s">
        <v>85</v>
      </c>
      <c r="Q530" s="661"/>
      <c r="R530" s="661"/>
      <c r="S530" s="661"/>
      <c r="T530" s="661"/>
      <c r="U530" s="661"/>
      <c r="V530" s="662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46"/>
      <c r="C531" s="646"/>
      <c r="D531" s="646"/>
      <c r="E531" s="646"/>
      <c r="F531" s="646"/>
      <c r="G531" s="646"/>
      <c r="H531" s="646"/>
      <c r="I531" s="646"/>
      <c r="J531" s="646"/>
      <c r="K531" s="646"/>
      <c r="L531" s="646"/>
      <c r="M531" s="646"/>
      <c r="N531" s="646"/>
      <c r="O531" s="646"/>
      <c r="P531" s="646"/>
      <c r="Q531" s="646"/>
      <c r="R531" s="646"/>
      <c r="S531" s="646"/>
      <c r="T531" s="646"/>
      <c r="U531" s="646"/>
      <c r="V531" s="646"/>
      <c r="W531" s="646"/>
      <c r="X531" s="646"/>
      <c r="Y531" s="646"/>
      <c r="Z531" s="646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28" t="s">
        <v>823</v>
      </c>
      <c r="Q532" s="650"/>
      <c r="R532" s="650"/>
      <c r="S532" s="650"/>
      <c r="T532" s="651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48" t="s">
        <v>827</v>
      </c>
      <c r="Q533" s="650"/>
      <c r="R533" s="650"/>
      <c r="S533" s="650"/>
      <c r="T533" s="651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676" t="s">
        <v>831</v>
      </c>
      <c r="Q534" s="650"/>
      <c r="R534" s="650"/>
      <c r="S534" s="650"/>
      <c r="T534" s="651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12" t="s">
        <v>835</v>
      </c>
      <c r="Q535" s="650"/>
      <c r="R535" s="650"/>
      <c r="S535" s="650"/>
      <c r="T535" s="651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745" t="s">
        <v>839</v>
      </c>
      <c r="Q536" s="650"/>
      <c r="R536" s="650"/>
      <c r="S536" s="650"/>
      <c r="T536" s="651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59" t="s">
        <v>843</v>
      </c>
      <c r="Q537" s="650"/>
      <c r="R537" s="650"/>
      <c r="S537" s="650"/>
      <c r="T537" s="651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38" t="s">
        <v>846</v>
      </c>
      <c r="Q538" s="650"/>
      <c r="R538" s="650"/>
      <c r="S538" s="650"/>
      <c r="T538" s="651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2"/>
      <c r="B539" s="646"/>
      <c r="C539" s="646"/>
      <c r="D539" s="646"/>
      <c r="E539" s="646"/>
      <c r="F539" s="646"/>
      <c r="G539" s="646"/>
      <c r="H539" s="646"/>
      <c r="I539" s="646"/>
      <c r="J539" s="646"/>
      <c r="K539" s="646"/>
      <c r="L539" s="646"/>
      <c r="M539" s="646"/>
      <c r="N539" s="646"/>
      <c r="O539" s="653"/>
      <c r="P539" s="660" t="s">
        <v>85</v>
      </c>
      <c r="Q539" s="661"/>
      <c r="R539" s="661"/>
      <c r="S539" s="661"/>
      <c r="T539" s="661"/>
      <c r="U539" s="661"/>
      <c r="V539" s="662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46"/>
      <c r="B540" s="646"/>
      <c r="C540" s="646"/>
      <c r="D540" s="646"/>
      <c r="E540" s="646"/>
      <c r="F540" s="646"/>
      <c r="G540" s="646"/>
      <c r="H540" s="646"/>
      <c r="I540" s="646"/>
      <c r="J540" s="646"/>
      <c r="K540" s="646"/>
      <c r="L540" s="646"/>
      <c r="M540" s="646"/>
      <c r="N540" s="646"/>
      <c r="O540" s="653"/>
      <c r="P540" s="660" t="s">
        <v>85</v>
      </c>
      <c r="Q540" s="661"/>
      <c r="R540" s="661"/>
      <c r="S540" s="661"/>
      <c r="T540" s="661"/>
      <c r="U540" s="661"/>
      <c r="V540" s="662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46"/>
      <c r="C541" s="646"/>
      <c r="D541" s="646"/>
      <c r="E541" s="646"/>
      <c r="F541" s="646"/>
      <c r="G541" s="646"/>
      <c r="H541" s="646"/>
      <c r="I541" s="646"/>
      <c r="J541" s="646"/>
      <c r="K541" s="646"/>
      <c r="L541" s="646"/>
      <c r="M541" s="646"/>
      <c r="N541" s="646"/>
      <c r="O541" s="646"/>
      <c r="P541" s="646"/>
      <c r="Q541" s="646"/>
      <c r="R541" s="646"/>
      <c r="S541" s="646"/>
      <c r="T541" s="646"/>
      <c r="U541" s="646"/>
      <c r="V541" s="646"/>
      <c r="W541" s="646"/>
      <c r="X541" s="646"/>
      <c r="Y541" s="646"/>
      <c r="Z541" s="646"/>
      <c r="AA541" s="637"/>
      <c r="AB541" s="637"/>
      <c r="AC541" s="637"/>
    </row>
    <row r="542" spans="1:68" ht="27" hidden="1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959" t="s">
        <v>849</v>
      </c>
      <c r="Q542" s="650"/>
      <c r="R542" s="650"/>
      <c r="S542" s="650"/>
      <c r="T542" s="651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68" t="s">
        <v>849</v>
      </c>
      <c r="Q543" s="650"/>
      <c r="R543" s="650"/>
      <c r="S543" s="650"/>
      <c r="T543" s="651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94" t="s">
        <v>854</v>
      </c>
      <c r="Q544" s="650"/>
      <c r="R544" s="650"/>
      <c r="S544" s="650"/>
      <c r="T544" s="651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34" t="s">
        <v>858</v>
      </c>
      <c r="Q545" s="650"/>
      <c r="R545" s="650"/>
      <c r="S545" s="650"/>
      <c r="T545" s="651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57" t="s">
        <v>861</v>
      </c>
      <c r="Q546" s="650"/>
      <c r="R546" s="650"/>
      <c r="S546" s="650"/>
      <c r="T546" s="651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2"/>
      <c r="B547" s="646"/>
      <c r="C547" s="646"/>
      <c r="D547" s="646"/>
      <c r="E547" s="646"/>
      <c r="F547" s="646"/>
      <c r="G547" s="646"/>
      <c r="H547" s="646"/>
      <c r="I547" s="646"/>
      <c r="J547" s="646"/>
      <c r="K547" s="646"/>
      <c r="L547" s="646"/>
      <c r="M547" s="646"/>
      <c r="N547" s="646"/>
      <c r="O547" s="653"/>
      <c r="P547" s="660" t="s">
        <v>85</v>
      </c>
      <c r="Q547" s="661"/>
      <c r="R547" s="661"/>
      <c r="S547" s="661"/>
      <c r="T547" s="661"/>
      <c r="U547" s="661"/>
      <c r="V547" s="662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46"/>
      <c r="B548" s="646"/>
      <c r="C548" s="646"/>
      <c r="D548" s="646"/>
      <c r="E548" s="646"/>
      <c r="F548" s="646"/>
      <c r="G548" s="646"/>
      <c r="H548" s="646"/>
      <c r="I548" s="646"/>
      <c r="J548" s="646"/>
      <c r="K548" s="646"/>
      <c r="L548" s="646"/>
      <c r="M548" s="646"/>
      <c r="N548" s="646"/>
      <c r="O548" s="653"/>
      <c r="P548" s="660" t="s">
        <v>85</v>
      </c>
      <c r="Q548" s="661"/>
      <c r="R548" s="661"/>
      <c r="S548" s="661"/>
      <c r="T548" s="661"/>
      <c r="U548" s="661"/>
      <c r="V548" s="662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46"/>
      <c r="C549" s="646"/>
      <c r="D549" s="646"/>
      <c r="E549" s="646"/>
      <c r="F549" s="646"/>
      <c r="G549" s="646"/>
      <c r="H549" s="646"/>
      <c r="I549" s="646"/>
      <c r="J549" s="646"/>
      <c r="K549" s="646"/>
      <c r="L549" s="646"/>
      <c r="M549" s="646"/>
      <c r="N549" s="646"/>
      <c r="O549" s="646"/>
      <c r="P549" s="646"/>
      <c r="Q549" s="646"/>
      <c r="R549" s="646"/>
      <c r="S549" s="646"/>
      <c r="T549" s="646"/>
      <c r="U549" s="646"/>
      <c r="V549" s="646"/>
      <c r="W549" s="646"/>
      <c r="X549" s="646"/>
      <c r="Y549" s="646"/>
      <c r="Z549" s="646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962" t="s">
        <v>864</v>
      </c>
      <c r="Q550" s="650"/>
      <c r="R550" s="650"/>
      <c r="S550" s="650"/>
      <c r="T550" s="651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770" t="s">
        <v>867</v>
      </c>
      <c r="Q551" s="650"/>
      <c r="R551" s="650"/>
      <c r="S551" s="650"/>
      <c r="T551" s="651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971" t="s">
        <v>870</v>
      </c>
      <c r="Q552" s="650"/>
      <c r="R552" s="650"/>
      <c r="S552" s="650"/>
      <c r="T552" s="651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952" t="s">
        <v>873</v>
      </c>
      <c r="Q553" s="650"/>
      <c r="R553" s="650"/>
      <c r="S553" s="650"/>
      <c r="T553" s="651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2"/>
      <c r="B554" s="646"/>
      <c r="C554" s="646"/>
      <c r="D554" s="646"/>
      <c r="E554" s="646"/>
      <c r="F554" s="646"/>
      <c r="G554" s="646"/>
      <c r="H554" s="646"/>
      <c r="I554" s="646"/>
      <c r="J554" s="646"/>
      <c r="K554" s="646"/>
      <c r="L554" s="646"/>
      <c r="M554" s="646"/>
      <c r="N554" s="646"/>
      <c r="O554" s="653"/>
      <c r="P554" s="660" t="s">
        <v>85</v>
      </c>
      <c r="Q554" s="661"/>
      <c r="R554" s="661"/>
      <c r="S554" s="661"/>
      <c r="T554" s="661"/>
      <c r="U554" s="661"/>
      <c r="V554" s="662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46"/>
      <c r="B555" s="646"/>
      <c r="C555" s="646"/>
      <c r="D555" s="646"/>
      <c r="E555" s="646"/>
      <c r="F555" s="646"/>
      <c r="G555" s="646"/>
      <c r="H555" s="646"/>
      <c r="I555" s="646"/>
      <c r="J555" s="646"/>
      <c r="K555" s="646"/>
      <c r="L555" s="646"/>
      <c r="M555" s="646"/>
      <c r="N555" s="646"/>
      <c r="O555" s="653"/>
      <c r="P555" s="660" t="s">
        <v>85</v>
      </c>
      <c r="Q555" s="661"/>
      <c r="R555" s="661"/>
      <c r="S555" s="661"/>
      <c r="T555" s="661"/>
      <c r="U555" s="661"/>
      <c r="V555" s="662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74" t="s">
        <v>874</v>
      </c>
      <c r="B556" s="646"/>
      <c r="C556" s="646"/>
      <c r="D556" s="646"/>
      <c r="E556" s="646"/>
      <c r="F556" s="646"/>
      <c r="G556" s="646"/>
      <c r="H556" s="646"/>
      <c r="I556" s="646"/>
      <c r="J556" s="646"/>
      <c r="K556" s="646"/>
      <c r="L556" s="646"/>
      <c r="M556" s="646"/>
      <c r="N556" s="646"/>
      <c r="O556" s="646"/>
      <c r="P556" s="646"/>
      <c r="Q556" s="646"/>
      <c r="R556" s="646"/>
      <c r="S556" s="646"/>
      <c r="T556" s="646"/>
      <c r="U556" s="646"/>
      <c r="V556" s="646"/>
      <c r="W556" s="646"/>
      <c r="X556" s="646"/>
      <c r="Y556" s="646"/>
      <c r="Z556" s="646"/>
      <c r="AA556" s="636"/>
      <c r="AB556" s="636"/>
      <c r="AC556" s="636"/>
    </row>
    <row r="557" spans="1:68" ht="14.25" hidden="1" customHeight="1" x14ac:dyDescent="0.25">
      <c r="A557" s="654" t="s">
        <v>95</v>
      </c>
      <c r="B557" s="646"/>
      <c r="C557" s="646"/>
      <c r="D557" s="646"/>
      <c r="E557" s="646"/>
      <c r="F557" s="646"/>
      <c r="G557" s="646"/>
      <c r="H557" s="646"/>
      <c r="I557" s="646"/>
      <c r="J557" s="646"/>
      <c r="K557" s="646"/>
      <c r="L557" s="646"/>
      <c r="M557" s="646"/>
      <c r="N557" s="646"/>
      <c r="O557" s="646"/>
      <c r="P557" s="646"/>
      <c r="Q557" s="646"/>
      <c r="R557" s="646"/>
      <c r="S557" s="646"/>
      <c r="T557" s="646"/>
      <c r="U557" s="646"/>
      <c r="V557" s="646"/>
      <c r="W557" s="646"/>
      <c r="X557" s="646"/>
      <c r="Y557" s="646"/>
      <c r="Z557" s="646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73" t="s">
        <v>877</v>
      </c>
      <c r="Q558" s="650"/>
      <c r="R558" s="650"/>
      <c r="S558" s="650"/>
      <c r="T558" s="651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2"/>
      <c r="B559" s="646"/>
      <c r="C559" s="646"/>
      <c r="D559" s="646"/>
      <c r="E559" s="646"/>
      <c r="F559" s="646"/>
      <c r="G559" s="646"/>
      <c r="H559" s="646"/>
      <c r="I559" s="646"/>
      <c r="J559" s="646"/>
      <c r="K559" s="646"/>
      <c r="L559" s="646"/>
      <c r="M559" s="646"/>
      <c r="N559" s="646"/>
      <c r="O559" s="653"/>
      <c r="P559" s="660" t="s">
        <v>85</v>
      </c>
      <c r="Q559" s="661"/>
      <c r="R559" s="661"/>
      <c r="S559" s="661"/>
      <c r="T559" s="661"/>
      <c r="U559" s="661"/>
      <c r="V559" s="662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46"/>
      <c r="B560" s="646"/>
      <c r="C560" s="646"/>
      <c r="D560" s="646"/>
      <c r="E560" s="646"/>
      <c r="F560" s="646"/>
      <c r="G560" s="646"/>
      <c r="H560" s="646"/>
      <c r="I560" s="646"/>
      <c r="J560" s="646"/>
      <c r="K560" s="646"/>
      <c r="L560" s="646"/>
      <c r="M560" s="646"/>
      <c r="N560" s="646"/>
      <c r="O560" s="653"/>
      <c r="P560" s="660" t="s">
        <v>85</v>
      </c>
      <c r="Q560" s="661"/>
      <c r="R560" s="661"/>
      <c r="S560" s="661"/>
      <c r="T560" s="661"/>
      <c r="U560" s="661"/>
      <c r="V560" s="662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46"/>
      <c r="C561" s="646"/>
      <c r="D561" s="646"/>
      <c r="E561" s="646"/>
      <c r="F561" s="646"/>
      <c r="G561" s="646"/>
      <c r="H561" s="646"/>
      <c r="I561" s="646"/>
      <c r="J561" s="646"/>
      <c r="K561" s="646"/>
      <c r="L561" s="646"/>
      <c r="M561" s="646"/>
      <c r="N561" s="646"/>
      <c r="O561" s="646"/>
      <c r="P561" s="646"/>
      <c r="Q561" s="646"/>
      <c r="R561" s="646"/>
      <c r="S561" s="646"/>
      <c r="T561" s="646"/>
      <c r="U561" s="646"/>
      <c r="V561" s="646"/>
      <c r="W561" s="646"/>
      <c r="X561" s="646"/>
      <c r="Y561" s="646"/>
      <c r="Z561" s="646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1011" t="s">
        <v>881</v>
      </c>
      <c r="Q562" s="650"/>
      <c r="R562" s="650"/>
      <c r="S562" s="650"/>
      <c r="T562" s="651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2"/>
      <c r="B563" s="646"/>
      <c r="C563" s="646"/>
      <c r="D563" s="646"/>
      <c r="E563" s="646"/>
      <c r="F563" s="646"/>
      <c r="G563" s="646"/>
      <c r="H563" s="646"/>
      <c r="I563" s="646"/>
      <c r="J563" s="646"/>
      <c r="K563" s="646"/>
      <c r="L563" s="646"/>
      <c r="M563" s="646"/>
      <c r="N563" s="646"/>
      <c r="O563" s="653"/>
      <c r="P563" s="660" t="s">
        <v>85</v>
      </c>
      <c r="Q563" s="661"/>
      <c r="R563" s="661"/>
      <c r="S563" s="661"/>
      <c r="T563" s="661"/>
      <c r="U563" s="661"/>
      <c r="V563" s="662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46"/>
      <c r="B564" s="646"/>
      <c r="C564" s="646"/>
      <c r="D564" s="646"/>
      <c r="E564" s="646"/>
      <c r="F564" s="646"/>
      <c r="G564" s="646"/>
      <c r="H564" s="646"/>
      <c r="I564" s="646"/>
      <c r="J564" s="646"/>
      <c r="K564" s="646"/>
      <c r="L564" s="646"/>
      <c r="M564" s="646"/>
      <c r="N564" s="646"/>
      <c r="O564" s="653"/>
      <c r="P564" s="660" t="s">
        <v>85</v>
      </c>
      <c r="Q564" s="661"/>
      <c r="R564" s="661"/>
      <c r="S564" s="661"/>
      <c r="T564" s="661"/>
      <c r="U564" s="661"/>
      <c r="V564" s="662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46"/>
      <c r="C565" s="646"/>
      <c r="D565" s="646"/>
      <c r="E565" s="646"/>
      <c r="F565" s="646"/>
      <c r="G565" s="646"/>
      <c r="H565" s="646"/>
      <c r="I565" s="646"/>
      <c r="J565" s="646"/>
      <c r="K565" s="646"/>
      <c r="L565" s="646"/>
      <c r="M565" s="646"/>
      <c r="N565" s="646"/>
      <c r="O565" s="646"/>
      <c r="P565" s="646"/>
      <c r="Q565" s="646"/>
      <c r="R565" s="646"/>
      <c r="S565" s="646"/>
      <c r="T565" s="646"/>
      <c r="U565" s="646"/>
      <c r="V565" s="646"/>
      <c r="W565" s="646"/>
      <c r="X565" s="646"/>
      <c r="Y565" s="646"/>
      <c r="Z565" s="646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23" t="s">
        <v>885</v>
      </c>
      <c r="Q566" s="650"/>
      <c r="R566" s="650"/>
      <c r="S566" s="650"/>
      <c r="T566" s="651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2"/>
      <c r="B567" s="646"/>
      <c r="C567" s="646"/>
      <c r="D567" s="646"/>
      <c r="E567" s="646"/>
      <c r="F567" s="646"/>
      <c r="G567" s="646"/>
      <c r="H567" s="646"/>
      <c r="I567" s="646"/>
      <c r="J567" s="646"/>
      <c r="K567" s="646"/>
      <c r="L567" s="646"/>
      <c r="M567" s="646"/>
      <c r="N567" s="646"/>
      <c r="O567" s="653"/>
      <c r="P567" s="660" t="s">
        <v>85</v>
      </c>
      <c r="Q567" s="661"/>
      <c r="R567" s="661"/>
      <c r="S567" s="661"/>
      <c r="T567" s="661"/>
      <c r="U567" s="661"/>
      <c r="V567" s="662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46"/>
      <c r="B568" s="646"/>
      <c r="C568" s="646"/>
      <c r="D568" s="646"/>
      <c r="E568" s="646"/>
      <c r="F568" s="646"/>
      <c r="G568" s="646"/>
      <c r="H568" s="646"/>
      <c r="I568" s="646"/>
      <c r="J568" s="646"/>
      <c r="K568" s="646"/>
      <c r="L568" s="646"/>
      <c r="M568" s="646"/>
      <c r="N568" s="646"/>
      <c r="O568" s="653"/>
      <c r="P568" s="660" t="s">
        <v>85</v>
      </c>
      <c r="Q568" s="661"/>
      <c r="R568" s="661"/>
      <c r="S568" s="661"/>
      <c r="T568" s="661"/>
      <c r="U568" s="661"/>
      <c r="V568" s="662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46"/>
      <c r="C569" s="646"/>
      <c r="D569" s="646"/>
      <c r="E569" s="646"/>
      <c r="F569" s="646"/>
      <c r="G569" s="646"/>
      <c r="H569" s="646"/>
      <c r="I569" s="646"/>
      <c r="J569" s="646"/>
      <c r="K569" s="646"/>
      <c r="L569" s="646"/>
      <c r="M569" s="646"/>
      <c r="N569" s="646"/>
      <c r="O569" s="646"/>
      <c r="P569" s="646"/>
      <c r="Q569" s="646"/>
      <c r="R569" s="646"/>
      <c r="S569" s="646"/>
      <c r="T569" s="646"/>
      <c r="U569" s="646"/>
      <c r="V569" s="646"/>
      <c r="W569" s="646"/>
      <c r="X569" s="646"/>
      <c r="Y569" s="646"/>
      <c r="Z569" s="646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989" t="s">
        <v>889</v>
      </c>
      <c r="Q570" s="650"/>
      <c r="R570" s="650"/>
      <c r="S570" s="650"/>
      <c r="T570" s="651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2"/>
      <c r="B571" s="646"/>
      <c r="C571" s="646"/>
      <c r="D571" s="646"/>
      <c r="E571" s="646"/>
      <c r="F571" s="646"/>
      <c r="G571" s="646"/>
      <c r="H571" s="646"/>
      <c r="I571" s="646"/>
      <c r="J571" s="646"/>
      <c r="K571" s="646"/>
      <c r="L571" s="646"/>
      <c r="M571" s="646"/>
      <c r="N571" s="646"/>
      <c r="O571" s="653"/>
      <c r="P571" s="660" t="s">
        <v>85</v>
      </c>
      <c r="Q571" s="661"/>
      <c r="R571" s="661"/>
      <c r="S571" s="661"/>
      <c r="T571" s="661"/>
      <c r="U571" s="661"/>
      <c r="V571" s="662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46"/>
      <c r="B572" s="646"/>
      <c r="C572" s="646"/>
      <c r="D572" s="646"/>
      <c r="E572" s="646"/>
      <c r="F572" s="646"/>
      <c r="G572" s="646"/>
      <c r="H572" s="646"/>
      <c r="I572" s="646"/>
      <c r="J572" s="646"/>
      <c r="K572" s="646"/>
      <c r="L572" s="646"/>
      <c r="M572" s="646"/>
      <c r="N572" s="646"/>
      <c r="O572" s="653"/>
      <c r="P572" s="660" t="s">
        <v>85</v>
      </c>
      <c r="Q572" s="661"/>
      <c r="R572" s="661"/>
      <c r="S572" s="661"/>
      <c r="T572" s="661"/>
      <c r="U572" s="661"/>
      <c r="V572" s="662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977"/>
      <c r="B573" s="646"/>
      <c r="C573" s="646"/>
      <c r="D573" s="646"/>
      <c r="E573" s="646"/>
      <c r="F573" s="646"/>
      <c r="G573" s="646"/>
      <c r="H573" s="646"/>
      <c r="I573" s="646"/>
      <c r="J573" s="646"/>
      <c r="K573" s="646"/>
      <c r="L573" s="646"/>
      <c r="M573" s="646"/>
      <c r="N573" s="646"/>
      <c r="O573" s="861"/>
      <c r="P573" s="713" t="s">
        <v>891</v>
      </c>
      <c r="Q573" s="714"/>
      <c r="R573" s="714"/>
      <c r="S573" s="714"/>
      <c r="T573" s="714"/>
      <c r="U573" s="714"/>
      <c r="V573" s="666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9163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9304.34</v>
      </c>
      <c r="Z573" s="37"/>
      <c r="AA573" s="644"/>
      <c r="AB573" s="644"/>
      <c r="AC573" s="644"/>
    </row>
    <row r="574" spans="1:68" x14ac:dyDescent="0.2">
      <c r="A574" s="646"/>
      <c r="B574" s="646"/>
      <c r="C574" s="646"/>
      <c r="D574" s="646"/>
      <c r="E574" s="646"/>
      <c r="F574" s="646"/>
      <c r="G574" s="646"/>
      <c r="H574" s="646"/>
      <c r="I574" s="646"/>
      <c r="J574" s="646"/>
      <c r="K574" s="646"/>
      <c r="L574" s="646"/>
      <c r="M574" s="646"/>
      <c r="N574" s="646"/>
      <c r="O574" s="861"/>
      <c r="P574" s="713" t="s">
        <v>892</v>
      </c>
      <c r="Q574" s="714"/>
      <c r="R574" s="714"/>
      <c r="S574" s="714"/>
      <c r="T574" s="714"/>
      <c r="U574" s="714"/>
      <c r="V574" s="666"/>
      <c r="W574" s="37" t="s">
        <v>68</v>
      </c>
      <c r="X574" s="643">
        <f>IFERROR(SUM(BM22:BM570),"0")</f>
        <v>9676.1990039601405</v>
      </c>
      <c r="Y574" s="643">
        <f>IFERROR(SUM(BN22:BN570),"0")</f>
        <v>9825.4310000000005</v>
      </c>
      <c r="Z574" s="37"/>
      <c r="AA574" s="644"/>
      <c r="AB574" s="644"/>
      <c r="AC574" s="644"/>
    </row>
    <row r="575" spans="1:68" x14ac:dyDescent="0.2">
      <c r="A575" s="646"/>
      <c r="B575" s="646"/>
      <c r="C575" s="646"/>
      <c r="D575" s="646"/>
      <c r="E575" s="646"/>
      <c r="F575" s="646"/>
      <c r="G575" s="646"/>
      <c r="H575" s="646"/>
      <c r="I575" s="646"/>
      <c r="J575" s="646"/>
      <c r="K575" s="646"/>
      <c r="L575" s="646"/>
      <c r="M575" s="646"/>
      <c r="N575" s="646"/>
      <c r="O575" s="861"/>
      <c r="P575" s="713" t="s">
        <v>893</v>
      </c>
      <c r="Q575" s="714"/>
      <c r="R575" s="714"/>
      <c r="S575" s="714"/>
      <c r="T575" s="714"/>
      <c r="U575" s="714"/>
      <c r="V575" s="666"/>
      <c r="W575" s="37" t="s">
        <v>894</v>
      </c>
      <c r="X575" s="38">
        <f>ROUNDUP(SUM(BO22:BO570),0)</f>
        <v>16</v>
      </c>
      <c r="Y575" s="38">
        <f>ROUNDUP(SUM(BP22:BP570),0)</f>
        <v>17</v>
      </c>
      <c r="Z575" s="37"/>
      <c r="AA575" s="644"/>
      <c r="AB575" s="644"/>
      <c r="AC575" s="644"/>
    </row>
    <row r="576" spans="1:68" x14ac:dyDescent="0.2">
      <c r="A576" s="646"/>
      <c r="B576" s="646"/>
      <c r="C576" s="646"/>
      <c r="D576" s="646"/>
      <c r="E576" s="646"/>
      <c r="F576" s="646"/>
      <c r="G576" s="646"/>
      <c r="H576" s="646"/>
      <c r="I576" s="646"/>
      <c r="J576" s="646"/>
      <c r="K576" s="646"/>
      <c r="L576" s="646"/>
      <c r="M576" s="646"/>
      <c r="N576" s="646"/>
      <c r="O576" s="861"/>
      <c r="P576" s="713" t="s">
        <v>895</v>
      </c>
      <c r="Q576" s="714"/>
      <c r="R576" s="714"/>
      <c r="S576" s="714"/>
      <c r="T576" s="714"/>
      <c r="U576" s="714"/>
      <c r="V576" s="666"/>
      <c r="W576" s="37" t="s">
        <v>68</v>
      </c>
      <c r="X576" s="643">
        <f>GrossWeightTotal+PalletQtyTotal*25</f>
        <v>10076.199003960141</v>
      </c>
      <c r="Y576" s="643">
        <f>GrossWeightTotalR+PalletQtyTotalR*25</f>
        <v>10250.431</v>
      </c>
      <c r="Z576" s="37"/>
      <c r="AA576" s="644"/>
      <c r="AB576" s="644"/>
      <c r="AC576" s="644"/>
    </row>
    <row r="577" spans="1:32" x14ac:dyDescent="0.2">
      <c r="A577" s="646"/>
      <c r="B577" s="646"/>
      <c r="C577" s="646"/>
      <c r="D577" s="646"/>
      <c r="E577" s="646"/>
      <c r="F577" s="646"/>
      <c r="G577" s="646"/>
      <c r="H577" s="646"/>
      <c r="I577" s="646"/>
      <c r="J577" s="646"/>
      <c r="K577" s="646"/>
      <c r="L577" s="646"/>
      <c r="M577" s="646"/>
      <c r="N577" s="646"/>
      <c r="O577" s="861"/>
      <c r="P577" s="713" t="s">
        <v>896</v>
      </c>
      <c r="Q577" s="714"/>
      <c r="R577" s="714"/>
      <c r="S577" s="714"/>
      <c r="T577" s="714"/>
      <c r="U577" s="714"/>
      <c r="V577" s="666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1472.8554910403975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1495</v>
      </c>
      <c r="Z577" s="37"/>
      <c r="AA577" s="644"/>
      <c r="AB577" s="644"/>
      <c r="AC577" s="644"/>
    </row>
    <row r="578" spans="1:32" ht="14.25" hidden="1" customHeight="1" x14ac:dyDescent="0.2">
      <c r="A578" s="646"/>
      <c r="B578" s="646"/>
      <c r="C578" s="646"/>
      <c r="D578" s="646"/>
      <c r="E578" s="646"/>
      <c r="F578" s="646"/>
      <c r="G578" s="646"/>
      <c r="H578" s="646"/>
      <c r="I578" s="646"/>
      <c r="J578" s="646"/>
      <c r="K578" s="646"/>
      <c r="L578" s="646"/>
      <c r="M578" s="646"/>
      <c r="N578" s="646"/>
      <c r="O578" s="861"/>
      <c r="P578" s="713" t="s">
        <v>897</v>
      </c>
      <c r="Q578" s="714"/>
      <c r="R578" s="714"/>
      <c r="S578" s="714"/>
      <c r="T578" s="714"/>
      <c r="U578" s="714"/>
      <c r="V578" s="666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19.146350000000002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58" t="s">
        <v>93</v>
      </c>
      <c r="D580" s="683"/>
      <c r="E580" s="683"/>
      <c r="F580" s="683"/>
      <c r="G580" s="683"/>
      <c r="H580" s="673"/>
      <c r="I580" s="658" t="s">
        <v>269</v>
      </c>
      <c r="J580" s="683"/>
      <c r="K580" s="683"/>
      <c r="L580" s="683"/>
      <c r="M580" s="683"/>
      <c r="N580" s="683"/>
      <c r="O580" s="683"/>
      <c r="P580" s="683"/>
      <c r="Q580" s="683"/>
      <c r="R580" s="683"/>
      <c r="S580" s="683"/>
      <c r="T580" s="683"/>
      <c r="U580" s="673"/>
      <c r="V580" s="658" t="s">
        <v>574</v>
      </c>
      <c r="W580" s="673"/>
      <c r="X580" s="658" t="s">
        <v>639</v>
      </c>
      <c r="Y580" s="683"/>
      <c r="Z580" s="683"/>
      <c r="AA580" s="673"/>
      <c r="AB580" s="638" t="s">
        <v>704</v>
      </c>
      <c r="AC580" s="658" t="s">
        <v>781</v>
      </c>
      <c r="AD580" s="673"/>
      <c r="AF580" s="639"/>
    </row>
    <row r="581" spans="1:32" ht="14.25" customHeight="1" thickTop="1" x14ac:dyDescent="0.2">
      <c r="A581" s="942" t="s">
        <v>900</v>
      </c>
      <c r="B581" s="658" t="s">
        <v>62</v>
      </c>
      <c r="C581" s="658" t="s">
        <v>94</v>
      </c>
      <c r="D581" s="658" t="s">
        <v>113</v>
      </c>
      <c r="E581" s="658" t="s">
        <v>176</v>
      </c>
      <c r="F581" s="658" t="s">
        <v>203</v>
      </c>
      <c r="G581" s="658" t="s">
        <v>242</v>
      </c>
      <c r="H581" s="658" t="s">
        <v>93</v>
      </c>
      <c r="I581" s="658" t="s">
        <v>270</v>
      </c>
      <c r="J581" s="658" t="s">
        <v>315</v>
      </c>
      <c r="K581" s="658" t="s">
        <v>376</v>
      </c>
      <c r="L581" s="658" t="s">
        <v>422</v>
      </c>
      <c r="M581" s="658" t="s">
        <v>440</v>
      </c>
      <c r="N581" s="639"/>
      <c r="O581" s="658" t="s">
        <v>453</v>
      </c>
      <c r="P581" s="658" t="s">
        <v>465</v>
      </c>
      <c r="Q581" s="658" t="s">
        <v>472</v>
      </c>
      <c r="R581" s="658" t="s">
        <v>476</v>
      </c>
      <c r="S581" s="658" t="s">
        <v>482</v>
      </c>
      <c r="T581" s="658" t="s">
        <v>487</v>
      </c>
      <c r="U581" s="658" t="s">
        <v>561</v>
      </c>
      <c r="V581" s="658" t="s">
        <v>575</v>
      </c>
      <c r="W581" s="658" t="s">
        <v>609</v>
      </c>
      <c r="X581" s="658" t="s">
        <v>640</v>
      </c>
      <c r="Y581" s="658" t="s">
        <v>672</v>
      </c>
      <c r="Z581" s="658" t="s">
        <v>690</v>
      </c>
      <c r="AA581" s="658" t="s">
        <v>697</v>
      </c>
      <c r="AB581" s="658" t="s">
        <v>704</v>
      </c>
      <c r="AC581" s="658" t="s">
        <v>781</v>
      </c>
      <c r="AD581" s="658" t="s">
        <v>874</v>
      </c>
      <c r="AF581" s="639"/>
    </row>
    <row r="582" spans="1:32" ht="13.5" customHeight="1" thickBot="1" x14ac:dyDescent="0.25">
      <c r="A582" s="943"/>
      <c r="B582" s="659"/>
      <c r="C582" s="659"/>
      <c r="D582" s="659"/>
      <c r="E582" s="659"/>
      <c r="F582" s="659"/>
      <c r="G582" s="659"/>
      <c r="H582" s="659"/>
      <c r="I582" s="659"/>
      <c r="J582" s="659"/>
      <c r="K582" s="659"/>
      <c r="L582" s="659"/>
      <c r="M582" s="659"/>
      <c r="N582" s="639"/>
      <c r="O582" s="659"/>
      <c r="P582" s="659"/>
      <c r="Q582" s="659"/>
      <c r="R582" s="659"/>
      <c r="S582" s="659"/>
      <c r="T582" s="659"/>
      <c r="U582" s="659"/>
      <c r="V582" s="659"/>
      <c r="W582" s="659"/>
      <c r="X582" s="659"/>
      <c r="Y582" s="659"/>
      <c r="Z582" s="659"/>
      <c r="AA582" s="659"/>
      <c r="AB582" s="659"/>
      <c r="AC582" s="659"/>
      <c r="AD582" s="659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262.90000000000003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885.39999999999986</v>
      </c>
      <c r="E583" s="46">
        <f>IFERROR(Y86*1,"0")+IFERROR(Y87*1,"0")+IFERROR(Y88*1,"0")+IFERROR(Y92*1,"0")+IFERROR(Y93*1,"0")+IFERROR(Y94*1,"0")+IFERROR(Y95*1,"0")+IFERROR(Y96*1,"0")+IFERROR(Y97*1,"0")+IFERROR(Y98*1,"0")+IFERROR(Y99*1,"0")</f>
        <v>878.7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1258.8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152.4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1205.0999999999999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104.39999999999999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1064.8799999999999</v>
      </c>
      <c r="U583" s="46">
        <f>IFERROR(Y355*1,"0")+IFERROR(Y359*1,"0")+IFERROR(Y360*1,"0")+IFERROR(Y361*1,"0")</f>
        <v>25.2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1950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1215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4.2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297.36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8,00"/>
        <filter val="1 214,00"/>
        <filter val="1 472,86"/>
        <filter val="1 848,00"/>
        <filter val="1,90"/>
        <filter val="1,98"/>
        <filter val="10 076,20"/>
        <filter val="100,00"/>
        <filter val="111,00"/>
        <filter val="119,59"/>
        <filter val="123,20"/>
        <filter val="124,00"/>
        <filter val="128,00"/>
        <filter val="134,89"/>
        <filter val="137,00"/>
        <filter val="141,67"/>
        <filter val="144,00"/>
        <filter val="144,88"/>
        <filter val="146,00"/>
        <filter val="149,00"/>
        <filter val="149,18"/>
        <filter val="150,00"/>
        <filter val="157,00"/>
        <filter val="16"/>
        <filter val="16,00"/>
        <filter val="178,00"/>
        <filter val="18,85"/>
        <filter val="2,50"/>
        <filter val="225,00"/>
        <filter val="23,48"/>
        <filter val="24,24"/>
        <filter val="24,26"/>
        <filter val="253,00"/>
        <filter val="255,00"/>
        <filter val="256,00"/>
        <filter val="26,32"/>
        <filter val="262,00"/>
        <filter val="276,47"/>
        <filter val="285,00"/>
        <filter val="286,00"/>
        <filter val="3,00"/>
        <filter val="3,03"/>
        <filter val="33,81"/>
        <filter val="354,00"/>
        <filter val="368,00"/>
        <filter val="4,00"/>
        <filter val="4,44"/>
        <filter val="413,00"/>
        <filter val="433,00"/>
        <filter val="503,00"/>
        <filter val="517,00"/>
        <filter val="540,00"/>
        <filter val="55,99"/>
        <filter val="57,00"/>
        <filter val="58,24"/>
        <filter val="599,00"/>
        <filter val="6,00"/>
        <filter val="6,79"/>
        <filter val="611,00"/>
        <filter val="7,13"/>
        <filter val="70,00"/>
        <filter val="71,75"/>
        <filter val="72,00"/>
        <filter val="74,00"/>
        <filter val="742,00"/>
        <filter val="77,00"/>
        <filter val="8,00"/>
        <filter val="8,62"/>
        <filter val="80,00"/>
        <filter val="800,00"/>
        <filter val="83,00"/>
        <filter val="87,00"/>
        <filter val="88,00"/>
        <filter val="9 163,00"/>
        <filter val="9 676,20"/>
        <filter val="9,67"/>
        <filter val="90,00"/>
        <filter val="930,00"/>
        <filter val="95,00"/>
        <filter val="963,00"/>
      </filters>
    </filterColumn>
    <filterColumn colId="29" showButton="0"/>
    <filterColumn colId="30" showButton="0"/>
  </autoFilter>
  <mergeCells count="1022"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D155:E155"/>
    <mergeCell ref="D22:E22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2025-05-01T11:13:42Z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