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45BA8DF-6605-4BCC-B6B2-B377AB100A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Y568" i="1" s="1"/>
  <c r="X564" i="1"/>
  <c r="X563" i="1"/>
  <c r="BO562" i="1"/>
  <c r="BM562" i="1"/>
  <c r="Y562" i="1"/>
  <c r="X560" i="1"/>
  <c r="X559" i="1"/>
  <c r="BO558" i="1"/>
  <c r="BM558" i="1"/>
  <c r="Y558" i="1"/>
  <c r="Y559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3" i="1"/>
  <c r="Y412" i="1"/>
  <c r="X412" i="1"/>
  <c r="BP411" i="1"/>
  <c r="BO411" i="1"/>
  <c r="BN411" i="1"/>
  <c r="BM411" i="1"/>
  <c r="Z411" i="1"/>
  <c r="Z412" i="1" s="1"/>
  <c r="Y411" i="1"/>
  <c r="Y413" i="1" s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Y351" i="1" s="1"/>
  <c r="P348" i="1"/>
  <c r="X346" i="1"/>
  <c r="X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BP342" i="1" s="1"/>
  <c r="BO341" i="1"/>
  <c r="BM341" i="1"/>
  <c r="Y341" i="1"/>
  <c r="Y345" i="1" s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BP311" i="1" s="1"/>
  <c r="P311" i="1"/>
  <c r="X308" i="1"/>
  <c r="X307" i="1"/>
  <c r="BO306" i="1"/>
  <c r="BM306" i="1"/>
  <c r="Y306" i="1"/>
  <c r="S583" i="1" s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R583" i="1" s="1"/>
  <c r="P300" i="1"/>
  <c r="X297" i="1"/>
  <c r="X296" i="1"/>
  <c r="BO295" i="1"/>
  <c r="BM295" i="1"/>
  <c r="Y295" i="1"/>
  <c r="Q583" i="1" s="1"/>
  <c r="P295" i="1"/>
  <c r="X292" i="1"/>
  <c r="X291" i="1"/>
  <c r="BO290" i="1"/>
  <c r="BM290" i="1"/>
  <c r="Y290" i="1"/>
  <c r="Y291" i="1" s="1"/>
  <c r="P290" i="1"/>
  <c r="X288" i="1"/>
  <c r="X287" i="1"/>
  <c r="BO286" i="1"/>
  <c r="BM286" i="1"/>
  <c r="Y286" i="1"/>
  <c r="P583" i="1" s="1"/>
  <c r="P286" i="1"/>
  <c r="X283" i="1"/>
  <c r="X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BP265" i="1" s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BP255" i="1" s="1"/>
  <c r="BO254" i="1"/>
  <c r="BM254" i="1"/>
  <c r="Y254" i="1"/>
  <c r="BP254" i="1" s="1"/>
  <c r="BO253" i="1"/>
  <c r="BM253" i="1"/>
  <c r="Y253" i="1"/>
  <c r="BP253" i="1" s="1"/>
  <c r="BO252" i="1"/>
  <c r="BM252" i="1"/>
  <c r="Y252" i="1"/>
  <c r="BP252" i="1" s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BP243" i="1" s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X130" i="1"/>
  <c r="X129" i="1"/>
  <c r="BO128" i="1"/>
  <c r="BM128" i="1"/>
  <c r="Y128" i="1"/>
  <c r="P128" i="1"/>
  <c r="BO127" i="1"/>
  <c r="BM127" i="1"/>
  <c r="Y127" i="1"/>
  <c r="Y129" i="1" s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O93" i="1"/>
  <c r="BM93" i="1"/>
  <c r="Y93" i="1"/>
  <c r="P93" i="1"/>
  <c r="BO92" i="1"/>
  <c r="BM92" i="1"/>
  <c r="Y92" i="1"/>
  <c r="Y101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BP71" i="1"/>
  <c r="BO71" i="1"/>
  <c r="BN71" i="1"/>
  <c r="BM71" i="1"/>
  <c r="Z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X46" i="1"/>
  <c r="X45" i="1"/>
  <c r="BO44" i="1"/>
  <c r="BM44" i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BP112" i="1" l="1"/>
  <c r="BN112" i="1"/>
  <c r="Z112" i="1"/>
  <c r="BP154" i="1"/>
  <c r="BN154" i="1"/>
  <c r="Z154" i="1"/>
  <c r="Y185" i="1"/>
  <c r="Y184" i="1"/>
  <c r="BP181" i="1"/>
  <c r="BN181" i="1"/>
  <c r="Z181" i="1"/>
  <c r="BP183" i="1"/>
  <c r="BN183" i="1"/>
  <c r="Z183" i="1"/>
  <c r="BP207" i="1"/>
  <c r="BN207" i="1"/>
  <c r="Z207" i="1"/>
  <c r="BP232" i="1"/>
  <c r="BN232" i="1"/>
  <c r="Z232" i="1"/>
  <c r="Y249" i="1"/>
  <c r="Y248" i="1"/>
  <c r="BP247" i="1"/>
  <c r="BN247" i="1"/>
  <c r="Z247" i="1"/>
  <c r="Z248" i="1" s="1"/>
  <c r="BP270" i="1"/>
  <c r="BN270" i="1"/>
  <c r="Z270" i="1"/>
  <c r="BP313" i="1"/>
  <c r="BN313" i="1"/>
  <c r="Z313" i="1"/>
  <c r="BP335" i="1"/>
  <c r="BN335" i="1"/>
  <c r="Z335" i="1"/>
  <c r="BP378" i="1"/>
  <c r="BN378" i="1"/>
  <c r="Z378" i="1"/>
  <c r="BP421" i="1"/>
  <c r="BN421" i="1"/>
  <c r="Z421" i="1"/>
  <c r="BP468" i="1"/>
  <c r="BN468" i="1"/>
  <c r="Z468" i="1"/>
  <c r="BP486" i="1"/>
  <c r="BN486" i="1"/>
  <c r="Z486" i="1"/>
  <c r="Z26" i="1"/>
  <c r="BN26" i="1"/>
  <c r="X573" i="1"/>
  <c r="C583" i="1"/>
  <c r="Z51" i="1"/>
  <c r="BN51" i="1"/>
  <c r="Z65" i="1"/>
  <c r="BN65" i="1"/>
  <c r="Y68" i="1"/>
  <c r="Z75" i="1"/>
  <c r="BN75" i="1"/>
  <c r="BP97" i="1"/>
  <c r="BN97" i="1"/>
  <c r="Z97" i="1"/>
  <c r="BP128" i="1"/>
  <c r="BN128" i="1"/>
  <c r="Z128" i="1"/>
  <c r="BP176" i="1"/>
  <c r="BN176" i="1"/>
  <c r="Z176" i="1"/>
  <c r="BP182" i="1"/>
  <c r="BN182" i="1"/>
  <c r="Z182" i="1"/>
  <c r="BP217" i="1"/>
  <c r="BN217" i="1"/>
  <c r="Z217" i="1"/>
  <c r="BP242" i="1"/>
  <c r="BN242" i="1"/>
  <c r="Z242" i="1"/>
  <c r="BP278" i="1"/>
  <c r="BN278" i="1"/>
  <c r="Z278" i="1"/>
  <c r="BP327" i="1"/>
  <c r="BN327" i="1"/>
  <c r="Z327" i="1"/>
  <c r="BP360" i="1"/>
  <c r="BN360" i="1"/>
  <c r="Z360" i="1"/>
  <c r="BP405" i="1"/>
  <c r="BN405" i="1"/>
  <c r="Z405" i="1"/>
  <c r="BP442" i="1"/>
  <c r="BN442" i="1"/>
  <c r="Z442" i="1"/>
  <c r="BP476" i="1"/>
  <c r="BN476" i="1"/>
  <c r="Z476" i="1"/>
  <c r="BP496" i="1"/>
  <c r="BN496" i="1"/>
  <c r="Z496" i="1"/>
  <c r="Y256" i="1"/>
  <c r="L583" i="1"/>
  <c r="BP349" i="1"/>
  <c r="BN349" i="1"/>
  <c r="Z349" i="1"/>
  <c r="BP372" i="1"/>
  <c r="BN372" i="1"/>
  <c r="Z372" i="1"/>
  <c r="BP395" i="1"/>
  <c r="BN395" i="1"/>
  <c r="Z395" i="1"/>
  <c r="BP419" i="1"/>
  <c r="BN419" i="1"/>
  <c r="Z419" i="1"/>
  <c r="BP431" i="1"/>
  <c r="BN431" i="1"/>
  <c r="Z431" i="1"/>
  <c r="BP436" i="1"/>
  <c r="BN436" i="1"/>
  <c r="Z436" i="1"/>
  <c r="BP466" i="1"/>
  <c r="BN466" i="1"/>
  <c r="Z466" i="1"/>
  <c r="BP474" i="1"/>
  <c r="BN474" i="1"/>
  <c r="Z474" i="1"/>
  <c r="BP484" i="1"/>
  <c r="BN484" i="1"/>
  <c r="Z484" i="1"/>
  <c r="BP494" i="1"/>
  <c r="BN494" i="1"/>
  <c r="Z494" i="1"/>
  <c r="BP504" i="1"/>
  <c r="BN504" i="1"/>
  <c r="Z504" i="1"/>
  <c r="BP508" i="1"/>
  <c r="BN508" i="1"/>
  <c r="Z508" i="1"/>
  <c r="BP516" i="1"/>
  <c r="BN516" i="1"/>
  <c r="Z516" i="1"/>
  <c r="Z24" i="1"/>
  <c r="BN24" i="1"/>
  <c r="X577" i="1"/>
  <c r="Z38" i="1"/>
  <c r="BN38" i="1"/>
  <c r="Z44" i="1"/>
  <c r="Z45" i="1" s="1"/>
  <c r="BN44" i="1"/>
  <c r="BP44" i="1"/>
  <c r="Y45" i="1"/>
  <c r="Z49" i="1"/>
  <c r="BN49" i="1"/>
  <c r="Z53" i="1"/>
  <c r="BN53" i="1"/>
  <c r="Y63" i="1"/>
  <c r="Z61" i="1"/>
  <c r="BN61" i="1"/>
  <c r="Z67" i="1"/>
  <c r="BN67" i="1"/>
  <c r="Y77" i="1"/>
  <c r="Z73" i="1"/>
  <c r="BN73" i="1"/>
  <c r="Z81" i="1"/>
  <c r="BN81" i="1"/>
  <c r="Z86" i="1"/>
  <c r="BN86" i="1"/>
  <c r="Y89" i="1"/>
  <c r="Z92" i="1"/>
  <c r="BN92" i="1"/>
  <c r="BP92" i="1"/>
  <c r="Z95" i="1"/>
  <c r="BN95" i="1"/>
  <c r="Z99" i="1"/>
  <c r="BN99" i="1"/>
  <c r="Y108" i="1"/>
  <c r="Z106" i="1"/>
  <c r="BN106" i="1"/>
  <c r="Y115" i="1"/>
  <c r="Z118" i="1"/>
  <c r="BN118" i="1"/>
  <c r="Z122" i="1"/>
  <c r="BN122" i="1"/>
  <c r="Z133" i="1"/>
  <c r="BN133" i="1"/>
  <c r="Z143" i="1"/>
  <c r="BN143" i="1"/>
  <c r="BP143" i="1"/>
  <c r="Y157" i="1"/>
  <c r="Z170" i="1"/>
  <c r="BN170" i="1"/>
  <c r="Z174" i="1"/>
  <c r="BN174" i="1"/>
  <c r="Z193" i="1"/>
  <c r="BN193" i="1"/>
  <c r="Z197" i="1"/>
  <c r="BN197" i="1"/>
  <c r="Z205" i="1"/>
  <c r="BN205" i="1"/>
  <c r="Z209" i="1"/>
  <c r="BN209" i="1"/>
  <c r="Z215" i="1"/>
  <c r="BN215" i="1"/>
  <c r="Z219" i="1"/>
  <c r="BN219" i="1"/>
  <c r="Z225" i="1"/>
  <c r="BN225" i="1"/>
  <c r="BP225" i="1"/>
  <c r="K583" i="1"/>
  <c r="Z234" i="1"/>
  <c r="BN234" i="1"/>
  <c r="Z238" i="1"/>
  <c r="BN238" i="1"/>
  <c r="Y244" i="1"/>
  <c r="Z261" i="1"/>
  <c r="BN261" i="1"/>
  <c r="Z265" i="1"/>
  <c r="BN265" i="1"/>
  <c r="Z272" i="1"/>
  <c r="BN272" i="1"/>
  <c r="Z273" i="1"/>
  <c r="BN273" i="1"/>
  <c r="Y282" i="1"/>
  <c r="Z280" i="1"/>
  <c r="BN280" i="1"/>
  <c r="Z306" i="1"/>
  <c r="Z307" i="1" s="1"/>
  <c r="BN306" i="1"/>
  <c r="BP306" i="1"/>
  <c r="Y307" i="1"/>
  <c r="Z311" i="1"/>
  <c r="BN311" i="1"/>
  <c r="Z315" i="1"/>
  <c r="BN315" i="1"/>
  <c r="Y325" i="1"/>
  <c r="Z323" i="1"/>
  <c r="BN323" i="1"/>
  <c r="Y333" i="1"/>
  <c r="Z329" i="1"/>
  <c r="BN329" i="1"/>
  <c r="BP337" i="1"/>
  <c r="BN337" i="1"/>
  <c r="Z337" i="1"/>
  <c r="BP368" i="1"/>
  <c r="BN368" i="1"/>
  <c r="Z368" i="1"/>
  <c r="Y384" i="1"/>
  <c r="BP382" i="1"/>
  <c r="BN382" i="1"/>
  <c r="Z382" i="1"/>
  <c r="BP407" i="1"/>
  <c r="BN407" i="1"/>
  <c r="Z407" i="1"/>
  <c r="BP423" i="1"/>
  <c r="BN423" i="1"/>
  <c r="Z423" i="1"/>
  <c r="BP444" i="1"/>
  <c r="BN444" i="1"/>
  <c r="Z444" i="1"/>
  <c r="BP470" i="1"/>
  <c r="BN470" i="1"/>
  <c r="Z470" i="1"/>
  <c r="BP478" i="1"/>
  <c r="BN478" i="1"/>
  <c r="Z478" i="1"/>
  <c r="Y500" i="1"/>
  <c r="BP490" i="1"/>
  <c r="BN490" i="1"/>
  <c r="Z490" i="1"/>
  <c r="BP498" i="1"/>
  <c r="BN498" i="1"/>
  <c r="Z498" i="1"/>
  <c r="BP515" i="1"/>
  <c r="BN515" i="1"/>
  <c r="Z515" i="1"/>
  <c r="Y339" i="1"/>
  <c r="U583" i="1"/>
  <c r="Y362" i="1"/>
  <c r="Y506" i="1"/>
  <c r="Y505" i="1"/>
  <c r="Z558" i="1"/>
  <c r="Z559" i="1" s="1"/>
  <c r="BN558" i="1"/>
  <c r="BP558" i="1"/>
  <c r="Z566" i="1"/>
  <c r="Z567" i="1" s="1"/>
  <c r="BN566" i="1"/>
  <c r="BP566" i="1"/>
  <c r="Y567" i="1"/>
  <c r="H9" i="1"/>
  <c r="A10" i="1"/>
  <c r="B583" i="1"/>
  <c r="X574" i="1"/>
  <c r="X575" i="1"/>
  <c r="Z23" i="1"/>
  <c r="BN23" i="1"/>
  <c r="Z25" i="1"/>
  <c r="BN25" i="1"/>
  <c r="Z27" i="1"/>
  <c r="BN27" i="1"/>
  <c r="Y28" i="1"/>
  <c r="Z31" i="1"/>
  <c r="Z32" i="1" s="1"/>
  <c r="BN31" i="1"/>
  <c r="BP31" i="1"/>
  <c r="Y32" i="1"/>
  <c r="Z37" i="1"/>
  <c r="BN37" i="1"/>
  <c r="BP37" i="1"/>
  <c r="Z39" i="1"/>
  <c r="BN39" i="1"/>
  <c r="Y42" i="1"/>
  <c r="D583" i="1"/>
  <c r="Z50" i="1"/>
  <c r="BN50" i="1"/>
  <c r="Z52" i="1"/>
  <c r="BN52" i="1"/>
  <c r="Z54" i="1"/>
  <c r="BN54" i="1"/>
  <c r="Y55" i="1"/>
  <c r="Z58" i="1"/>
  <c r="Z62" i="1" s="1"/>
  <c r="BN58" i="1"/>
  <c r="BP58" i="1"/>
  <c r="Z60" i="1"/>
  <c r="BN60" i="1"/>
  <c r="Y69" i="1"/>
  <c r="BP72" i="1"/>
  <c r="BN72" i="1"/>
  <c r="Z72" i="1"/>
  <c r="BP76" i="1"/>
  <c r="BN76" i="1"/>
  <c r="Z76" i="1"/>
  <c r="Y78" i="1"/>
  <c r="Y83" i="1"/>
  <c r="BP80" i="1"/>
  <c r="BN80" i="1"/>
  <c r="Z80" i="1"/>
  <c r="Z82" i="1" s="1"/>
  <c r="BP93" i="1"/>
  <c r="BN93" i="1"/>
  <c r="Z93" i="1"/>
  <c r="BP96" i="1"/>
  <c r="BN96" i="1"/>
  <c r="Z96" i="1"/>
  <c r="Y100" i="1"/>
  <c r="BP105" i="1"/>
  <c r="BN105" i="1"/>
  <c r="Z105" i="1"/>
  <c r="BP113" i="1"/>
  <c r="BN113" i="1"/>
  <c r="Z113" i="1"/>
  <c r="Y124" i="1"/>
  <c r="BP117" i="1"/>
  <c r="BN117" i="1"/>
  <c r="Z117" i="1"/>
  <c r="BP121" i="1"/>
  <c r="BN121" i="1"/>
  <c r="Z121" i="1"/>
  <c r="BP134" i="1"/>
  <c r="BN134" i="1"/>
  <c r="Z134" i="1"/>
  <c r="Z135" i="1" s="1"/>
  <c r="Y136" i="1"/>
  <c r="Y141" i="1"/>
  <c r="BP138" i="1"/>
  <c r="BN138" i="1"/>
  <c r="Z138" i="1"/>
  <c r="Z140" i="1" s="1"/>
  <c r="BP155" i="1"/>
  <c r="BN155" i="1"/>
  <c r="Z155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Y199" i="1"/>
  <c r="BP204" i="1"/>
  <c r="BN204" i="1"/>
  <c r="Z204" i="1"/>
  <c r="BP208" i="1"/>
  <c r="BN208" i="1"/>
  <c r="Z208" i="1"/>
  <c r="Y223" i="1"/>
  <c r="BP216" i="1"/>
  <c r="BN216" i="1"/>
  <c r="Z216" i="1"/>
  <c r="F9" i="1"/>
  <c r="J9" i="1"/>
  <c r="Y29" i="1"/>
  <c r="Y41" i="1"/>
  <c r="Y56" i="1"/>
  <c r="Y62" i="1"/>
  <c r="BP66" i="1"/>
  <c r="BN66" i="1"/>
  <c r="Z66" i="1"/>
  <c r="BP74" i="1"/>
  <c r="BN74" i="1"/>
  <c r="Z74" i="1"/>
  <c r="BP87" i="1"/>
  <c r="BN87" i="1"/>
  <c r="Z87" i="1"/>
  <c r="Z89" i="1" s="1"/>
  <c r="BP94" i="1"/>
  <c r="BN94" i="1"/>
  <c r="Z94" i="1"/>
  <c r="BP98" i="1"/>
  <c r="BN98" i="1"/>
  <c r="Z98" i="1"/>
  <c r="BP107" i="1"/>
  <c r="BN107" i="1"/>
  <c r="Z107" i="1"/>
  <c r="Y109" i="1"/>
  <c r="Y114" i="1"/>
  <c r="BP111" i="1"/>
  <c r="BN111" i="1"/>
  <c r="Z111" i="1"/>
  <c r="Z114" i="1" s="1"/>
  <c r="BP119" i="1"/>
  <c r="BN119" i="1"/>
  <c r="Z119" i="1"/>
  <c r="BP123" i="1"/>
  <c r="BN123" i="1"/>
  <c r="Z123" i="1"/>
  <c r="Y125" i="1"/>
  <c r="Y130" i="1"/>
  <c r="BP127" i="1"/>
  <c r="BN127" i="1"/>
  <c r="Z127" i="1"/>
  <c r="Z129" i="1" s="1"/>
  <c r="Y140" i="1"/>
  <c r="BP144" i="1"/>
  <c r="BN144" i="1"/>
  <c r="Z144" i="1"/>
  <c r="Z145" i="1" s="1"/>
  <c r="Y146" i="1"/>
  <c r="H583" i="1"/>
  <c r="Y150" i="1"/>
  <c r="BP149" i="1"/>
  <c r="BN149" i="1"/>
  <c r="Z149" i="1"/>
  <c r="Z150" i="1" s="1"/>
  <c r="Y151" i="1"/>
  <c r="Y156" i="1"/>
  <c r="BP153" i="1"/>
  <c r="BN153" i="1"/>
  <c r="Z153" i="1"/>
  <c r="BP171" i="1"/>
  <c r="BN171" i="1"/>
  <c r="Z171" i="1"/>
  <c r="BP175" i="1"/>
  <c r="BN175" i="1"/>
  <c r="Z175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Y222" i="1"/>
  <c r="BP218" i="1"/>
  <c r="BN218" i="1"/>
  <c r="Z218" i="1"/>
  <c r="Y228" i="1"/>
  <c r="Y239" i="1"/>
  <c r="Y245" i="1"/>
  <c r="Y257" i="1"/>
  <c r="Y266" i="1"/>
  <c r="Y274" i="1"/>
  <c r="Y283" i="1"/>
  <c r="Y288" i="1"/>
  <c r="Y292" i="1"/>
  <c r="Y297" i="1"/>
  <c r="Y302" i="1"/>
  <c r="Y318" i="1"/>
  <c r="Y324" i="1"/>
  <c r="Y332" i="1"/>
  <c r="Y338" i="1"/>
  <c r="Y346" i="1"/>
  <c r="Y352" i="1"/>
  <c r="Y357" i="1"/>
  <c r="BP369" i="1"/>
  <c r="BN369" i="1"/>
  <c r="Z369" i="1"/>
  <c r="BP373" i="1"/>
  <c r="BN373" i="1"/>
  <c r="Z373" i="1"/>
  <c r="Y375" i="1"/>
  <c r="Y380" i="1"/>
  <c r="BP377" i="1"/>
  <c r="BN377" i="1"/>
  <c r="Z377" i="1"/>
  <c r="Z379" i="1" s="1"/>
  <c r="BP394" i="1"/>
  <c r="BN394" i="1"/>
  <c r="Z394" i="1"/>
  <c r="BP406" i="1"/>
  <c r="BN406" i="1"/>
  <c r="Z406" i="1"/>
  <c r="BP420" i="1"/>
  <c r="BN420" i="1"/>
  <c r="Z420" i="1"/>
  <c r="BP424" i="1"/>
  <c r="BN424" i="1"/>
  <c r="Z424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83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BP485" i="1"/>
  <c r="BN485" i="1"/>
  <c r="Z485" i="1"/>
  <c r="Z487" i="1" s="1"/>
  <c r="BP493" i="1"/>
  <c r="BN493" i="1"/>
  <c r="Z493" i="1"/>
  <c r="BP497" i="1"/>
  <c r="BN497" i="1"/>
  <c r="Z497" i="1"/>
  <c r="BP509" i="1"/>
  <c r="BN509" i="1"/>
  <c r="Z509" i="1"/>
  <c r="Y51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55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F583" i="1"/>
  <c r="O583" i="1"/>
  <c r="W583" i="1"/>
  <c r="E583" i="1"/>
  <c r="Y90" i="1"/>
  <c r="G583" i="1"/>
  <c r="Y135" i="1"/>
  <c r="Z220" i="1"/>
  <c r="Z222" i="1" s="1"/>
  <c r="BN220" i="1"/>
  <c r="Z226" i="1"/>
  <c r="Z227" i="1" s="1"/>
  <c r="BN226" i="1"/>
  <c r="Z231" i="1"/>
  <c r="Z239" i="1" s="1"/>
  <c r="BN231" i="1"/>
  <c r="BP231" i="1"/>
  <c r="Z233" i="1"/>
  <c r="BN233" i="1"/>
  <c r="Z235" i="1"/>
  <c r="BN235" i="1"/>
  <c r="Z237" i="1"/>
  <c r="BN237" i="1"/>
  <c r="Y240" i="1"/>
  <c r="Z243" i="1"/>
  <c r="Z244" i="1" s="1"/>
  <c r="BN243" i="1"/>
  <c r="Z251" i="1"/>
  <c r="Z256" i="1" s="1"/>
  <c r="BN251" i="1"/>
  <c r="BP251" i="1"/>
  <c r="Z252" i="1"/>
  <c r="BN252" i="1"/>
  <c r="Z253" i="1"/>
  <c r="BN253" i="1"/>
  <c r="Z254" i="1"/>
  <c r="BN254" i="1"/>
  <c r="Z255" i="1"/>
  <c r="BN255" i="1"/>
  <c r="Z260" i="1"/>
  <c r="BN260" i="1"/>
  <c r="BP260" i="1"/>
  <c r="Z262" i="1"/>
  <c r="BN262" i="1"/>
  <c r="Z264" i="1"/>
  <c r="BN264" i="1"/>
  <c r="Y267" i="1"/>
  <c r="M583" i="1"/>
  <c r="Z271" i="1"/>
  <c r="Z274" i="1" s="1"/>
  <c r="BN271" i="1"/>
  <c r="Y275" i="1"/>
  <c r="Z279" i="1"/>
  <c r="BN279" i="1"/>
  <c r="Z281" i="1"/>
  <c r="BN281" i="1"/>
  <c r="Z286" i="1"/>
  <c r="Z287" i="1" s="1"/>
  <c r="BN286" i="1"/>
  <c r="BP286" i="1"/>
  <c r="Y287" i="1"/>
  <c r="Z290" i="1"/>
  <c r="Z291" i="1" s="1"/>
  <c r="BN290" i="1"/>
  <c r="BP290" i="1"/>
  <c r="Z295" i="1"/>
  <c r="Z296" i="1" s="1"/>
  <c r="BN295" i="1"/>
  <c r="BP295" i="1"/>
  <c r="Y296" i="1"/>
  <c r="Z300" i="1"/>
  <c r="Z302" i="1" s="1"/>
  <c r="BN300" i="1"/>
  <c r="BP300" i="1"/>
  <c r="Y303" i="1"/>
  <c r="Y308" i="1"/>
  <c r="T583" i="1"/>
  <c r="Z312" i="1"/>
  <c r="BN312" i="1"/>
  <c r="Z314" i="1"/>
  <c r="BN314" i="1"/>
  <c r="Z316" i="1"/>
  <c r="BN316" i="1"/>
  <c r="Y317" i="1"/>
  <c r="Z320" i="1"/>
  <c r="BN320" i="1"/>
  <c r="BP320" i="1"/>
  <c r="Z322" i="1"/>
  <c r="BN322" i="1"/>
  <c r="Z328" i="1"/>
  <c r="BN328" i="1"/>
  <c r="Z330" i="1"/>
  <c r="BN330" i="1"/>
  <c r="Z336" i="1"/>
  <c r="Z338" i="1" s="1"/>
  <c r="BN336" i="1"/>
  <c r="Z341" i="1"/>
  <c r="Z345" i="1" s="1"/>
  <c r="BN341" i="1"/>
  <c r="BP341" i="1"/>
  <c r="Z342" i="1"/>
  <c r="BN342" i="1"/>
  <c r="Z344" i="1"/>
  <c r="BN344" i="1"/>
  <c r="Z348" i="1"/>
  <c r="BN348" i="1"/>
  <c r="BP348" i="1"/>
  <c r="Z350" i="1"/>
  <c r="BN350" i="1"/>
  <c r="Z355" i="1"/>
  <c r="Z356" i="1" s="1"/>
  <c r="BN355" i="1"/>
  <c r="BP355" i="1"/>
  <c r="Y356" i="1"/>
  <c r="Z359" i="1"/>
  <c r="Z362" i="1" s="1"/>
  <c r="BN359" i="1"/>
  <c r="BP359" i="1"/>
  <c r="Z361" i="1"/>
  <c r="BN361" i="1"/>
  <c r="Y363" i="1"/>
  <c r="V583" i="1"/>
  <c r="Y374" i="1"/>
  <c r="BP367" i="1"/>
  <c r="BN367" i="1"/>
  <c r="Z367" i="1"/>
  <c r="Z374" i="1" s="1"/>
  <c r="BP371" i="1"/>
  <c r="BN371" i="1"/>
  <c r="Z371" i="1"/>
  <c r="Y379" i="1"/>
  <c r="BP383" i="1"/>
  <c r="BN383" i="1"/>
  <c r="Z383" i="1"/>
  <c r="Y385" i="1"/>
  <c r="Y388" i="1"/>
  <c r="BP387" i="1"/>
  <c r="BN387" i="1"/>
  <c r="Z387" i="1"/>
  <c r="Z388" i="1" s="1"/>
  <c r="Y389" i="1"/>
  <c r="Y397" i="1"/>
  <c r="BP392" i="1"/>
  <c r="BN392" i="1"/>
  <c r="Z392" i="1"/>
  <c r="BP396" i="1"/>
  <c r="BN396" i="1"/>
  <c r="Z396" i="1"/>
  <c r="Y398" i="1"/>
  <c r="Y401" i="1"/>
  <c r="BP400" i="1"/>
  <c r="BN400" i="1"/>
  <c r="Z400" i="1"/>
  <c r="Z401" i="1" s="1"/>
  <c r="Y402" i="1"/>
  <c r="Y409" i="1"/>
  <c r="BP404" i="1"/>
  <c r="BN404" i="1"/>
  <c r="Z404" i="1"/>
  <c r="Z408" i="1" s="1"/>
  <c r="Y408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583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Y488" i="1"/>
  <c r="Y487" i="1"/>
  <c r="BP491" i="1"/>
  <c r="BN491" i="1"/>
  <c r="Z491" i="1"/>
  <c r="BP495" i="1"/>
  <c r="BN495" i="1"/>
  <c r="Z495" i="1"/>
  <c r="Y499" i="1"/>
  <c r="BP503" i="1"/>
  <c r="BN503" i="1"/>
  <c r="Z503" i="1"/>
  <c r="Z505" i="1" s="1"/>
  <c r="Y510" i="1"/>
  <c r="AA583" i="1"/>
  <c r="X583" i="1"/>
  <c r="Y427" i="1"/>
  <c r="Y438" i="1"/>
  <c r="Z583" i="1"/>
  <c r="Y451" i="1"/>
  <c r="Y521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BP552" i="1"/>
  <c r="BN552" i="1"/>
  <c r="Z552" i="1"/>
  <c r="AD583" i="1"/>
  <c r="AC583" i="1"/>
  <c r="Y560" i="1"/>
  <c r="Z384" i="1" l="1"/>
  <c r="Z510" i="1"/>
  <c r="Z156" i="1"/>
  <c r="Z68" i="1"/>
  <c r="Z184" i="1"/>
  <c r="Z427" i="1"/>
  <c r="Z332" i="1"/>
  <c r="Z317" i="1"/>
  <c r="Y574" i="1"/>
  <c r="Z108" i="1"/>
  <c r="Z77" i="1"/>
  <c r="Z554" i="1"/>
  <c r="Z521" i="1"/>
  <c r="Z499" i="1"/>
  <c r="Z282" i="1"/>
  <c r="Y575" i="1"/>
  <c r="Z100" i="1"/>
  <c r="Z55" i="1"/>
  <c r="Z28" i="1"/>
  <c r="Y576" i="1"/>
  <c r="Z124" i="1"/>
  <c r="Z41" i="1"/>
  <c r="Z539" i="1"/>
  <c r="Z397" i="1"/>
  <c r="Z351" i="1"/>
  <c r="Z324" i="1"/>
  <c r="Z266" i="1"/>
  <c r="Z481" i="1"/>
  <c r="Z445" i="1"/>
  <c r="Z210" i="1"/>
  <c r="Y573" i="1"/>
  <c r="Z178" i="1"/>
  <c r="Y577" i="1"/>
  <c r="X576" i="1"/>
  <c r="Z578" i="1" l="1"/>
</calcChain>
</file>

<file path=xl/sharedStrings.xml><?xml version="1.0" encoding="utf-8"?>
<sst xmlns="http://schemas.openxmlformats.org/spreadsheetml/2006/main" count="2614" uniqueCount="939">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</sst>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58" sqref="AA58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938</v>
      </c>
      <c r="I5" s="900"/>
      <c r="J5" s="900"/>
      <c r="K5" s="900"/>
      <c r="L5" s="900"/>
      <c r="M5" s="736"/>
      <c r="N5" s="58"/>
      <c r="P5" s="24" t="s">
        <v>10</v>
      </c>
      <c r="Q5" s="992">
        <v>45780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912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Суббота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4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/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19</v>
      </c>
      <c r="Q8" s="788">
        <v>0.45833333333333331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20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21</v>
      </c>
      <c r="Q10" s="829"/>
      <c r="R10" s="830"/>
      <c r="U10" s="24" t="s">
        <v>22</v>
      </c>
      <c r="V10" s="688" t="s">
        <v>23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8"/>
      <c r="R11" s="779"/>
      <c r="U11" s="24" t="s">
        <v>26</v>
      </c>
      <c r="V11" s="928" t="s">
        <v>27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28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29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30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31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32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33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34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35</v>
      </c>
      <c r="B17" s="705" t="s">
        <v>36</v>
      </c>
      <c r="C17" s="798" t="s">
        <v>37</v>
      </c>
      <c r="D17" s="705" t="s">
        <v>38</v>
      </c>
      <c r="E17" s="750"/>
      <c r="F17" s="705" t="s">
        <v>39</v>
      </c>
      <c r="G17" s="705" t="s">
        <v>40</v>
      </c>
      <c r="H17" s="705" t="s">
        <v>41</v>
      </c>
      <c r="I17" s="705" t="s">
        <v>42</v>
      </c>
      <c r="J17" s="705" t="s">
        <v>43</v>
      </c>
      <c r="K17" s="705" t="s">
        <v>44</v>
      </c>
      <c r="L17" s="705" t="s">
        <v>45</v>
      </c>
      <c r="M17" s="705" t="s">
        <v>46</v>
      </c>
      <c r="N17" s="705" t="s">
        <v>47</v>
      </c>
      <c r="O17" s="705" t="s">
        <v>48</v>
      </c>
      <c r="P17" s="705" t="s">
        <v>49</v>
      </c>
      <c r="Q17" s="749"/>
      <c r="R17" s="749"/>
      <c r="S17" s="749"/>
      <c r="T17" s="750"/>
      <c r="U17" s="1014" t="s">
        <v>50</v>
      </c>
      <c r="V17" s="777"/>
      <c r="W17" s="705" t="s">
        <v>51</v>
      </c>
      <c r="X17" s="705" t="s">
        <v>52</v>
      </c>
      <c r="Y17" s="1015" t="s">
        <v>53</v>
      </c>
      <c r="Z17" s="895" t="s">
        <v>54</v>
      </c>
      <c r="AA17" s="875" t="s">
        <v>55</v>
      </c>
      <c r="AB17" s="875" t="s">
        <v>56</v>
      </c>
      <c r="AC17" s="875" t="s">
        <v>57</v>
      </c>
      <c r="AD17" s="875" t="s">
        <v>58</v>
      </c>
      <c r="AE17" s="971"/>
      <c r="AF17" s="972"/>
      <c r="AG17" s="66"/>
      <c r="BD17" s="65" t="s">
        <v>59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60</v>
      </c>
      <c r="V18" s="67" t="s">
        <v>61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62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62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63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68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68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68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68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68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68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85</v>
      </c>
      <c r="Q28" s="652"/>
      <c r="R28" s="652"/>
      <c r="S28" s="652"/>
      <c r="T28" s="652"/>
      <c r="U28" s="652"/>
      <c r="V28" s="653"/>
      <c r="W28" s="37" t="s">
        <v>86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85</v>
      </c>
      <c r="Q29" s="652"/>
      <c r="R29" s="652"/>
      <c r="S29" s="652"/>
      <c r="T29" s="652"/>
      <c r="U29" s="652"/>
      <c r="V29" s="653"/>
      <c r="W29" s="37" t="s">
        <v>68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87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68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85</v>
      </c>
      <c r="Q32" s="652"/>
      <c r="R32" s="652"/>
      <c r="S32" s="652"/>
      <c r="T32" s="652"/>
      <c r="U32" s="652"/>
      <c r="V32" s="653"/>
      <c r="W32" s="37" t="s">
        <v>86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85</v>
      </c>
      <c r="Q33" s="652"/>
      <c r="R33" s="652"/>
      <c r="S33" s="652"/>
      <c r="T33" s="652"/>
      <c r="U33" s="652"/>
      <c r="V33" s="653"/>
      <c r="W33" s="37" t="s">
        <v>68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93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94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95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hidden="1" customHeight="1" x14ac:dyDescent="0.25">
      <c r="A37" s="54" t="s">
        <v>96</v>
      </c>
      <c r="B37" s="54" t="s">
        <v>97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68</v>
      </c>
      <c r="X37" s="641">
        <v>0</v>
      </c>
      <c r="Y37" s="642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9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9"/>
      <c r="R38" s="659"/>
      <c r="S38" s="659"/>
      <c r="T38" s="660"/>
      <c r="U38" s="34"/>
      <c r="V38" s="34"/>
      <c r="W38" s="35" t="s">
        <v>68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9"/>
      <c r="R39" s="659"/>
      <c r="S39" s="659"/>
      <c r="T39" s="660"/>
      <c r="U39" s="34"/>
      <c r="V39" s="34"/>
      <c r="W39" s="35" t="s">
        <v>68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68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85</v>
      </c>
      <c r="Q41" s="652"/>
      <c r="R41" s="652"/>
      <c r="S41" s="652"/>
      <c r="T41" s="652"/>
      <c r="U41" s="652"/>
      <c r="V41" s="653"/>
      <c r="W41" s="37" t="s">
        <v>86</v>
      </c>
      <c r="X41" s="643">
        <f>IFERROR(X37/H37,"0")+IFERROR(X38/H38,"0")+IFERROR(X39/H39,"0")+IFERROR(X40/H40,"0")</f>
        <v>0</v>
      </c>
      <c r="Y41" s="643">
        <f>IFERROR(Y37/H37,"0")+IFERROR(Y38/H38,"0")+IFERROR(Y39/H39,"0")+IFERROR(Y40/H40,"0")</f>
        <v>0</v>
      </c>
      <c r="Z41" s="643">
        <f>IFERROR(IF(Z37="",0,Z37),"0")+IFERROR(IF(Z38="",0,Z38),"0")+IFERROR(IF(Z39="",0,Z39),"0")+IFERROR(IF(Z40="",0,Z40),"0")</f>
        <v>0</v>
      </c>
      <c r="AA41" s="644"/>
      <c r="AB41" s="644"/>
      <c r="AC41" s="644"/>
    </row>
    <row r="42" spans="1:68" hidden="1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85</v>
      </c>
      <c r="Q42" s="652"/>
      <c r="R42" s="652"/>
      <c r="S42" s="652"/>
      <c r="T42" s="652"/>
      <c r="U42" s="652"/>
      <c r="V42" s="653"/>
      <c r="W42" s="37" t="s">
        <v>68</v>
      </c>
      <c r="X42" s="643">
        <f>IFERROR(SUM(X37:X40),"0")</f>
        <v>0</v>
      </c>
      <c r="Y42" s="643">
        <f>IFERROR(SUM(Y37:Y40),"0")</f>
        <v>0</v>
      </c>
      <c r="Z42" s="37"/>
      <c r="AA42" s="644"/>
      <c r="AB42" s="644"/>
      <c r="AC42" s="644"/>
    </row>
    <row r="43" spans="1:68" ht="14.25" hidden="1" customHeight="1" x14ac:dyDescent="0.25">
      <c r="A43" s="654" t="s">
        <v>63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68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85</v>
      </c>
      <c r="Q45" s="652"/>
      <c r="R45" s="652"/>
      <c r="S45" s="652"/>
      <c r="T45" s="652"/>
      <c r="U45" s="652"/>
      <c r="V45" s="653"/>
      <c r="W45" s="37" t="s">
        <v>86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85</v>
      </c>
      <c r="Q46" s="652"/>
      <c r="R46" s="652"/>
      <c r="S46" s="652"/>
      <c r="T46" s="652"/>
      <c r="U46" s="652"/>
      <c r="V46" s="653"/>
      <c r="W46" s="37" t="s">
        <v>68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113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95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68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68</v>
      </c>
      <c r="X50" s="641">
        <v>0</v>
      </c>
      <c r="Y50" s="642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68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68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68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68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85</v>
      </c>
      <c r="Q55" s="652"/>
      <c r="R55" s="652"/>
      <c r="S55" s="652"/>
      <c r="T55" s="652"/>
      <c r="U55" s="652"/>
      <c r="V55" s="653"/>
      <c r="W55" s="37" t="s">
        <v>86</v>
      </c>
      <c r="X55" s="643">
        <f>IFERROR(X49/H49,"0")+IFERROR(X50/H50,"0")+IFERROR(X51/H51,"0")+IFERROR(X52/H52,"0")+IFERROR(X53/H53,"0")+IFERROR(X54/H54,"0")</f>
        <v>0</v>
      </c>
      <c r="Y55" s="643">
        <f>IFERROR(Y49/H49,"0")+IFERROR(Y50/H50,"0")+IFERROR(Y51/H51,"0")+IFERROR(Y52/H52,"0")+IFERROR(Y53/H53,"0")+IFERROR(Y54/H54,"0")</f>
        <v>0</v>
      </c>
      <c r="Z55" s="643">
        <f>IFERROR(IF(Z49="",0,Z49),"0")+IFERROR(IF(Z50="",0,Z50),"0")+IFERROR(IF(Z51="",0,Z51),"0")+IFERROR(IF(Z52="",0,Z52),"0")+IFERROR(IF(Z53="",0,Z53),"0")+IFERROR(IF(Z54="",0,Z54),"0")</f>
        <v>0</v>
      </c>
      <c r="AA55" s="644"/>
      <c r="AB55" s="644"/>
      <c r="AC55" s="644"/>
    </row>
    <row r="56" spans="1:68" hidden="1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85</v>
      </c>
      <c r="Q56" s="652"/>
      <c r="R56" s="652"/>
      <c r="S56" s="652"/>
      <c r="T56" s="652"/>
      <c r="U56" s="652"/>
      <c r="V56" s="653"/>
      <c r="W56" s="37" t="s">
        <v>68</v>
      </c>
      <c r="X56" s="643">
        <f>IFERROR(SUM(X49:X54),"0")</f>
        <v>0</v>
      </c>
      <c r="Y56" s="643">
        <f>IFERROR(SUM(Y49:Y54),"0")</f>
        <v>0</v>
      </c>
      <c r="Z56" s="37"/>
      <c r="AA56" s="644"/>
      <c r="AB56" s="644"/>
      <c r="AC56" s="644"/>
    </row>
    <row r="57" spans="1:68" ht="14.25" hidden="1" customHeight="1" x14ac:dyDescent="0.25">
      <c r="A57" s="654" t="s">
        <v>132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68</v>
      </c>
      <c r="X58" s="641">
        <v>34</v>
      </c>
      <c r="Y58" s="642">
        <f>IFERROR(IF(X58="",0,CEILING((X58/$H58),1)*$H58),"")</f>
        <v>43.2</v>
      </c>
      <c r="Z58" s="36">
        <f>IFERROR(IF(Y58=0,"",ROUNDUP(Y58/H58,0)*0.01898),"")</f>
        <v>7.5920000000000001E-2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35.36944444444444</v>
      </c>
      <c r="BN58" s="64">
        <f>IFERROR(Y58*I58/H58,"0")</f>
        <v>44.94</v>
      </c>
      <c r="BO58" s="64">
        <f>IFERROR(1/J58*(X58/H58),"0")</f>
        <v>4.9189814814814811E-2</v>
      </c>
      <c r="BP58" s="64">
        <f>IFERROR(1/J58*(Y58/H58),"0")</f>
        <v>6.25E-2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68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68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68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85</v>
      </c>
      <c r="Q62" s="652"/>
      <c r="R62" s="652"/>
      <c r="S62" s="652"/>
      <c r="T62" s="652"/>
      <c r="U62" s="652"/>
      <c r="V62" s="653"/>
      <c r="W62" s="37" t="s">
        <v>86</v>
      </c>
      <c r="X62" s="643">
        <f>IFERROR(X58/H58,"0")+IFERROR(X59/H59,"0")+IFERROR(X60/H60,"0")+IFERROR(X61/H61,"0")</f>
        <v>3.1481481481481479</v>
      </c>
      <c r="Y62" s="643">
        <f>IFERROR(Y58/H58,"0")+IFERROR(Y59/H59,"0")+IFERROR(Y60/H60,"0")+IFERROR(Y61/H61,"0")</f>
        <v>4</v>
      </c>
      <c r="Z62" s="643">
        <f>IFERROR(IF(Z58="",0,Z58),"0")+IFERROR(IF(Z59="",0,Z59),"0")+IFERROR(IF(Z60="",0,Z60),"0")+IFERROR(IF(Z61="",0,Z61),"0")</f>
        <v>7.5920000000000001E-2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85</v>
      </c>
      <c r="Q63" s="652"/>
      <c r="R63" s="652"/>
      <c r="S63" s="652"/>
      <c r="T63" s="652"/>
      <c r="U63" s="652"/>
      <c r="V63" s="653"/>
      <c r="W63" s="37" t="s">
        <v>68</v>
      </c>
      <c r="X63" s="643">
        <f>IFERROR(SUM(X58:X61),"0")</f>
        <v>34</v>
      </c>
      <c r="Y63" s="643">
        <f>IFERROR(SUM(Y58:Y61),"0")</f>
        <v>43.2</v>
      </c>
      <c r="Z63" s="37"/>
      <c r="AA63" s="644"/>
      <c r="AB63" s="644"/>
      <c r="AC63" s="644"/>
    </row>
    <row r="64" spans="1:68" ht="14.25" hidden="1" customHeight="1" x14ac:dyDescent="0.25">
      <c r="A64" s="654" t="s">
        <v>143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68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68</v>
      </c>
      <c r="X66" s="641">
        <v>23</v>
      </c>
      <c r="Y66" s="642">
        <f>IFERROR(IF(X66="",0,CEILING((X66/$H66),1)*$H66),"")</f>
        <v>23.400000000000002</v>
      </c>
      <c r="Z66" s="36">
        <f>IFERROR(IF(Y66=0,"",ROUNDUP(Y66/H66,0)*0.00502),"")</f>
        <v>6.5259999999999999E-2</v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24.277777777777775</v>
      </c>
      <c r="BN66" s="64">
        <f>IFERROR(Y66*I66/H66,"0")</f>
        <v>24.7</v>
      </c>
      <c r="BO66" s="64">
        <f>IFERROR(1/J66*(X66/H66),"0")</f>
        <v>5.4605887939221276E-2</v>
      </c>
      <c r="BP66" s="64">
        <f>IFERROR(1/J66*(Y66/H66),"0")</f>
        <v>5.5555555555555559E-2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68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85</v>
      </c>
      <c r="Q68" s="652"/>
      <c r="R68" s="652"/>
      <c r="S68" s="652"/>
      <c r="T68" s="652"/>
      <c r="U68" s="652"/>
      <c r="V68" s="653"/>
      <c r="W68" s="37" t="s">
        <v>86</v>
      </c>
      <c r="X68" s="643">
        <f>IFERROR(X65/H65,"0")+IFERROR(X66/H66,"0")+IFERROR(X67/H67,"0")</f>
        <v>12.777777777777777</v>
      </c>
      <c r="Y68" s="643">
        <f>IFERROR(Y65/H65,"0")+IFERROR(Y66/H66,"0")+IFERROR(Y67/H67,"0")</f>
        <v>13</v>
      </c>
      <c r="Z68" s="643">
        <f>IFERROR(IF(Z65="",0,Z65),"0")+IFERROR(IF(Z66="",0,Z66),"0")+IFERROR(IF(Z67="",0,Z67),"0")</f>
        <v>6.5259999999999999E-2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85</v>
      </c>
      <c r="Q69" s="652"/>
      <c r="R69" s="652"/>
      <c r="S69" s="652"/>
      <c r="T69" s="652"/>
      <c r="U69" s="652"/>
      <c r="V69" s="653"/>
      <c r="W69" s="37" t="s">
        <v>68</v>
      </c>
      <c r="X69" s="643">
        <f>IFERROR(SUM(X65:X67),"0")</f>
        <v>23</v>
      </c>
      <c r="Y69" s="643">
        <f>IFERROR(SUM(Y65:Y67),"0")</f>
        <v>23.400000000000002</v>
      </c>
      <c r="Z69" s="37"/>
      <c r="AA69" s="644"/>
      <c r="AB69" s="644"/>
      <c r="AC69" s="644"/>
    </row>
    <row r="70" spans="1:68" ht="14.25" hidden="1" customHeight="1" x14ac:dyDescent="0.25">
      <c r="A70" s="654" t="s">
        <v>63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68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68</v>
      </c>
      <c r="X72" s="641">
        <v>10</v>
      </c>
      <c r="Y72" s="642">
        <f t="shared" si="11"/>
        <v>16.8</v>
      </c>
      <c r="Z72" s="36">
        <f>IFERROR(IF(Y72=0,"",ROUNDUP(Y72/H72,0)*0.01898),"")</f>
        <v>3.7960000000000001E-2</v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10.517857142857144</v>
      </c>
      <c r="BN72" s="64">
        <f t="shared" si="13"/>
        <v>17.670000000000002</v>
      </c>
      <c r="BO72" s="64">
        <f t="shared" si="14"/>
        <v>1.8601190476190476E-2</v>
      </c>
      <c r="BP72" s="64">
        <f t="shared" si="15"/>
        <v>3.125E-2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68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68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68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68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85</v>
      </c>
      <c r="Q77" s="652"/>
      <c r="R77" s="652"/>
      <c r="S77" s="652"/>
      <c r="T77" s="652"/>
      <c r="U77" s="652"/>
      <c r="V77" s="653"/>
      <c r="W77" s="37" t="s">
        <v>86</v>
      </c>
      <c r="X77" s="643">
        <f>IFERROR(X71/H71,"0")+IFERROR(X72/H72,"0")+IFERROR(X73/H73,"0")+IFERROR(X74/H74,"0")+IFERROR(X75/H75,"0")+IFERROR(X76/H76,"0")</f>
        <v>1.1904761904761905</v>
      </c>
      <c r="Y77" s="643">
        <f>IFERROR(Y71/H71,"0")+IFERROR(Y72/H72,"0")+IFERROR(Y73/H73,"0")+IFERROR(Y74/H74,"0")+IFERROR(Y75/H75,"0")+IFERROR(Y76/H76,"0")</f>
        <v>2</v>
      </c>
      <c r="Z77" s="643">
        <f>IFERROR(IF(Z71="",0,Z71),"0")+IFERROR(IF(Z72="",0,Z72),"0")+IFERROR(IF(Z73="",0,Z73),"0")+IFERROR(IF(Z74="",0,Z74),"0")+IFERROR(IF(Z75="",0,Z75),"0")+IFERROR(IF(Z76="",0,Z76),"0")</f>
        <v>3.7960000000000001E-2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85</v>
      </c>
      <c r="Q78" s="652"/>
      <c r="R78" s="652"/>
      <c r="S78" s="652"/>
      <c r="T78" s="652"/>
      <c r="U78" s="652"/>
      <c r="V78" s="653"/>
      <c r="W78" s="37" t="s">
        <v>68</v>
      </c>
      <c r="X78" s="643">
        <f>IFERROR(SUM(X71:X76),"0")</f>
        <v>10</v>
      </c>
      <c r="Y78" s="643">
        <f>IFERROR(SUM(Y71:Y76),"0")</f>
        <v>16.8</v>
      </c>
      <c r="Z78" s="37"/>
      <c r="AA78" s="644"/>
      <c r="AB78" s="644"/>
      <c r="AC78" s="644"/>
    </row>
    <row r="79" spans="1:68" ht="14.25" hidden="1" customHeight="1" x14ac:dyDescent="0.25">
      <c r="A79" s="654" t="s">
        <v>169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68</v>
      </c>
      <c r="X80" s="641">
        <v>40</v>
      </c>
      <c r="Y80" s="642">
        <f>IFERROR(IF(X80="",0,CEILING((X80/$H80),1)*$H80),"")</f>
        <v>46.8</v>
      </c>
      <c r="Z80" s="36">
        <f>IFERROR(IF(Y80=0,"",ROUNDUP(Y80/H80,0)*0.01898),"")</f>
        <v>0.11388000000000001</v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42.230769230769226</v>
      </c>
      <c r="BN80" s="64">
        <f>IFERROR(Y80*I80/H80,"0")</f>
        <v>49.41</v>
      </c>
      <c r="BO80" s="64">
        <f>IFERROR(1/J80*(X80/H80),"0")</f>
        <v>8.0128205128205135E-2</v>
      </c>
      <c r="BP80" s="64">
        <f>IFERROR(1/J80*(Y80/H80),"0")</f>
        <v>9.375E-2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68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85</v>
      </c>
      <c r="Q82" s="652"/>
      <c r="R82" s="652"/>
      <c r="S82" s="652"/>
      <c r="T82" s="652"/>
      <c r="U82" s="652"/>
      <c r="V82" s="653"/>
      <c r="W82" s="37" t="s">
        <v>86</v>
      </c>
      <c r="X82" s="643">
        <f>IFERROR(X80/H80,"0")+IFERROR(X81/H81,"0")</f>
        <v>5.1282051282051286</v>
      </c>
      <c r="Y82" s="643">
        <f>IFERROR(Y80/H80,"0")+IFERROR(Y81/H81,"0")</f>
        <v>6</v>
      </c>
      <c r="Z82" s="643">
        <f>IFERROR(IF(Z80="",0,Z80),"0")+IFERROR(IF(Z81="",0,Z81),"0")</f>
        <v>0.11388000000000001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85</v>
      </c>
      <c r="Q83" s="652"/>
      <c r="R83" s="652"/>
      <c r="S83" s="652"/>
      <c r="T83" s="652"/>
      <c r="U83" s="652"/>
      <c r="V83" s="653"/>
      <c r="W83" s="37" t="s">
        <v>68</v>
      </c>
      <c r="X83" s="643">
        <f>IFERROR(SUM(X80:X81),"0")</f>
        <v>40</v>
      </c>
      <c r="Y83" s="643">
        <f>IFERROR(SUM(Y80:Y81),"0")</f>
        <v>46.8</v>
      </c>
      <c r="Z83" s="37"/>
      <c r="AA83" s="644"/>
      <c r="AB83" s="644"/>
      <c r="AC83" s="644"/>
    </row>
    <row r="84" spans="1:68" ht="16.5" hidden="1" customHeight="1" x14ac:dyDescent="0.25">
      <c r="A84" s="669" t="s">
        <v>176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95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hidden="1" customHeight="1" x14ac:dyDescent="0.25">
      <c r="A86" s="54" t="s">
        <v>177</v>
      </c>
      <c r="B86" s="54" t="s">
        <v>178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68</v>
      </c>
      <c r="X86" s="641">
        <v>0</v>
      </c>
      <c r="Y86" s="6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68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68</v>
      </c>
      <c r="X88" s="641">
        <v>19</v>
      </c>
      <c r="Y88" s="642">
        <f>IFERROR(IF(X88="",0,CEILING((X88/$H88),1)*$H88),"")</f>
        <v>22.5</v>
      </c>
      <c r="Z88" s="36">
        <f>IFERROR(IF(Y88=0,"",ROUNDUP(Y88/H88,0)*0.00902),"")</f>
        <v>4.5100000000000001E-2</v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19.886666666666667</v>
      </c>
      <c r="BN88" s="64">
        <f>IFERROR(Y88*I88/H88,"0")</f>
        <v>23.549999999999997</v>
      </c>
      <c r="BO88" s="64">
        <f>IFERROR(1/J88*(X88/H88),"0")</f>
        <v>3.1986531986531987E-2</v>
      </c>
      <c r="BP88" s="64">
        <f>IFERROR(1/J88*(Y88/H88),"0")</f>
        <v>3.787878787878788E-2</v>
      </c>
    </row>
    <row r="89" spans="1:68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85</v>
      </c>
      <c r="Q89" s="652"/>
      <c r="R89" s="652"/>
      <c r="S89" s="652"/>
      <c r="T89" s="652"/>
      <c r="U89" s="652"/>
      <c r="V89" s="653"/>
      <c r="W89" s="37" t="s">
        <v>86</v>
      </c>
      <c r="X89" s="643">
        <f>IFERROR(X86/H86,"0")+IFERROR(X87/H87,"0")+IFERROR(X88/H88,"0")</f>
        <v>4.2222222222222223</v>
      </c>
      <c r="Y89" s="643">
        <f>IFERROR(Y86/H86,"0")+IFERROR(Y87/H87,"0")+IFERROR(Y88/H88,"0")</f>
        <v>5</v>
      </c>
      <c r="Z89" s="643">
        <f>IFERROR(IF(Z86="",0,Z86),"0")+IFERROR(IF(Z87="",0,Z87),"0")+IFERROR(IF(Z88="",0,Z88),"0")</f>
        <v>4.5100000000000001E-2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85</v>
      </c>
      <c r="Q90" s="652"/>
      <c r="R90" s="652"/>
      <c r="S90" s="652"/>
      <c r="T90" s="652"/>
      <c r="U90" s="652"/>
      <c r="V90" s="653"/>
      <c r="W90" s="37" t="s">
        <v>68</v>
      </c>
      <c r="X90" s="643">
        <f>IFERROR(SUM(X86:X88),"0")</f>
        <v>19</v>
      </c>
      <c r="Y90" s="643">
        <f>IFERROR(SUM(Y86:Y88),"0")</f>
        <v>22.5</v>
      </c>
      <c r="Z90" s="37"/>
      <c r="AA90" s="644"/>
      <c r="AB90" s="644"/>
      <c r="AC90" s="644"/>
    </row>
    <row r="91" spans="1:68" ht="14.25" hidden="1" customHeight="1" x14ac:dyDescent="0.25">
      <c r="A91" s="654" t="s">
        <v>63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185</v>
      </c>
      <c r="B92" s="54" t="s">
        <v>186</v>
      </c>
      <c r="C92" s="31">
        <v>4301051546</v>
      </c>
      <c r="D92" s="647">
        <v>4607091386967</v>
      </c>
      <c r="E92" s="648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98</v>
      </c>
      <c r="L92" s="32"/>
      <c r="M92" s="33" t="s">
        <v>104</v>
      </c>
      <c r="N92" s="33"/>
      <c r="O92" s="32">
        <v>45</v>
      </c>
      <c r="P92" s="7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59"/>
      <c r="R92" s="659"/>
      <c r="S92" s="659"/>
      <c r="T92" s="660"/>
      <c r="U92" s="34"/>
      <c r="V92" s="34"/>
      <c r="W92" s="35" t="s">
        <v>68</v>
      </c>
      <c r="X92" s="641">
        <v>50</v>
      </c>
      <c r="Y92" s="642">
        <f t="shared" ref="Y92:Y99" si="16">IFERROR(IF(X92="",0,CEILING((X92/$H92),1)*$H92),"")</f>
        <v>50.400000000000006</v>
      </c>
      <c r="Z92" s="36">
        <f>IFERROR(IF(Y92=0,"",ROUNDUP(Y92/H92,0)*0.01898),"")</f>
        <v>0.11388000000000001</v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53.089285714285715</v>
      </c>
      <c r="BN92" s="64">
        <f t="shared" ref="BN92:BN99" si="18">IFERROR(Y92*I92/H92,"0")</f>
        <v>53.514000000000003</v>
      </c>
      <c r="BO92" s="64">
        <f t="shared" ref="BO92:BO99" si="19">IFERROR(1/J92*(X92/H92),"0")</f>
        <v>9.3005952380952384E-2</v>
      </c>
      <c r="BP92" s="64">
        <f t="shared" ref="BP92:BP99" si="20">IFERROR(1/J92*(Y92/H92),"0")</f>
        <v>9.375E-2</v>
      </c>
    </row>
    <row r="93" spans="1:68" ht="16.5" hidden="1" customHeight="1" x14ac:dyDescent="0.25">
      <c r="A93" s="54" t="s">
        <v>185</v>
      </c>
      <c r="B93" s="54" t="s">
        <v>188</v>
      </c>
      <c r="C93" s="31">
        <v>4301051437</v>
      </c>
      <c r="D93" s="647">
        <v>4607091386967</v>
      </c>
      <c r="E93" s="648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59"/>
      <c r="R93" s="659"/>
      <c r="S93" s="659"/>
      <c r="T93" s="660"/>
      <c r="U93" s="34"/>
      <c r="V93" s="34"/>
      <c r="W93" s="35" t="s">
        <v>68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189</v>
      </c>
      <c r="C94" s="31">
        <v>4301051712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98</v>
      </c>
      <c r="L94" s="32"/>
      <c r="M94" s="33" t="s">
        <v>127</v>
      </c>
      <c r="N94" s="33"/>
      <c r="O94" s="32">
        <v>45</v>
      </c>
      <c r="P94" s="683" t="s">
        <v>190</v>
      </c>
      <c r="Q94" s="659"/>
      <c r="R94" s="659"/>
      <c r="S94" s="659"/>
      <c r="T94" s="660"/>
      <c r="U94" s="34"/>
      <c r="V94" s="34"/>
      <c r="W94" s="35" t="s">
        <v>68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68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59"/>
      <c r="R96" s="659"/>
      <c r="S96" s="659"/>
      <c r="T96" s="660"/>
      <c r="U96" s="34"/>
      <c r="V96" s="34"/>
      <c r="W96" s="35" t="s">
        <v>68</v>
      </c>
      <c r="X96" s="641">
        <v>90</v>
      </c>
      <c r="Y96" s="642">
        <f t="shared" si="16"/>
        <v>91.800000000000011</v>
      </c>
      <c r="Z96" s="36">
        <f>IFERROR(IF(Y96=0,"",ROUNDUP(Y96/H96,0)*0.00651),"")</f>
        <v>0.22134000000000001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98.399999999999991</v>
      </c>
      <c r="BN96" s="64">
        <f t="shared" si="18"/>
        <v>100.36799999999999</v>
      </c>
      <c r="BO96" s="64">
        <f t="shared" si="19"/>
        <v>0.18315018315018314</v>
      </c>
      <c r="BP96" s="64">
        <f t="shared" si="20"/>
        <v>0.18681318681318682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4301051718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9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59"/>
      <c r="R97" s="659"/>
      <c r="S97" s="659"/>
      <c r="T97" s="660"/>
      <c r="U97" s="34"/>
      <c r="V97" s="34"/>
      <c r="W97" s="35" t="s">
        <v>68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68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201</v>
      </c>
      <c r="B99" s="54" t="s">
        <v>202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68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85</v>
      </c>
      <c r="Q100" s="652"/>
      <c r="R100" s="652"/>
      <c r="S100" s="652"/>
      <c r="T100" s="652"/>
      <c r="U100" s="652"/>
      <c r="V100" s="653"/>
      <c r="W100" s="37" t="s">
        <v>86</v>
      </c>
      <c r="X100" s="643">
        <f>IFERROR(X92/H92,"0")+IFERROR(X93/H93,"0")+IFERROR(X94/H94,"0")+IFERROR(X95/H95,"0")+IFERROR(X96/H96,"0")+IFERROR(X97/H97,"0")+IFERROR(X98/H98,"0")+IFERROR(X99/H99,"0")</f>
        <v>39.285714285714278</v>
      </c>
      <c r="Y100" s="643">
        <f>IFERROR(Y92/H92,"0")+IFERROR(Y93/H93,"0")+IFERROR(Y94/H94,"0")+IFERROR(Y95/H95,"0")+IFERROR(Y96/H96,"0")+IFERROR(Y97/H97,"0")+IFERROR(Y98/H98,"0")+IFERROR(Y99/H99,"0")</f>
        <v>40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0.33522000000000002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85</v>
      </c>
      <c r="Q101" s="652"/>
      <c r="R101" s="652"/>
      <c r="S101" s="652"/>
      <c r="T101" s="652"/>
      <c r="U101" s="652"/>
      <c r="V101" s="653"/>
      <c r="W101" s="37" t="s">
        <v>68</v>
      </c>
      <c r="X101" s="643">
        <f>IFERROR(SUM(X92:X99),"0")</f>
        <v>140</v>
      </c>
      <c r="Y101" s="643">
        <f>IFERROR(SUM(Y92:Y99),"0")</f>
        <v>142.20000000000002</v>
      </c>
      <c r="Z101" s="37"/>
      <c r="AA101" s="644"/>
      <c r="AB101" s="644"/>
      <c r="AC101" s="644"/>
    </row>
    <row r="102" spans="1:68" ht="16.5" hidden="1" customHeight="1" x14ac:dyDescent="0.25">
      <c r="A102" s="669" t="s">
        <v>203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95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68</v>
      </c>
      <c r="X104" s="641">
        <v>107</v>
      </c>
      <c r="Y104" s="642">
        <f>IFERROR(IF(X104="",0,CEILING((X104/$H104),1)*$H104),"")</f>
        <v>108</v>
      </c>
      <c r="Z104" s="36">
        <f>IFERROR(IF(Y104=0,"",ROUNDUP(Y104/H104,0)*0.01898),"")</f>
        <v>0.1898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111.30972222222222</v>
      </c>
      <c r="BN104" s="64">
        <f>IFERROR(Y104*I104/H104,"0")</f>
        <v>112.34999999999998</v>
      </c>
      <c r="BO104" s="64">
        <f>IFERROR(1/J104*(X104/H104),"0")</f>
        <v>0.15480324074074073</v>
      </c>
      <c r="BP104" s="64">
        <f>IFERROR(1/J104*(Y104/H104),"0")</f>
        <v>0.15625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68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68</v>
      </c>
      <c r="X106" s="641">
        <v>40</v>
      </c>
      <c r="Y106" s="642">
        <f>IFERROR(IF(X106="",0,CEILING((X106/$H106),1)*$H106),"")</f>
        <v>40.5</v>
      </c>
      <c r="Z106" s="36">
        <f>IFERROR(IF(Y106=0,"",ROUNDUP(Y106/H106,0)*0.00902),"")</f>
        <v>8.1180000000000002E-2</v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41.866666666666667</v>
      </c>
      <c r="BN106" s="64">
        <f>IFERROR(Y106*I106/H106,"0")</f>
        <v>42.39</v>
      </c>
      <c r="BO106" s="64">
        <f>IFERROR(1/J106*(X106/H106),"0")</f>
        <v>6.7340067340067339E-2</v>
      </c>
      <c r="BP106" s="64">
        <f>IFERROR(1/J106*(Y106/H106),"0")</f>
        <v>6.8181818181818177E-2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68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85</v>
      </c>
      <c r="Q108" s="652"/>
      <c r="R108" s="652"/>
      <c r="S108" s="652"/>
      <c r="T108" s="652"/>
      <c r="U108" s="652"/>
      <c r="V108" s="653"/>
      <c r="W108" s="37" t="s">
        <v>86</v>
      </c>
      <c r="X108" s="643">
        <f>IFERROR(X104/H104,"0")+IFERROR(X105/H105,"0")+IFERROR(X106/H106,"0")+IFERROR(X107/H107,"0")</f>
        <v>18.796296296296298</v>
      </c>
      <c r="Y108" s="643">
        <f>IFERROR(Y104/H104,"0")+IFERROR(Y105/H105,"0")+IFERROR(Y106/H106,"0")+IFERROR(Y107/H107,"0")</f>
        <v>19</v>
      </c>
      <c r="Z108" s="643">
        <f>IFERROR(IF(Z104="",0,Z104),"0")+IFERROR(IF(Z105="",0,Z105),"0")+IFERROR(IF(Z106="",0,Z106),"0")+IFERROR(IF(Z107="",0,Z107),"0")</f>
        <v>0.27098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85</v>
      </c>
      <c r="Q109" s="652"/>
      <c r="R109" s="652"/>
      <c r="S109" s="652"/>
      <c r="T109" s="652"/>
      <c r="U109" s="652"/>
      <c r="V109" s="653"/>
      <c r="W109" s="37" t="s">
        <v>68</v>
      </c>
      <c r="X109" s="643">
        <f>IFERROR(SUM(X104:X107),"0")</f>
        <v>147</v>
      </c>
      <c r="Y109" s="643">
        <f>IFERROR(SUM(Y104:Y107),"0")</f>
        <v>148.5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132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68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68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68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85</v>
      </c>
      <c r="Q114" s="652"/>
      <c r="R114" s="652"/>
      <c r="S114" s="652"/>
      <c r="T114" s="652"/>
      <c r="U114" s="652"/>
      <c r="V114" s="653"/>
      <c r="W114" s="37" t="s">
        <v>86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85</v>
      </c>
      <c r="Q115" s="652"/>
      <c r="R115" s="652"/>
      <c r="S115" s="652"/>
      <c r="T115" s="652"/>
      <c r="U115" s="652"/>
      <c r="V115" s="653"/>
      <c r="W115" s="37" t="s">
        <v>68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54" t="s">
        <v>63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27" hidden="1" customHeight="1" x14ac:dyDescent="0.25">
      <c r="A117" s="54" t="s">
        <v>220</v>
      </c>
      <c r="B117" s="54" t="s">
        <v>221</v>
      </c>
      <c r="C117" s="31">
        <v>4301051360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98</v>
      </c>
      <c r="L117" s="32"/>
      <c r="M117" s="33" t="s">
        <v>104</v>
      </c>
      <c r="N117" s="33"/>
      <c r="O117" s="32">
        <v>45</v>
      </c>
      <c r="P117" s="7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59"/>
      <c r="R117" s="659"/>
      <c r="S117" s="659"/>
      <c r="T117" s="660"/>
      <c r="U117" s="34"/>
      <c r="V117" s="34"/>
      <c r="W117" s="35" t="s">
        <v>68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220</v>
      </c>
      <c r="B118" s="54" t="s">
        <v>223</v>
      </c>
      <c r="C118" s="31">
        <v>4301051625</v>
      </c>
      <c r="D118" s="647">
        <v>4607091385168</v>
      </c>
      <c r="E118" s="648"/>
      <c r="F118" s="640">
        <v>1.4</v>
      </c>
      <c r="G118" s="32">
        <v>6</v>
      </c>
      <c r="H118" s="640">
        <v>8.4</v>
      </c>
      <c r="I118" s="640">
        <v>8.9130000000000003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59"/>
      <c r="R118" s="659"/>
      <c r="S118" s="659"/>
      <c r="T118" s="660"/>
      <c r="U118" s="34"/>
      <c r="V118" s="34"/>
      <c r="W118" s="35" t="s">
        <v>68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4301051724</v>
      </c>
      <c r="D119" s="647">
        <v>4607091385168</v>
      </c>
      <c r="E119" s="648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98</v>
      </c>
      <c r="L119" s="32"/>
      <c r="M119" s="33" t="s">
        <v>127</v>
      </c>
      <c r="N119" s="33"/>
      <c r="O119" s="32">
        <v>45</v>
      </c>
      <c r="P119" s="76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9"/>
      <c r="R119" s="659"/>
      <c r="S119" s="659"/>
      <c r="T119" s="660"/>
      <c r="U119" s="34"/>
      <c r="V119" s="34"/>
      <c r="W119" s="35" t="s">
        <v>68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68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68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68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68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idden="1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85</v>
      </c>
      <c r="Q124" s="652"/>
      <c r="R124" s="652"/>
      <c r="S124" s="652"/>
      <c r="T124" s="652"/>
      <c r="U124" s="652"/>
      <c r="V124" s="653"/>
      <c r="W124" s="37" t="s">
        <v>86</v>
      </c>
      <c r="X124" s="643">
        <f>IFERROR(X117/H117,"0")+IFERROR(X118/H118,"0")+IFERROR(X119/H119,"0")+IFERROR(X120/H120,"0")+IFERROR(X121/H121,"0")+IFERROR(X122/H122,"0")+IFERROR(X123/H123,"0")</f>
        <v>0</v>
      </c>
      <c r="Y124" s="643">
        <f>IFERROR(Y117/H117,"0")+IFERROR(Y118/H118,"0")+IFERROR(Y119/H119,"0")+IFERROR(Y120/H120,"0")+IFERROR(Y121/H121,"0")+IFERROR(Y122/H122,"0")+IFERROR(Y123/H123,"0")</f>
        <v>0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4"/>
      <c r="AB124" s="644"/>
      <c r="AC124" s="644"/>
    </row>
    <row r="125" spans="1:68" hidden="1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85</v>
      </c>
      <c r="Q125" s="652"/>
      <c r="R125" s="652"/>
      <c r="S125" s="652"/>
      <c r="T125" s="652"/>
      <c r="U125" s="652"/>
      <c r="V125" s="653"/>
      <c r="W125" s="37" t="s">
        <v>68</v>
      </c>
      <c r="X125" s="643">
        <f>IFERROR(SUM(X117:X123),"0")</f>
        <v>0</v>
      </c>
      <c r="Y125" s="643">
        <f>IFERROR(SUM(Y117:Y123),"0")</f>
        <v>0</v>
      </c>
      <c r="Z125" s="37"/>
      <c r="AA125" s="644"/>
      <c r="AB125" s="644"/>
      <c r="AC125" s="644"/>
    </row>
    <row r="126" spans="1:68" ht="14.25" hidden="1" customHeight="1" x14ac:dyDescent="0.25">
      <c r="A126" s="654" t="s">
        <v>169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68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68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85</v>
      </c>
      <c r="Q129" s="652"/>
      <c r="R129" s="652"/>
      <c r="S129" s="652"/>
      <c r="T129" s="652"/>
      <c r="U129" s="652"/>
      <c r="V129" s="653"/>
      <c r="W129" s="37" t="s">
        <v>86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85</v>
      </c>
      <c r="Q130" s="652"/>
      <c r="R130" s="652"/>
      <c r="S130" s="652"/>
      <c r="T130" s="652"/>
      <c r="U130" s="652"/>
      <c r="V130" s="653"/>
      <c r="W130" s="37" t="s">
        <v>68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69" t="s">
        <v>242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95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hidden="1" customHeight="1" x14ac:dyDescent="0.25">
      <c r="A133" s="54" t="s">
        <v>243</v>
      </c>
      <c r="B133" s="54" t="s">
        <v>244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68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68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85</v>
      </c>
      <c r="Q135" s="652"/>
      <c r="R135" s="652"/>
      <c r="S135" s="652"/>
      <c r="T135" s="652"/>
      <c r="U135" s="652"/>
      <c r="V135" s="653"/>
      <c r="W135" s="37" t="s">
        <v>86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85</v>
      </c>
      <c r="Q136" s="652"/>
      <c r="R136" s="652"/>
      <c r="S136" s="652"/>
      <c r="T136" s="652"/>
      <c r="U136" s="652"/>
      <c r="V136" s="653"/>
      <c r="W136" s="37" t="s">
        <v>68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143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68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68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85</v>
      </c>
      <c r="Q140" s="652"/>
      <c r="R140" s="652"/>
      <c r="S140" s="652"/>
      <c r="T140" s="652"/>
      <c r="U140" s="652"/>
      <c r="V140" s="653"/>
      <c r="W140" s="37" t="s">
        <v>86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hidden="1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85</v>
      </c>
      <c r="Q141" s="652"/>
      <c r="R141" s="652"/>
      <c r="S141" s="652"/>
      <c r="T141" s="652"/>
      <c r="U141" s="652"/>
      <c r="V141" s="653"/>
      <c r="W141" s="37" t="s">
        <v>68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hidden="1" customHeight="1" x14ac:dyDescent="0.25">
      <c r="A142" s="654" t="s">
        <v>63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68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68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85</v>
      </c>
      <c r="Q145" s="652"/>
      <c r="R145" s="652"/>
      <c r="S145" s="652"/>
      <c r="T145" s="652"/>
      <c r="U145" s="652"/>
      <c r="V145" s="653"/>
      <c r="W145" s="37" t="s">
        <v>86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hidden="1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85</v>
      </c>
      <c r="Q146" s="652"/>
      <c r="R146" s="652"/>
      <c r="S146" s="652"/>
      <c r="T146" s="652"/>
      <c r="U146" s="652"/>
      <c r="V146" s="653"/>
      <c r="W146" s="37" t="s">
        <v>68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hidden="1" customHeight="1" x14ac:dyDescent="0.25">
      <c r="A147" s="669" t="s">
        <v>93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95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68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85</v>
      </c>
      <c r="Q150" s="652"/>
      <c r="R150" s="652"/>
      <c r="S150" s="652"/>
      <c r="T150" s="652"/>
      <c r="U150" s="652"/>
      <c r="V150" s="653"/>
      <c r="W150" s="37" t="s">
        <v>86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85</v>
      </c>
      <c r="Q151" s="652"/>
      <c r="R151" s="652"/>
      <c r="S151" s="652"/>
      <c r="T151" s="652"/>
      <c r="U151" s="652"/>
      <c r="V151" s="653"/>
      <c r="W151" s="37" t="s">
        <v>68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143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68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68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263</v>
      </c>
      <c r="B155" s="54" t="s">
        <v>264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68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85</v>
      </c>
      <c r="Q156" s="652"/>
      <c r="R156" s="652"/>
      <c r="S156" s="652"/>
      <c r="T156" s="652"/>
      <c r="U156" s="652"/>
      <c r="V156" s="653"/>
      <c r="W156" s="37" t="s">
        <v>86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85</v>
      </c>
      <c r="Q157" s="652"/>
      <c r="R157" s="652"/>
      <c r="S157" s="652"/>
      <c r="T157" s="652"/>
      <c r="U157" s="652"/>
      <c r="V157" s="653"/>
      <c r="W157" s="37" t="s">
        <v>68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63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68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85</v>
      </c>
      <c r="Q160" s="652"/>
      <c r="R160" s="652"/>
      <c r="S160" s="652"/>
      <c r="T160" s="652"/>
      <c r="U160" s="652"/>
      <c r="V160" s="653"/>
      <c r="W160" s="37" t="s">
        <v>86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85</v>
      </c>
      <c r="Q161" s="652"/>
      <c r="R161" s="652"/>
      <c r="S161" s="652"/>
      <c r="T161" s="652"/>
      <c r="U161" s="652"/>
      <c r="V161" s="653"/>
      <c r="W161" s="37" t="s">
        <v>68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269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270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132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68</v>
      </c>
      <c r="X165" s="641">
        <v>3</v>
      </c>
      <c r="Y165" s="642">
        <f>IFERROR(IF(X165="",0,CEILING((X165/$H165),1)*$H165),"")</f>
        <v>3.96</v>
      </c>
      <c r="Z165" s="36">
        <f>IFERROR(IF(Y165=0,"",ROUNDUP(Y165/H165,0)*0.00502),"")</f>
        <v>1.004E-2</v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3.1515151515151518</v>
      </c>
      <c r="BN165" s="64">
        <f>IFERROR(Y165*I165/H165,"0")</f>
        <v>4.16</v>
      </c>
      <c r="BO165" s="64">
        <f>IFERROR(1/J165*(X165/H165),"0")</f>
        <v>6.4750064750064753E-3</v>
      </c>
      <c r="BP165" s="64">
        <f>IFERROR(1/J165*(Y165/H165),"0")</f>
        <v>8.5470085470085479E-3</v>
      </c>
    </row>
    <row r="166" spans="1:68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85</v>
      </c>
      <c r="Q166" s="652"/>
      <c r="R166" s="652"/>
      <c r="S166" s="652"/>
      <c r="T166" s="652"/>
      <c r="U166" s="652"/>
      <c r="V166" s="653"/>
      <c r="W166" s="37" t="s">
        <v>86</v>
      </c>
      <c r="X166" s="643">
        <f>IFERROR(X165/H165,"0")</f>
        <v>1.5151515151515151</v>
      </c>
      <c r="Y166" s="643">
        <f>IFERROR(Y165/H165,"0")</f>
        <v>2</v>
      </c>
      <c r="Z166" s="643">
        <f>IFERROR(IF(Z165="",0,Z165),"0")</f>
        <v>1.004E-2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85</v>
      </c>
      <c r="Q167" s="652"/>
      <c r="R167" s="652"/>
      <c r="S167" s="652"/>
      <c r="T167" s="652"/>
      <c r="U167" s="652"/>
      <c r="V167" s="653"/>
      <c r="W167" s="37" t="s">
        <v>68</v>
      </c>
      <c r="X167" s="643">
        <f>IFERROR(SUM(X165:X165),"0")</f>
        <v>3</v>
      </c>
      <c r="Y167" s="643">
        <f>IFERROR(SUM(Y165:Y165),"0")</f>
        <v>3.96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143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68</v>
      </c>
      <c r="X169" s="641">
        <v>16</v>
      </c>
      <c r="Y169" s="642">
        <f t="shared" ref="Y169:Y177" si="26">IFERROR(IF(X169="",0,CEILING((X169/$H169),1)*$H169),"")</f>
        <v>16.8</v>
      </c>
      <c r="Z169" s="36">
        <f>IFERROR(IF(Y169=0,"",ROUNDUP(Y169/H169,0)*0.00902),"")</f>
        <v>3.6080000000000001E-2</v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17.028571428571428</v>
      </c>
      <c r="BN169" s="64">
        <f t="shared" ref="BN169:BN177" si="28">IFERROR(Y169*I169/H169,"0")</f>
        <v>17.88</v>
      </c>
      <c r="BO169" s="64">
        <f t="shared" ref="BO169:BO177" si="29">IFERROR(1/J169*(X169/H169),"0")</f>
        <v>2.886002886002886E-2</v>
      </c>
      <c r="BP169" s="64">
        <f t="shared" ref="BP169:BP177" si="30">IFERROR(1/J169*(Y169/H169),"0")</f>
        <v>3.0303030303030304E-2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68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280</v>
      </c>
      <c r="B171" s="54" t="s">
        <v>281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68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68</v>
      </c>
      <c r="X172" s="641">
        <v>101</v>
      </c>
      <c r="Y172" s="642">
        <f t="shared" si="26"/>
        <v>102.9</v>
      </c>
      <c r="Z172" s="36">
        <f>IFERROR(IF(Y172=0,"",ROUNDUP(Y172/H172,0)*0.00502),"")</f>
        <v>0.24598</v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107.25238095238095</v>
      </c>
      <c r="BN172" s="64">
        <f t="shared" si="28"/>
        <v>109.27</v>
      </c>
      <c r="BO172" s="64">
        <f t="shared" si="29"/>
        <v>0.20553520553520555</v>
      </c>
      <c r="BP172" s="64">
        <f t="shared" si="30"/>
        <v>0.20940170940170943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68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68</v>
      </c>
      <c r="X174" s="641">
        <v>4</v>
      </c>
      <c r="Y174" s="642">
        <f t="shared" si="26"/>
        <v>5.4</v>
      </c>
      <c r="Z174" s="36">
        <f>IFERROR(IF(Y174=0,"",ROUNDUP(Y174/H174,0)*0.00502),"")</f>
        <v>1.506E-2</v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4.2888888888888888</v>
      </c>
      <c r="BN174" s="64">
        <f t="shared" si="28"/>
        <v>5.79</v>
      </c>
      <c r="BO174" s="64">
        <f t="shared" si="29"/>
        <v>9.4966761633428314E-3</v>
      </c>
      <c r="BP174" s="64">
        <f t="shared" si="30"/>
        <v>1.2820512820512822E-2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68</v>
      </c>
      <c r="X175" s="641">
        <v>47</v>
      </c>
      <c r="Y175" s="642">
        <f t="shared" si="26"/>
        <v>48.300000000000004</v>
      </c>
      <c r="Z175" s="36">
        <f>IFERROR(IF(Y175=0,"",ROUNDUP(Y175/H175,0)*0.00502),"")</f>
        <v>0.11546000000000001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49.238095238095241</v>
      </c>
      <c r="BN175" s="64">
        <f t="shared" si="28"/>
        <v>50.600000000000009</v>
      </c>
      <c r="BO175" s="64">
        <f t="shared" si="29"/>
        <v>9.5645095645095643E-2</v>
      </c>
      <c r="BP175" s="64">
        <f t="shared" si="30"/>
        <v>9.8290598290598302E-2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68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68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85</v>
      </c>
      <c r="Q178" s="652"/>
      <c r="R178" s="652"/>
      <c r="S178" s="652"/>
      <c r="T178" s="652"/>
      <c r="U178" s="652"/>
      <c r="V178" s="653"/>
      <c r="W178" s="37" t="s">
        <v>86</v>
      </c>
      <c r="X178" s="643">
        <f>IFERROR(X169/H169,"0")+IFERROR(X170/H170,"0")+IFERROR(X171/H171,"0")+IFERROR(X172/H172,"0")+IFERROR(X173/H173,"0")+IFERROR(X174/H174,"0")+IFERROR(X175/H175,"0")+IFERROR(X176/H176,"0")+IFERROR(X177/H177,"0")</f>
        <v>76.507936507936506</v>
      </c>
      <c r="Y178" s="643">
        <f>IFERROR(Y169/H169,"0")+IFERROR(Y170/H170,"0")+IFERROR(Y171/H171,"0")+IFERROR(Y172/H172,"0")+IFERROR(Y173/H173,"0")+IFERROR(Y174/H174,"0")+IFERROR(Y175/H175,"0")+IFERROR(Y176/H176,"0")+IFERROR(Y177/H177,"0")</f>
        <v>79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0.41258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85</v>
      </c>
      <c r="Q179" s="652"/>
      <c r="R179" s="652"/>
      <c r="S179" s="652"/>
      <c r="T179" s="652"/>
      <c r="U179" s="652"/>
      <c r="V179" s="653"/>
      <c r="W179" s="37" t="s">
        <v>68</v>
      </c>
      <c r="X179" s="643">
        <f>IFERROR(SUM(X169:X177),"0")</f>
        <v>168</v>
      </c>
      <c r="Y179" s="643">
        <f>IFERROR(SUM(Y169:Y177),"0")</f>
        <v>173.4</v>
      </c>
      <c r="Z179" s="37"/>
      <c r="AA179" s="644"/>
      <c r="AB179" s="644"/>
      <c r="AC179" s="644"/>
    </row>
    <row r="180" spans="1:68" ht="14.25" hidden="1" customHeight="1" x14ac:dyDescent="0.25">
      <c r="A180" s="654" t="s">
        <v>87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297</v>
      </c>
      <c r="B181" s="54" t="s">
        <v>298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956" t="s">
        <v>301</v>
      </c>
      <c r="Q181" s="659"/>
      <c r="R181" s="659"/>
      <c r="S181" s="659"/>
      <c r="T181" s="660"/>
      <c r="U181" s="34"/>
      <c r="V181" s="34"/>
      <c r="W181" s="35" t="s">
        <v>68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302</v>
      </c>
      <c r="AC181" s="231" t="s">
        <v>303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85" t="s">
        <v>306</v>
      </c>
      <c r="Q182" s="659"/>
      <c r="R182" s="659"/>
      <c r="S182" s="659"/>
      <c r="T182" s="660"/>
      <c r="U182" s="34"/>
      <c r="V182" s="34"/>
      <c r="W182" s="35" t="s">
        <v>68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302</v>
      </c>
      <c r="AC182" s="233" t="s">
        <v>303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60</v>
      </c>
      <c r="P183" s="955" t="s">
        <v>309</v>
      </c>
      <c r="Q183" s="659"/>
      <c r="R183" s="659"/>
      <c r="S183" s="659"/>
      <c r="T183" s="660"/>
      <c r="U183" s="34"/>
      <c r="V183" s="34"/>
      <c r="W183" s="35" t="s">
        <v>68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85</v>
      </c>
      <c r="Q184" s="652"/>
      <c r="R184" s="652"/>
      <c r="S184" s="652"/>
      <c r="T184" s="652"/>
      <c r="U184" s="652"/>
      <c r="V184" s="653"/>
      <c r="W184" s="37" t="s">
        <v>86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85</v>
      </c>
      <c r="Q185" s="652"/>
      <c r="R185" s="652"/>
      <c r="S185" s="652"/>
      <c r="T185" s="652"/>
      <c r="U185" s="652"/>
      <c r="V185" s="653"/>
      <c r="W185" s="37" t="s">
        <v>68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311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312</v>
      </c>
      <c r="B187" s="54" t="s">
        <v>313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60" t="s">
        <v>314</v>
      </c>
      <c r="Q187" s="659"/>
      <c r="R187" s="659"/>
      <c r="S187" s="659"/>
      <c r="T187" s="660"/>
      <c r="U187" s="34"/>
      <c r="V187" s="34"/>
      <c r="W187" s="35" t="s">
        <v>68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302</v>
      </c>
      <c r="AC187" s="237" t="s">
        <v>303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85</v>
      </c>
      <c r="Q188" s="652"/>
      <c r="R188" s="652"/>
      <c r="S188" s="652"/>
      <c r="T188" s="652"/>
      <c r="U188" s="652"/>
      <c r="V188" s="653"/>
      <c r="W188" s="37" t="s">
        <v>86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85</v>
      </c>
      <c r="Q189" s="652"/>
      <c r="R189" s="652"/>
      <c r="S189" s="652"/>
      <c r="T189" s="652"/>
      <c r="U189" s="652"/>
      <c r="V189" s="653"/>
      <c r="W189" s="37" t="s">
        <v>68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315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95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316</v>
      </c>
      <c r="B192" s="54" t="s">
        <v>317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68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318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319</v>
      </c>
      <c r="B193" s="54" t="s">
        <v>320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68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85</v>
      </c>
      <c r="Q194" s="652"/>
      <c r="R194" s="652"/>
      <c r="S194" s="652"/>
      <c r="T194" s="652"/>
      <c r="U194" s="652"/>
      <c r="V194" s="653"/>
      <c r="W194" s="37" t="s">
        <v>86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85</v>
      </c>
      <c r="Q195" s="652"/>
      <c r="R195" s="652"/>
      <c r="S195" s="652"/>
      <c r="T195" s="652"/>
      <c r="U195" s="652"/>
      <c r="V195" s="653"/>
      <c r="W195" s="37" t="s">
        <v>68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132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321</v>
      </c>
      <c r="B197" s="54" t="s">
        <v>322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68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323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324</v>
      </c>
      <c r="B198" s="54" t="s">
        <v>325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68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85</v>
      </c>
      <c r="Q199" s="652"/>
      <c r="R199" s="652"/>
      <c r="S199" s="652"/>
      <c r="T199" s="652"/>
      <c r="U199" s="652"/>
      <c r="V199" s="653"/>
      <c r="W199" s="37" t="s">
        <v>86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85</v>
      </c>
      <c r="Q200" s="652"/>
      <c r="R200" s="652"/>
      <c r="S200" s="652"/>
      <c r="T200" s="652"/>
      <c r="U200" s="652"/>
      <c r="V200" s="653"/>
      <c r="W200" s="37" t="s">
        <v>68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143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hidden="1" customHeight="1" x14ac:dyDescent="0.25">
      <c r="A202" s="54" t="s">
        <v>326</v>
      </c>
      <c r="B202" s="54" t="s">
        <v>327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68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328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329</v>
      </c>
      <c r="B203" s="54" t="s">
        <v>330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68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331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332</v>
      </c>
      <c r="B204" s="54" t="s">
        <v>333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68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334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335</v>
      </c>
      <c r="B205" s="54" t="s">
        <v>336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68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338</v>
      </c>
      <c r="B206" s="54" t="s">
        <v>339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68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340</v>
      </c>
      <c r="B207" s="54" t="s">
        <v>341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68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331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342</v>
      </c>
      <c r="B208" s="54" t="s">
        <v>343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68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334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68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337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85</v>
      </c>
      <c r="Q210" s="652"/>
      <c r="R210" s="652"/>
      <c r="S210" s="652"/>
      <c r="T210" s="652"/>
      <c r="U210" s="652"/>
      <c r="V210" s="653"/>
      <c r="W210" s="37" t="s">
        <v>86</v>
      </c>
      <c r="X210" s="643">
        <f>IFERROR(X202/H202,"0")+IFERROR(X203/H203,"0")+IFERROR(X204/H204,"0")+IFERROR(X205/H205,"0")+IFERROR(X206/H206,"0")+IFERROR(X207/H207,"0")+IFERROR(X208/H208,"0")+IFERROR(X209/H209,"0")</f>
        <v>0</v>
      </c>
      <c r="Y210" s="643">
        <f>IFERROR(Y202/H202,"0")+IFERROR(Y203/H203,"0")+IFERROR(Y204/H204,"0")+IFERROR(Y205/H205,"0")+IFERROR(Y206/H206,"0")+IFERROR(Y207/H207,"0")+IFERROR(Y208/H208,"0")+IFERROR(Y209/H209,"0")</f>
        <v>0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4"/>
      <c r="AB210" s="644"/>
      <c r="AC210" s="644"/>
    </row>
    <row r="211" spans="1:68" hidden="1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85</v>
      </c>
      <c r="Q211" s="652"/>
      <c r="R211" s="652"/>
      <c r="S211" s="652"/>
      <c r="T211" s="652"/>
      <c r="U211" s="652"/>
      <c r="V211" s="653"/>
      <c r="W211" s="37" t="s">
        <v>68</v>
      </c>
      <c r="X211" s="643">
        <f>IFERROR(SUM(X202:X209),"0")</f>
        <v>0</v>
      </c>
      <c r="Y211" s="643">
        <f>IFERROR(SUM(Y202:Y209),"0")</f>
        <v>0</v>
      </c>
      <c r="Z211" s="37"/>
      <c r="AA211" s="644"/>
      <c r="AB211" s="644"/>
      <c r="AC211" s="644"/>
    </row>
    <row r="212" spans="1:68" ht="14.25" hidden="1" customHeight="1" x14ac:dyDescent="0.25">
      <c r="A212" s="654" t="s">
        <v>63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346</v>
      </c>
      <c r="B213" s="54" t="s">
        <v>347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68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348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68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352</v>
      </c>
      <c r="B215" s="54" t="s">
        <v>353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68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355</v>
      </c>
      <c r="B216" s="54" t="s">
        <v>356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68</v>
      </c>
      <c r="X216" s="641">
        <v>156</v>
      </c>
      <c r="Y216" s="642">
        <f t="shared" si="36"/>
        <v>156</v>
      </c>
      <c r="Z216" s="36">
        <f t="shared" ref="Z216:Z221" si="41">IFERROR(IF(Y216=0,"",ROUNDUP(Y216/H216,0)*0.00651),"")</f>
        <v>0.42315000000000003</v>
      </c>
      <c r="AA216" s="56"/>
      <c r="AB216" s="57"/>
      <c r="AC216" s="269" t="s">
        <v>348</v>
      </c>
      <c r="AG216" s="64"/>
      <c r="AJ216" s="68"/>
      <c r="AK216" s="68">
        <v>0</v>
      </c>
      <c r="BB216" s="270" t="s">
        <v>1</v>
      </c>
      <c r="BM216" s="64">
        <f t="shared" si="37"/>
        <v>173.55</v>
      </c>
      <c r="BN216" s="64">
        <f t="shared" si="38"/>
        <v>173.55</v>
      </c>
      <c r="BO216" s="64">
        <f t="shared" si="39"/>
        <v>0.35714285714285715</v>
      </c>
      <c r="BP216" s="64">
        <f t="shared" si="40"/>
        <v>0.35714285714285715</v>
      </c>
    </row>
    <row r="217" spans="1:68" ht="27" hidden="1" customHeight="1" x14ac:dyDescent="0.25">
      <c r="A217" s="54" t="s">
        <v>357</v>
      </c>
      <c r="B217" s="54" t="s">
        <v>358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68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68</v>
      </c>
      <c r="X218" s="641">
        <v>208</v>
      </c>
      <c r="Y218" s="642">
        <f t="shared" si="36"/>
        <v>208.79999999999998</v>
      </c>
      <c r="Z218" s="36">
        <f t="shared" si="41"/>
        <v>0.56637000000000004</v>
      </c>
      <c r="AA218" s="56"/>
      <c r="AB218" s="57"/>
      <c r="AC218" s="273" t="s">
        <v>354</v>
      </c>
      <c r="AG218" s="64"/>
      <c r="AJ218" s="68"/>
      <c r="AK218" s="68">
        <v>0</v>
      </c>
      <c r="BB218" s="274" t="s">
        <v>1</v>
      </c>
      <c r="BM218" s="64">
        <f t="shared" si="37"/>
        <v>229.84</v>
      </c>
      <c r="BN218" s="64">
        <f t="shared" si="38"/>
        <v>230.72399999999999</v>
      </c>
      <c r="BO218" s="64">
        <f t="shared" si="39"/>
        <v>0.47619047619047628</v>
      </c>
      <c r="BP218" s="64">
        <f t="shared" si="40"/>
        <v>0.47802197802197804</v>
      </c>
    </row>
    <row r="219" spans="1:68" ht="27" customHeight="1" x14ac:dyDescent="0.25">
      <c r="A219" s="54" t="s">
        <v>362</v>
      </c>
      <c r="B219" s="54" t="s">
        <v>363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68</v>
      </c>
      <c r="X219" s="641">
        <v>245</v>
      </c>
      <c r="Y219" s="642">
        <f t="shared" si="36"/>
        <v>247.2</v>
      </c>
      <c r="Z219" s="36">
        <f t="shared" si="41"/>
        <v>0.67053000000000007</v>
      </c>
      <c r="AA219" s="56"/>
      <c r="AB219" s="57"/>
      <c r="AC219" s="275" t="s">
        <v>354</v>
      </c>
      <c r="AG219" s="64"/>
      <c r="AJ219" s="68"/>
      <c r="AK219" s="68">
        <v>0</v>
      </c>
      <c r="BB219" s="276" t="s">
        <v>1</v>
      </c>
      <c r="BM219" s="64">
        <f t="shared" si="37"/>
        <v>270.72500000000002</v>
      </c>
      <c r="BN219" s="64">
        <f t="shared" si="38"/>
        <v>273.15600000000001</v>
      </c>
      <c r="BO219" s="64">
        <f t="shared" si="39"/>
        <v>0.56089743589743601</v>
      </c>
      <c r="BP219" s="64">
        <f t="shared" si="40"/>
        <v>0.56593406593406603</v>
      </c>
    </row>
    <row r="220" spans="1:68" ht="27" customHeight="1" x14ac:dyDescent="0.25">
      <c r="A220" s="54" t="s">
        <v>364</v>
      </c>
      <c r="B220" s="54" t="s">
        <v>365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68</v>
      </c>
      <c r="X220" s="641">
        <v>12</v>
      </c>
      <c r="Y220" s="642">
        <f t="shared" si="36"/>
        <v>12</v>
      </c>
      <c r="Z220" s="36">
        <f t="shared" si="41"/>
        <v>3.2550000000000003E-2</v>
      </c>
      <c r="AA220" s="56"/>
      <c r="AB220" s="57"/>
      <c r="AC220" s="277" t="s">
        <v>366</v>
      </c>
      <c r="AG220" s="64"/>
      <c r="AJ220" s="68"/>
      <c r="AK220" s="68">
        <v>0</v>
      </c>
      <c r="BB220" s="278" t="s">
        <v>1</v>
      </c>
      <c r="BM220" s="64">
        <f t="shared" si="37"/>
        <v>13.260000000000002</v>
      </c>
      <c r="BN220" s="64">
        <f t="shared" si="38"/>
        <v>13.260000000000002</v>
      </c>
      <c r="BO220" s="64">
        <f t="shared" si="39"/>
        <v>2.7472527472527476E-2</v>
      </c>
      <c r="BP220" s="64">
        <f t="shared" si="40"/>
        <v>2.7472527472527476E-2</v>
      </c>
    </row>
    <row r="221" spans="1:68" ht="27" customHeight="1" x14ac:dyDescent="0.25">
      <c r="A221" s="54" t="s">
        <v>367</v>
      </c>
      <c r="B221" s="54" t="s">
        <v>368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68</v>
      </c>
      <c r="X221" s="641">
        <v>104</v>
      </c>
      <c r="Y221" s="642">
        <f t="shared" si="36"/>
        <v>105.6</v>
      </c>
      <c r="Z221" s="36">
        <f t="shared" si="41"/>
        <v>0.28644000000000003</v>
      </c>
      <c r="AA221" s="56"/>
      <c r="AB221" s="57"/>
      <c r="AC221" s="279" t="s">
        <v>369</v>
      </c>
      <c r="AG221" s="64"/>
      <c r="AJ221" s="68"/>
      <c r="AK221" s="68">
        <v>0</v>
      </c>
      <c r="BB221" s="280" t="s">
        <v>1</v>
      </c>
      <c r="BM221" s="64">
        <f t="shared" si="37"/>
        <v>115.18</v>
      </c>
      <c r="BN221" s="64">
        <f t="shared" si="38"/>
        <v>116.952</v>
      </c>
      <c r="BO221" s="64">
        <f t="shared" si="39"/>
        <v>0.23809523809523814</v>
      </c>
      <c r="BP221" s="64">
        <f t="shared" si="40"/>
        <v>0.24175824175824179</v>
      </c>
    </row>
    <row r="222" spans="1:68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85</v>
      </c>
      <c r="Q222" s="652"/>
      <c r="R222" s="652"/>
      <c r="S222" s="652"/>
      <c r="T222" s="652"/>
      <c r="U222" s="652"/>
      <c r="V222" s="653"/>
      <c r="W222" s="37" t="s">
        <v>86</v>
      </c>
      <c r="X222" s="643">
        <f>IFERROR(X213/H213,"0")+IFERROR(X214/H214,"0")+IFERROR(X215/H215,"0")+IFERROR(X216/H216,"0")+IFERROR(X217/H217,"0")+IFERROR(X218/H218,"0")+IFERROR(X219/H219,"0")+IFERROR(X220/H220,"0")+IFERROR(X221/H221,"0")</f>
        <v>302.08333333333331</v>
      </c>
      <c r="Y222" s="643">
        <f>IFERROR(Y213/H213,"0")+IFERROR(Y214/H214,"0")+IFERROR(Y215/H215,"0")+IFERROR(Y216/H216,"0")+IFERROR(Y217/H217,"0")+IFERROR(Y218/H218,"0")+IFERROR(Y219/H219,"0")+IFERROR(Y220/H220,"0")+IFERROR(Y221/H221,"0")</f>
        <v>304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1.9790400000000001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85</v>
      </c>
      <c r="Q223" s="652"/>
      <c r="R223" s="652"/>
      <c r="S223" s="652"/>
      <c r="T223" s="652"/>
      <c r="U223" s="652"/>
      <c r="V223" s="653"/>
      <c r="W223" s="37" t="s">
        <v>68</v>
      </c>
      <c r="X223" s="643">
        <f>IFERROR(SUM(X213:X221),"0")</f>
        <v>725</v>
      </c>
      <c r="Y223" s="643">
        <f>IFERROR(SUM(Y213:Y221),"0")</f>
        <v>729.6</v>
      </c>
      <c r="Z223" s="37"/>
      <c r="AA223" s="644"/>
      <c r="AB223" s="644"/>
      <c r="AC223" s="644"/>
    </row>
    <row r="224" spans="1:68" ht="14.25" hidden="1" customHeight="1" x14ac:dyDescent="0.25">
      <c r="A224" s="654" t="s">
        <v>169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370</v>
      </c>
      <c r="B225" s="54" t="s">
        <v>371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68</v>
      </c>
      <c r="X225" s="641">
        <v>63</v>
      </c>
      <c r="Y225" s="642">
        <f>IFERROR(IF(X225="",0,CEILING((X225/$H225),1)*$H225),"")</f>
        <v>64.8</v>
      </c>
      <c r="Z225" s="36">
        <f>IFERROR(IF(Y225=0,"",ROUNDUP(Y225/H225,0)*0.00651),"")</f>
        <v>0.17577000000000001</v>
      </c>
      <c r="AA225" s="56"/>
      <c r="AB225" s="57"/>
      <c r="AC225" s="281" t="s">
        <v>372</v>
      </c>
      <c r="AG225" s="64"/>
      <c r="AJ225" s="68"/>
      <c r="AK225" s="68">
        <v>0</v>
      </c>
      <c r="BB225" s="282" t="s">
        <v>1</v>
      </c>
      <c r="BM225" s="64">
        <f>IFERROR(X225*I225/H225,"0")</f>
        <v>69.615000000000009</v>
      </c>
      <c r="BN225" s="64">
        <f>IFERROR(Y225*I225/H225,"0")</f>
        <v>71.604000000000013</v>
      </c>
      <c r="BO225" s="64">
        <f>IFERROR(1/J225*(X225/H225),"0")</f>
        <v>0.14423076923076925</v>
      </c>
      <c r="BP225" s="64">
        <f>IFERROR(1/J225*(Y225/H225),"0")</f>
        <v>0.14835164835164835</v>
      </c>
    </row>
    <row r="226" spans="1:68" ht="27" customHeight="1" x14ac:dyDescent="0.25">
      <c r="A226" s="54" t="s">
        <v>373</v>
      </c>
      <c r="B226" s="54" t="s">
        <v>374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68</v>
      </c>
      <c r="X226" s="641">
        <v>51</v>
      </c>
      <c r="Y226" s="642">
        <f>IFERROR(IF(X226="",0,CEILING((X226/$H226),1)*$H226),"")</f>
        <v>52.8</v>
      </c>
      <c r="Z226" s="36">
        <f>IFERROR(IF(Y226=0,"",ROUNDUP(Y226/H226,0)*0.00651),"")</f>
        <v>0.14322000000000001</v>
      </c>
      <c r="AA226" s="56"/>
      <c r="AB226" s="57"/>
      <c r="AC226" s="283" t="s">
        <v>375</v>
      </c>
      <c r="AG226" s="64"/>
      <c r="AJ226" s="68"/>
      <c r="AK226" s="68">
        <v>0</v>
      </c>
      <c r="BB226" s="284" t="s">
        <v>1</v>
      </c>
      <c r="BM226" s="64">
        <f>IFERROR(X226*I226/H226,"0")</f>
        <v>56.355000000000004</v>
      </c>
      <c r="BN226" s="64">
        <f>IFERROR(Y226*I226/H226,"0")</f>
        <v>58.344000000000001</v>
      </c>
      <c r="BO226" s="64">
        <f>IFERROR(1/J226*(X226/H226),"0")</f>
        <v>0.11675824175824177</v>
      </c>
      <c r="BP226" s="64">
        <f>IFERROR(1/J226*(Y226/H226),"0")</f>
        <v>0.12087912087912089</v>
      </c>
    </row>
    <row r="227" spans="1:68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85</v>
      </c>
      <c r="Q227" s="652"/>
      <c r="R227" s="652"/>
      <c r="S227" s="652"/>
      <c r="T227" s="652"/>
      <c r="U227" s="652"/>
      <c r="V227" s="653"/>
      <c r="W227" s="37" t="s">
        <v>86</v>
      </c>
      <c r="X227" s="643">
        <f>IFERROR(X225/H225,"0")+IFERROR(X226/H226,"0")</f>
        <v>47.5</v>
      </c>
      <c r="Y227" s="643">
        <f>IFERROR(Y225/H225,"0")+IFERROR(Y226/H226,"0")</f>
        <v>49</v>
      </c>
      <c r="Z227" s="643">
        <f>IFERROR(IF(Z225="",0,Z225),"0")+IFERROR(IF(Z226="",0,Z226),"0")</f>
        <v>0.31899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85</v>
      </c>
      <c r="Q228" s="652"/>
      <c r="R228" s="652"/>
      <c r="S228" s="652"/>
      <c r="T228" s="652"/>
      <c r="U228" s="652"/>
      <c r="V228" s="653"/>
      <c r="W228" s="37" t="s">
        <v>68</v>
      </c>
      <c r="X228" s="643">
        <f>IFERROR(SUM(X225:X226),"0")</f>
        <v>114</v>
      </c>
      <c r="Y228" s="643">
        <f>IFERROR(SUM(Y225:Y226),"0")</f>
        <v>117.6</v>
      </c>
      <c r="Z228" s="37"/>
      <c r="AA228" s="644"/>
      <c r="AB228" s="644"/>
      <c r="AC228" s="644"/>
    </row>
    <row r="229" spans="1:68" ht="16.5" hidden="1" customHeight="1" x14ac:dyDescent="0.25">
      <c r="A229" s="669" t="s">
        <v>376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95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hidden="1" customHeight="1" x14ac:dyDescent="0.25">
      <c r="A231" s="54" t="s">
        <v>377</v>
      </c>
      <c r="B231" s="54" t="s">
        <v>378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68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377</v>
      </c>
      <c r="B232" s="54" t="s">
        <v>380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98</v>
      </c>
      <c r="L232" s="32"/>
      <c r="M232" s="33" t="s">
        <v>381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68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382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383</v>
      </c>
      <c r="B233" s="54" t="s">
        <v>384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68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385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386</v>
      </c>
      <c r="B234" s="54" t="s">
        <v>387</v>
      </c>
      <c r="C234" s="31">
        <v>4301011721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98</v>
      </c>
      <c r="L234" s="32"/>
      <c r="M234" s="33" t="s">
        <v>99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68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388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386</v>
      </c>
      <c r="B235" s="54" t="s">
        <v>389</v>
      </c>
      <c r="C235" s="31">
        <v>4301011941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98</v>
      </c>
      <c r="L235" s="32"/>
      <c r="M235" s="33" t="s">
        <v>381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68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382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390</v>
      </c>
      <c r="B236" s="54" t="s">
        <v>391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68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379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392</v>
      </c>
      <c r="B237" s="54" t="s">
        <v>393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68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385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394</v>
      </c>
      <c r="B238" s="54" t="s">
        <v>395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68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85</v>
      </c>
      <c r="Q239" s="652"/>
      <c r="R239" s="652"/>
      <c r="S239" s="652"/>
      <c r="T239" s="652"/>
      <c r="U239" s="652"/>
      <c r="V239" s="653"/>
      <c r="W239" s="37" t="s">
        <v>86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hidden="1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85</v>
      </c>
      <c r="Q240" s="652"/>
      <c r="R240" s="652"/>
      <c r="S240" s="652"/>
      <c r="T240" s="652"/>
      <c r="U240" s="652"/>
      <c r="V240" s="653"/>
      <c r="W240" s="37" t="s">
        <v>68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132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396</v>
      </c>
      <c r="B242" s="54" t="s">
        <v>397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68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398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396</v>
      </c>
      <c r="B243" s="54" t="s">
        <v>399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68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85</v>
      </c>
      <c r="Q244" s="652"/>
      <c r="R244" s="652"/>
      <c r="S244" s="652"/>
      <c r="T244" s="652"/>
      <c r="U244" s="652"/>
      <c r="V244" s="653"/>
      <c r="W244" s="37" t="s">
        <v>86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85</v>
      </c>
      <c r="Q245" s="652"/>
      <c r="R245" s="652"/>
      <c r="S245" s="652"/>
      <c r="T245" s="652"/>
      <c r="U245" s="652"/>
      <c r="V245" s="653"/>
      <c r="W245" s="37" t="s">
        <v>68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400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hidden="1" customHeight="1" x14ac:dyDescent="0.25">
      <c r="A247" s="54" t="s">
        <v>401</v>
      </c>
      <c r="B247" s="54" t="s">
        <v>402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91" t="s">
        <v>403</v>
      </c>
      <c r="Q247" s="659"/>
      <c r="R247" s="659"/>
      <c r="S247" s="659"/>
      <c r="T247" s="660"/>
      <c r="U247" s="34"/>
      <c r="V247" s="34"/>
      <c r="W247" s="35" t="s">
        <v>68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85</v>
      </c>
      <c r="Q248" s="652"/>
      <c r="R248" s="652"/>
      <c r="S248" s="652"/>
      <c r="T248" s="652"/>
      <c r="U248" s="652"/>
      <c r="V248" s="653"/>
      <c r="W248" s="37" t="s">
        <v>86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85</v>
      </c>
      <c r="Q249" s="652"/>
      <c r="R249" s="652"/>
      <c r="S249" s="652"/>
      <c r="T249" s="652"/>
      <c r="U249" s="652"/>
      <c r="V249" s="653"/>
      <c r="W249" s="37" t="s">
        <v>68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54" t="s">
        <v>405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82" t="s">
        <v>408</v>
      </c>
      <c r="Q251" s="659"/>
      <c r="R251" s="659"/>
      <c r="S251" s="659"/>
      <c r="T251" s="660"/>
      <c r="U251" s="34"/>
      <c r="V251" s="34"/>
      <c r="W251" s="35" t="s">
        <v>68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302</v>
      </c>
      <c r="AC251" s="307" t="s">
        <v>409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410</v>
      </c>
      <c r="B252" s="54" t="s">
        <v>411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708" t="s">
        <v>412</v>
      </c>
      <c r="Q252" s="659"/>
      <c r="R252" s="659"/>
      <c r="S252" s="659"/>
      <c r="T252" s="660"/>
      <c r="U252" s="34"/>
      <c r="V252" s="34"/>
      <c r="W252" s="35" t="s">
        <v>68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302</v>
      </c>
      <c r="AC252" s="309" t="s">
        <v>409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413</v>
      </c>
      <c r="B253" s="54" t="s">
        <v>414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79" t="s">
        <v>415</v>
      </c>
      <c r="Q253" s="659"/>
      <c r="R253" s="659"/>
      <c r="S253" s="659"/>
      <c r="T253" s="660"/>
      <c r="U253" s="34"/>
      <c r="V253" s="34"/>
      <c r="W253" s="35" t="s">
        <v>68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302</v>
      </c>
      <c r="AC253" s="311" t="s">
        <v>409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416</v>
      </c>
      <c r="B254" s="54" t="s">
        <v>417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81" t="s">
        <v>418</v>
      </c>
      <c r="Q254" s="659"/>
      <c r="R254" s="659"/>
      <c r="S254" s="659"/>
      <c r="T254" s="660"/>
      <c r="U254" s="34"/>
      <c r="V254" s="34"/>
      <c r="W254" s="35" t="s">
        <v>68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302</v>
      </c>
      <c r="AC254" s="313" t="s">
        <v>409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419</v>
      </c>
      <c r="B255" s="54" t="s">
        <v>420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46" t="s">
        <v>421</v>
      </c>
      <c r="Q255" s="659"/>
      <c r="R255" s="659"/>
      <c r="S255" s="659"/>
      <c r="T255" s="660"/>
      <c r="U255" s="34"/>
      <c r="V255" s="34"/>
      <c r="W255" s="35" t="s">
        <v>68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409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85</v>
      </c>
      <c r="Q256" s="652"/>
      <c r="R256" s="652"/>
      <c r="S256" s="652"/>
      <c r="T256" s="652"/>
      <c r="U256" s="652"/>
      <c r="V256" s="653"/>
      <c r="W256" s="37" t="s">
        <v>86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85</v>
      </c>
      <c r="Q257" s="652"/>
      <c r="R257" s="652"/>
      <c r="S257" s="652"/>
      <c r="T257" s="652"/>
      <c r="U257" s="652"/>
      <c r="V257" s="653"/>
      <c r="W257" s="37" t="s">
        <v>68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422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95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423</v>
      </c>
      <c r="B260" s="54" t="s">
        <v>424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68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98</v>
      </c>
      <c r="L261" s="32"/>
      <c r="M261" s="33" t="s">
        <v>381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68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426</v>
      </c>
      <c r="B262" s="54" t="s">
        <v>429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68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431</v>
      </c>
      <c r="B263" s="54" t="s">
        <v>432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68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434</v>
      </c>
      <c r="B264" s="54" t="s">
        <v>435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68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437</v>
      </c>
      <c r="B265" s="54" t="s">
        <v>438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68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85</v>
      </c>
      <c r="Q266" s="652"/>
      <c r="R266" s="652"/>
      <c r="S266" s="652"/>
      <c r="T266" s="652"/>
      <c r="U266" s="652"/>
      <c r="V266" s="653"/>
      <c r="W266" s="37" t="s">
        <v>86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85</v>
      </c>
      <c r="Q267" s="652"/>
      <c r="R267" s="652"/>
      <c r="S267" s="652"/>
      <c r="T267" s="652"/>
      <c r="U267" s="652"/>
      <c r="V267" s="653"/>
      <c r="W267" s="37" t="s">
        <v>68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440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95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441</v>
      </c>
      <c r="B270" s="54" t="s">
        <v>442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68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443</v>
      </c>
      <c r="B271" s="54" t="s">
        <v>444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68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446</v>
      </c>
      <c r="B272" s="54" t="s">
        <v>447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68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449</v>
      </c>
      <c r="B273" s="54" t="s">
        <v>450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22" t="s">
        <v>451</v>
      </c>
      <c r="Q273" s="659"/>
      <c r="R273" s="659"/>
      <c r="S273" s="659"/>
      <c r="T273" s="660"/>
      <c r="U273" s="34"/>
      <c r="V273" s="34"/>
      <c r="W273" s="35" t="s">
        <v>68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85</v>
      </c>
      <c r="Q274" s="652"/>
      <c r="R274" s="652"/>
      <c r="S274" s="652"/>
      <c r="T274" s="652"/>
      <c r="U274" s="652"/>
      <c r="V274" s="653"/>
      <c r="W274" s="37" t="s">
        <v>86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85</v>
      </c>
      <c r="Q275" s="652"/>
      <c r="R275" s="652"/>
      <c r="S275" s="652"/>
      <c r="T275" s="652"/>
      <c r="U275" s="652"/>
      <c r="V275" s="653"/>
      <c r="W275" s="37" t="s">
        <v>68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453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63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454</v>
      </c>
      <c r="B278" s="54" t="s">
        <v>455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68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457</v>
      </c>
      <c r="B279" s="54" t="s">
        <v>458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68</v>
      </c>
      <c r="X279" s="641">
        <v>59</v>
      </c>
      <c r="Y279" s="642">
        <f>IFERROR(IF(X279="",0,CEILING((X279/$H279),1)*$H279),"")</f>
        <v>60</v>
      </c>
      <c r="Z279" s="36">
        <f>IFERROR(IF(Y279=0,"",ROUNDUP(Y279/H279,0)*0.00651),"")</f>
        <v>0.16275000000000001</v>
      </c>
      <c r="AA279" s="56"/>
      <c r="AB279" s="57"/>
      <c r="AC279" s="339" t="s">
        <v>459</v>
      </c>
      <c r="AG279" s="64"/>
      <c r="AJ279" s="68"/>
      <c r="AK279" s="68">
        <v>0</v>
      </c>
      <c r="BB279" s="340" t="s">
        <v>1</v>
      </c>
      <c r="BM279" s="64">
        <f>IFERROR(X279*I279/H279,"0")</f>
        <v>65.195000000000007</v>
      </c>
      <c r="BN279" s="64">
        <f>IFERROR(Y279*I279/H279,"0")</f>
        <v>66.300000000000011</v>
      </c>
      <c r="BO279" s="64">
        <f>IFERROR(1/J279*(X279/H279),"0")</f>
        <v>0.13507326007326009</v>
      </c>
      <c r="BP279" s="64">
        <f>IFERROR(1/J279*(Y279/H279),"0")</f>
        <v>0.13736263736263737</v>
      </c>
    </row>
    <row r="280" spans="1:68" ht="37.5" customHeight="1" x14ac:dyDescent="0.25">
      <c r="A280" s="54" t="s">
        <v>460</v>
      </c>
      <c r="B280" s="54" t="s">
        <v>461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68</v>
      </c>
      <c r="X280" s="641">
        <v>111</v>
      </c>
      <c r="Y280" s="642">
        <f>IFERROR(IF(X280="",0,CEILING((X280/$H280),1)*$H280),"")</f>
        <v>112.8</v>
      </c>
      <c r="Z280" s="36">
        <f>IFERROR(IF(Y280=0,"",ROUNDUP(Y280/H280,0)*0.00651),"")</f>
        <v>0.30597000000000002</v>
      </c>
      <c r="AA280" s="56"/>
      <c r="AB280" s="57"/>
      <c r="AC280" s="341" t="s">
        <v>462</v>
      </c>
      <c r="AG280" s="64"/>
      <c r="AJ280" s="68"/>
      <c r="AK280" s="68">
        <v>0</v>
      </c>
      <c r="BB280" s="342" t="s">
        <v>1</v>
      </c>
      <c r="BM280" s="64">
        <f>IFERROR(X280*I280/H280,"0")</f>
        <v>119.325</v>
      </c>
      <c r="BN280" s="64">
        <f>IFERROR(Y280*I280/H280,"0")</f>
        <v>121.26</v>
      </c>
      <c r="BO280" s="64">
        <f>IFERROR(1/J280*(X280/H280),"0")</f>
        <v>0.25412087912087916</v>
      </c>
      <c r="BP280" s="64">
        <f>IFERROR(1/J280*(Y280/H280),"0")</f>
        <v>0.25824175824175827</v>
      </c>
    </row>
    <row r="281" spans="1:68" ht="27" hidden="1" customHeight="1" x14ac:dyDescent="0.25">
      <c r="A281" s="54" t="s">
        <v>463</v>
      </c>
      <c r="B281" s="54" t="s">
        <v>464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68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456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85</v>
      </c>
      <c r="Q282" s="652"/>
      <c r="R282" s="652"/>
      <c r="S282" s="652"/>
      <c r="T282" s="652"/>
      <c r="U282" s="652"/>
      <c r="V282" s="653"/>
      <c r="W282" s="37" t="s">
        <v>86</v>
      </c>
      <c r="X282" s="643">
        <f>IFERROR(X278/H278,"0")+IFERROR(X279/H279,"0")+IFERROR(X280/H280,"0")+IFERROR(X281/H281,"0")</f>
        <v>70.833333333333343</v>
      </c>
      <c r="Y282" s="643">
        <f>IFERROR(Y278/H278,"0")+IFERROR(Y279/H279,"0")+IFERROR(Y280/H280,"0")+IFERROR(Y281/H281,"0")</f>
        <v>72</v>
      </c>
      <c r="Z282" s="643">
        <f>IFERROR(IF(Z278="",0,Z278),"0")+IFERROR(IF(Z279="",0,Z279),"0")+IFERROR(IF(Z280="",0,Z280),"0")+IFERROR(IF(Z281="",0,Z281),"0")</f>
        <v>0.46872000000000003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85</v>
      </c>
      <c r="Q283" s="652"/>
      <c r="R283" s="652"/>
      <c r="S283" s="652"/>
      <c r="T283" s="652"/>
      <c r="U283" s="652"/>
      <c r="V283" s="653"/>
      <c r="W283" s="37" t="s">
        <v>68</v>
      </c>
      <c r="X283" s="643">
        <f>IFERROR(SUM(X278:X281),"0")</f>
        <v>170</v>
      </c>
      <c r="Y283" s="643">
        <f>IFERROR(SUM(Y278:Y281),"0")</f>
        <v>172.8</v>
      </c>
      <c r="Z283" s="37"/>
      <c r="AA283" s="644"/>
      <c r="AB283" s="644"/>
      <c r="AC283" s="644"/>
    </row>
    <row r="284" spans="1:68" ht="16.5" hidden="1" customHeight="1" x14ac:dyDescent="0.25">
      <c r="A284" s="669" t="s">
        <v>465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143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466</v>
      </c>
      <c r="B286" s="54" t="s">
        <v>467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68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468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85</v>
      </c>
      <c r="Q287" s="652"/>
      <c r="R287" s="652"/>
      <c r="S287" s="652"/>
      <c r="T287" s="652"/>
      <c r="U287" s="652"/>
      <c r="V287" s="653"/>
      <c r="W287" s="37" t="s">
        <v>86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85</v>
      </c>
      <c r="Q288" s="652"/>
      <c r="R288" s="652"/>
      <c r="S288" s="652"/>
      <c r="T288" s="652"/>
      <c r="U288" s="652"/>
      <c r="V288" s="653"/>
      <c r="W288" s="37" t="s">
        <v>68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63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469</v>
      </c>
      <c r="B290" s="54" t="s">
        <v>470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68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85</v>
      </c>
      <c r="Q291" s="652"/>
      <c r="R291" s="652"/>
      <c r="S291" s="652"/>
      <c r="T291" s="652"/>
      <c r="U291" s="652"/>
      <c r="V291" s="653"/>
      <c r="W291" s="37" t="s">
        <v>86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85</v>
      </c>
      <c r="Q292" s="652"/>
      <c r="R292" s="652"/>
      <c r="S292" s="652"/>
      <c r="T292" s="652"/>
      <c r="U292" s="652"/>
      <c r="V292" s="653"/>
      <c r="W292" s="37" t="s">
        <v>68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472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63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473</v>
      </c>
      <c r="B295" s="54" t="s">
        <v>474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68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475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85</v>
      </c>
      <c r="Q296" s="652"/>
      <c r="R296" s="652"/>
      <c r="S296" s="652"/>
      <c r="T296" s="652"/>
      <c r="U296" s="652"/>
      <c r="V296" s="653"/>
      <c r="W296" s="37" t="s">
        <v>86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85</v>
      </c>
      <c r="Q297" s="652"/>
      <c r="R297" s="652"/>
      <c r="S297" s="652"/>
      <c r="T297" s="652"/>
      <c r="U297" s="652"/>
      <c r="V297" s="653"/>
      <c r="W297" s="37" t="s">
        <v>68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476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143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68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480</v>
      </c>
      <c r="B301" s="54" t="s">
        <v>481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68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85</v>
      </c>
      <c r="Q302" s="652"/>
      <c r="R302" s="652"/>
      <c r="S302" s="652"/>
      <c r="T302" s="652"/>
      <c r="U302" s="652"/>
      <c r="V302" s="653"/>
      <c r="W302" s="37" t="s">
        <v>86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85</v>
      </c>
      <c r="Q303" s="652"/>
      <c r="R303" s="652"/>
      <c r="S303" s="652"/>
      <c r="T303" s="652"/>
      <c r="U303" s="652"/>
      <c r="V303" s="653"/>
      <c r="W303" s="37" t="s">
        <v>68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hidden="1" customHeight="1" x14ac:dyDescent="0.25">
      <c r="A304" s="669" t="s">
        <v>482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95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483</v>
      </c>
      <c r="B306" s="54" t="s">
        <v>484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68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485</v>
      </c>
      <c r="AB306" s="57"/>
      <c r="AC306" s="355" t="s">
        <v>486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85</v>
      </c>
      <c r="Q307" s="652"/>
      <c r="R307" s="652"/>
      <c r="S307" s="652"/>
      <c r="T307" s="652"/>
      <c r="U307" s="652"/>
      <c r="V307" s="653"/>
      <c r="W307" s="37" t="s">
        <v>86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85</v>
      </c>
      <c r="Q308" s="652"/>
      <c r="R308" s="652"/>
      <c r="S308" s="652"/>
      <c r="T308" s="652"/>
      <c r="U308" s="652"/>
      <c r="V308" s="653"/>
      <c r="W308" s="37" t="s">
        <v>68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487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95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488</v>
      </c>
      <c r="B311" s="54" t="s">
        <v>489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68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490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98</v>
      </c>
      <c r="L312" s="32"/>
      <c r="M312" s="33" t="s">
        <v>381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68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491</v>
      </c>
      <c r="B313" s="54" t="s">
        <v>494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68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495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496</v>
      </c>
      <c r="B314" s="54" t="s">
        <v>497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68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498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68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68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495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85</v>
      </c>
      <c r="Q317" s="652"/>
      <c r="R317" s="652"/>
      <c r="S317" s="652"/>
      <c r="T317" s="652"/>
      <c r="U317" s="652"/>
      <c r="V317" s="653"/>
      <c r="W317" s="37" t="s">
        <v>86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85</v>
      </c>
      <c r="Q318" s="652"/>
      <c r="R318" s="652"/>
      <c r="S318" s="652"/>
      <c r="T318" s="652"/>
      <c r="U318" s="652"/>
      <c r="V318" s="653"/>
      <c r="W318" s="37" t="s">
        <v>68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143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hidden="1" customHeight="1" x14ac:dyDescent="0.25">
      <c r="A320" s="54" t="s">
        <v>504</v>
      </c>
      <c r="B320" s="54" t="s">
        <v>505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68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506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68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509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68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68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509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85</v>
      </c>
      <c r="Q324" s="652"/>
      <c r="R324" s="652"/>
      <c r="S324" s="652"/>
      <c r="T324" s="652"/>
      <c r="U324" s="652"/>
      <c r="V324" s="653"/>
      <c r="W324" s="37" t="s">
        <v>86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85</v>
      </c>
      <c r="Q325" s="652"/>
      <c r="R325" s="652"/>
      <c r="S325" s="652"/>
      <c r="T325" s="652"/>
      <c r="U325" s="652"/>
      <c r="V325" s="653"/>
      <c r="W325" s="37" t="s">
        <v>68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hidden="1" customHeight="1" x14ac:dyDescent="0.25">
      <c r="A326" s="654" t="s">
        <v>63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hidden="1" customHeight="1" x14ac:dyDescent="0.25">
      <c r="A327" s="54" t="s">
        <v>515</v>
      </c>
      <c r="B327" s="54" t="s">
        <v>516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68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517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518</v>
      </c>
      <c r="B328" s="54" t="s">
        <v>519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68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68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68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527</v>
      </c>
      <c r="B331" s="54" t="s">
        <v>528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68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529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85</v>
      </c>
      <c r="Q332" s="652"/>
      <c r="R332" s="652"/>
      <c r="S332" s="652"/>
      <c r="T332" s="652"/>
      <c r="U332" s="652"/>
      <c r="V332" s="653"/>
      <c r="W332" s="37" t="s">
        <v>86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hidden="1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85</v>
      </c>
      <c r="Q333" s="652"/>
      <c r="R333" s="652"/>
      <c r="S333" s="652"/>
      <c r="T333" s="652"/>
      <c r="U333" s="652"/>
      <c r="V333" s="653"/>
      <c r="W333" s="37" t="s">
        <v>68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hidden="1" customHeight="1" x14ac:dyDescent="0.25">
      <c r="A334" s="654" t="s">
        <v>169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530</v>
      </c>
      <c r="B335" s="54" t="s">
        <v>531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68</v>
      </c>
      <c r="X335" s="641">
        <v>63</v>
      </c>
      <c r="Y335" s="642">
        <f>IFERROR(IF(X335="",0,CEILING((X335/$H335),1)*$H335),"")</f>
        <v>67.2</v>
      </c>
      <c r="Z335" s="36">
        <f>IFERROR(IF(Y335=0,"",ROUNDUP(Y335/H335,0)*0.01898),"")</f>
        <v>0.15184</v>
      </c>
      <c r="AA335" s="56"/>
      <c r="AB335" s="57"/>
      <c r="AC335" s="387" t="s">
        <v>532</v>
      </c>
      <c r="AG335" s="64"/>
      <c r="AJ335" s="68"/>
      <c r="AK335" s="68">
        <v>0</v>
      </c>
      <c r="BB335" s="388" t="s">
        <v>1</v>
      </c>
      <c r="BM335" s="64">
        <f>IFERROR(X335*I335/H335,"0")</f>
        <v>66.892499999999998</v>
      </c>
      <c r="BN335" s="64">
        <f>IFERROR(Y335*I335/H335,"0")</f>
        <v>71.352000000000004</v>
      </c>
      <c r="BO335" s="64">
        <f>IFERROR(1/J335*(X335/H335),"0")</f>
        <v>0.1171875</v>
      </c>
      <c r="BP335" s="64">
        <f>IFERROR(1/J335*(Y335/H335),"0")</f>
        <v>0.125</v>
      </c>
    </row>
    <row r="336" spans="1:68" ht="27" customHeight="1" x14ac:dyDescent="0.25">
      <c r="A336" s="54" t="s">
        <v>533</v>
      </c>
      <c r="B336" s="54" t="s">
        <v>534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68</v>
      </c>
      <c r="X336" s="641">
        <v>27</v>
      </c>
      <c r="Y336" s="642">
        <f>IFERROR(IF(X336="",0,CEILING((X336/$H336),1)*$H336),"")</f>
        <v>31.2</v>
      </c>
      <c r="Z336" s="36">
        <f>IFERROR(IF(Y336=0,"",ROUNDUP(Y336/H336,0)*0.01898),"")</f>
        <v>7.5920000000000001E-2</v>
      </c>
      <c r="AA336" s="56"/>
      <c r="AB336" s="57"/>
      <c r="AC336" s="389" t="s">
        <v>535</v>
      </c>
      <c r="AG336" s="64"/>
      <c r="AJ336" s="68"/>
      <c r="AK336" s="68">
        <v>0</v>
      </c>
      <c r="BB336" s="390" t="s">
        <v>1</v>
      </c>
      <c r="BM336" s="64">
        <f>IFERROR(X336*I336/H336,"0")</f>
        <v>28.796538461538464</v>
      </c>
      <c r="BN336" s="64">
        <f>IFERROR(Y336*I336/H336,"0")</f>
        <v>33.276000000000003</v>
      </c>
      <c r="BO336" s="64">
        <f>IFERROR(1/J336*(X336/H336),"0")</f>
        <v>5.4086538461538464E-2</v>
      </c>
      <c r="BP336" s="64">
        <f>IFERROR(1/J336*(Y336/H336),"0")</f>
        <v>6.25E-2</v>
      </c>
    </row>
    <row r="337" spans="1:68" ht="16.5" customHeight="1" x14ac:dyDescent="0.25">
      <c r="A337" s="54" t="s">
        <v>536</v>
      </c>
      <c r="B337" s="54" t="s">
        <v>537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68</v>
      </c>
      <c r="X337" s="641">
        <v>8</v>
      </c>
      <c r="Y337" s="642">
        <f>IFERROR(IF(X337="",0,CEILING((X337/$H337),1)*$H337),"")</f>
        <v>8.4</v>
      </c>
      <c r="Z337" s="36">
        <f>IFERROR(IF(Y337=0,"",ROUNDUP(Y337/H337,0)*0.01898),"")</f>
        <v>1.898E-2</v>
      </c>
      <c r="AA337" s="56"/>
      <c r="AB337" s="57"/>
      <c r="AC337" s="391" t="s">
        <v>538</v>
      </c>
      <c r="AG337" s="64"/>
      <c r="AJ337" s="68"/>
      <c r="AK337" s="68">
        <v>0</v>
      </c>
      <c r="BB337" s="392" t="s">
        <v>1</v>
      </c>
      <c r="BM337" s="64">
        <f>IFERROR(X337*I337/H337,"0")</f>
        <v>8.4942857142857147</v>
      </c>
      <c r="BN337" s="64">
        <f>IFERROR(Y337*I337/H337,"0")</f>
        <v>8.9190000000000005</v>
      </c>
      <c r="BO337" s="64">
        <f>IFERROR(1/J337*(X337/H337),"0")</f>
        <v>1.488095238095238E-2</v>
      </c>
      <c r="BP337" s="64">
        <f>IFERROR(1/J337*(Y337/H337),"0")</f>
        <v>1.5625E-2</v>
      </c>
    </row>
    <row r="338" spans="1:68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85</v>
      </c>
      <c r="Q338" s="652"/>
      <c r="R338" s="652"/>
      <c r="S338" s="652"/>
      <c r="T338" s="652"/>
      <c r="U338" s="652"/>
      <c r="V338" s="653"/>
      <c r="W338" s="37" t="s">
        <v>86</v>
      </c>
      <c r="X338" s="643">
        <f>IFERROR(X335/H335,"0")+IFERROR(X336/H336,"0")+IFERROR(X337/H337,"0")</f>
        <v>11.913919413919414</v>
      </c>
      <c r="Y338" s="643">
        <f>IFERROR(Y335/H335,"0")+IFERROR(Y336/H336,"0")+IFERROR(Y337/H337,"0")</f>
        <v>13</v>
      </c>
      <c r="Z338" s="643">
        <f>IFERROR(IF(Z335="",0,Z335),"0")+IFERROR(IF(Z336="",0,Z336),"0")+IFERROR(IF(Z337="",0,Z337),"0")</f>
        <v>0.24674000000000001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85</v>
      </c>
      <c r="Q339" s="652"/>
      <c r="R339" s="652"/>
      <c r="S339" s="652"/>
      <c r="T339" s="652"/>
      <c r="U339" s="652"/>
      <c r="V339" s="653"/>
      <c r="W339" s="37" t="s">
        <v>68</v>
      </c>
      <c r="X339" s="643">
        <f>IFERROR(SUM(X335:X337),"0")</f>
        <v>98</v>
      </c>
      <c r="Y339" s="643">
        <f>IFERROR(SUM(Y335:Y337),"0")</f>
        <v>106.80000000000001</v>
      </c>
      <c r="Z339" s="37"/>
      <c r="AA339" s="644"/>
      <c r="AB339" s="644"/>
      <c r="AC339" s="644"/>
    </row>
    <row r="340" spans="1:68" ht="14.25" hidden="1" customHeight="1" x14ac:dyDescent="0.25">
      <c r="A340" s="654" t="s">
        <v>87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539</v>
      </c>
      <c r="B341" s="54" t="s">
        <v>540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49" t="s">
        <v>541</v>
      </c>
      <c r="Q341" s="659"/>
      <c r="R341" s="659"/>
      <c r="S341" s="659"/>
      <c r="T341" s="660"/>
      <c r="U341" s="34"/>
      <c r="V341" s="34"/>
      <c r="W341" s="35" t="s">
        <v>68</v>
      </c>
      <c r="X341" s="641">
        <v>10</v>
      </c>
      <c r="Y341" s="642">
        <f>IFERROR(IF(X341="",0,CEILING((X341/$H341),1)*$H341),"")</f>
        <v>12.16</v>
      </c>
      <c r="Z341" s="36">
        <f>IFERROR(IF(Y341=0,"",ROUNDUP(Y341/H341,0)*0.00753),"")</f>
        <v>3.0120000000000001E-2</v>
      </c>
      <c r="AA341" s="56"/>
      <c r="AB341" s="57"/>
      <c r="AC341" s="393" t="s">
        <v>542</v>
      </c>
      <c r="AG341" s="64"/>
      <c r="AJ341" s="68"/>
      <c r="AK341" s="68">
        <v>0</v>
      </c>
      <c r="BB341" s="394" t="s">
        <v>1</v>
      </c>
      <c r="BM341" s="64">
        <f>IFERROR(X341*I341/H341,"0")</f>
        <v>10.921052631578945</v>
      </c>
      <c r="BN341" s="64">
        <f>IFERROR(Y341*I341/H341,"0")</f>
        <v>13.280000000000001</v>
      </c>
      <c r="BO341" s="64">
        <f>IFERROR(1/J341*(X341/H341),"0")</f>
        <v>2.1086369770580295E-2</v>
      </c>
      <c r="BP341" s="64">
        <f>IFERROR(1/J341*(Y341/H341),"0")</f>
        <v>2.564102564102564E-2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83" t="s">
        <v>545</v>
      </c>
      <c r="Q342" s="659"/>
      <c r="R342" s="659"/>
      <c r="S342" s="659"/>
      <c r="T342" s="660"/>
      <c r="U342" s="34"/>
      <c r="V342" s="34"/>
      <c r="W342" s="35" t="s">
        <v>68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546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547</v>
      </c>
      <c r="B343" s="54" t="s">
        <v>548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68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550</v>
      </c>
      <c r="B344" s="54" t="s">
        <v>551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68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546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85</v>
      </c>
      <c r="Q345" s="652"/>
      <c r="R345" s="652"/>
      <c r="S345" s="652"/>
      <c r="T345" s="652"/>
      <c r="U345" s="652"/>
      <c r="V345" s="653"/>
      <c r="W345" s="37" t="s">
        <v>86</v>
      </c>
      <c r="X345" s="643">
        <f>IFERROR(X341/H341,"0")+IFERROR(X342/H342,"0")+IFERROR(X343/H343,"0")+IFERROR(X344/H344,"0")</f>
        <v>3.2894736842105261</v>
      </c>
      <c r="Y345" s="643">
        <f>IFERROR(Y341/H341,"0")+IFERROR(Y342/H342,"0")+IFERROR(Y343/H343,"0")+IFERROR(Y344/H344,"0")</f>
        <v>4</v>
      </c>
      <c r="Z345" s="643">
        <f>IFERROR(IF(Z341="",0,Z341),"0")+IFERROR(IF(Z342="",0,Z342),"0")+IFERROR(IF(Z343="",0,Z343),"0")+IFERROR(IF(Z344="",0,Z344),"0")</f>
        <v>3.0120000000000001E-2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85</v>
      </c>
      <c r="Q346" s="652"/>
      <c r="R346" s="652"/>
      <c r="S346" s="652"/>
      <c r="T346" s="652"/>
      <c r="U346" s="652"/>
      <c r="V346" s="653"/>
      <c r="W346" s="37" t="s">
        <v>68</v>
      </c>
      <c r="X346" s="643">
        <f>IFERROR(SUM(X341:X344),"0")</f>
        <v>10</v>
      </c>
      <c r="Y346" s="643">
        <f>IFERROR(SUM(Y341:Y344),"0")</f>
        <v>12.16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552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553</v>
      </c>
      <c r="B348" s="54" t="s">
        <v>554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66</v>
      </c>
      <c r="L348" s="32"/>
      <c r="M348" s="33" t="s">
        <v>555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68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66</v>
      </c>
      <c r="L349" s="32"/>
      <c r="M349" s="33" t="s">
        <v>555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68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556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559</v>
      </c>
      <c r="B350" s="54" t="s">
        <v>560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66</v>
      </c>
      <c r="L350" s="32"/>
      <c r="M350" s="33" t="s">
        <v>555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68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556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85</v>
      </c>
      <c r="Q351" s="652"/>
      <c r="R351" s="652"/>
      <c r="S351" s="652"/>
      <c r="T351" s="652"/>
      <c r="U351" s="652"/>
      <c r="V351" s="653"/>
      <c r="W351" s="37" t="s">
        <v>86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85</v>
      </c>
      <c r="Q352" s="652"/>
      <c r="R352" s="652"/>
      <c r="S352" s="652"/>
      <c r="T352" s="652"/>
      <c r="U352" s="652"/>
      <c r="V352" s="653"/>
      <c r="W352" s="37" t="s">
        <v>68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561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143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hidden="1" customHeight="1" x14ac:dyDescent="0.25">
      <c r="A355" s="54" t="s">
        <v>562</v>
      </c>
      <c r="B355" s="54" t="s">
        <v>563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68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85</v>
      </c>
      <c r="Q356" s="652"/>
      <c r="R356" s="652"/>
      <c r="S356" s="652"/>
      <c r="T356" s="652"/>
      <c r="U356" s="652"/>
      <c r="V356" s="653"/>
      <c r="W356" s="37" t="s">
        <v>86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hidden="1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85</v>
      </c>
      <c r="Q357" s="652"/>
      <c r="R357" s="652"/>
      <c r="S357" s="652"/>
      <c r="T357" s="652"/>
      <c r="U357" s="652"/>
      <c r="V357" s="653"/>
      <c r="W357" s="37" t="s">
        <v>68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hidden="1" customHeight="1" x14ac:dyDescent="0.25">
      <c r="A358" s="654" t="s">
        <v>63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565</v>
      </c>
      <c r="B359" s="54" t="s">
        <v>566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68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568</v>
      </c>
      <c r="B360" s="54" t="s">
        <v>569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68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570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571</v>
      </c>
      <c r="B361" s="54" t="s">
        <v>572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68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85</v>
      </c>
      <c r="Q362" s="652"/>
      <c r="R362" s="652"/>
      <c r="S362" s="652"/>
      <c r="T362" s="652"/>
      <c r="U362" s="652"/>
      <c r="V362" s="653"/>
      <c r="W362" s="37" t="s">
        <v>86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hidden="1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85</v>
      </c>
      <c r="Q363" s="652"/>
      <c r="R363" s="652"/>
      <c r="S363" s="652"/>
      <c r="T363" s="652"/>
      <c r="U363" s="652"/>
      <c r="V363" s="653"/>
      <c r="W363" s="37" t="s">
        <v>68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hidden="1" customHeight="1" x14ac:dyDescent="0.2">
      <c r="A364" s="699" t="s">
        <v>574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575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95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576</v>
      </c>
      <c r="B367" s="54" t="s">
        <v>577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68</v>
      </c>
      <c r="X367" s="641">
        <v>524</v>
      </c>
      <c r="Y367" s="642">
        <f t="shared" ref="Y367:Y373" si="57">IFERROR(IF(X367="",0,CEILING((X367/$H367),1)*$H367),"")</f>
        <v>525</v>
      </c>
      <c r="Z367" s="36">
        <f>IFERROR(IF(Y367=0,"",ROUNDUP(Y367/H367,0)*0.02175),"")</f>
        <v>0.76124999999999998</v>
      </c>
      <c r="AA367" s="56"/>
      <c r="AB367" s="57"/>
      <c r="AC367" s="415" t="s">
        <v>578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540.76800000000003</v>
      </c>
      <c r="BN367" s="64">
        <f t="shared" ref="BN367:BN373" si="59">IFERROR(Y367*I367/H367,"0")</f>
        <v>541.79999999999995</v>
      </c>
      <c r="BO367" s="64">
        <f t="shared" ref="BO367:BO373" si="60">IFERROR(1/J367*(X367/H367),"0")</f>
        <v>0.72777777777777763</v>
      </c>
      <c r="BP367" s="64">
        <f t="shared" ref="BP367:BP373" si="61">IFERROR(1/J367*(Y367/H367),"0")</f>
        <v>0.72916666666666663</v>
      </c>
    </row>
    <row r="368" spans="1:68" ht="27" customHeight="1" x14ac:dyDescent="0.25">
      <c r="A368" s="54" t="s">
        <v>579</v>
      </c>
      <c r="B368" s="54" t="s">
        <v>580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68</v>
      </c>
      <c r="X368" s="641">
        <v>64</v>
      </c>
      <c r="Y368" s="642">
        <f t="shared" si="57"/>
        <v>75</v>
      </c>
      <c r="Z368" s="36">
        <f>IFERROR(IF(Y368=0,"",ROUNDUP(Y368/H368,0)*0.02175),"")</f>
        <v>0.10874999999999999</v>
      </c>
      <c r="AA368" s="56"/>
      <c r="AB368" s="57"/>
      <c r="AC368" s="417" t="s">
        <v>581</v>
      </c>
      <c r="AG368" s="64"/>
      <c r="AJ368" s="68"/>
      <c r="AK368" s="68">
        <v>0</v>
      </c>
      <c r="BB368" s="418" t="s">
        <v>1</v>
      </c>
      <c r="BM368" s="64">
        <f t="shared" si="58"/>
        <v>66.048000000000002</v>
      </c>
      <c r="BN368" s="64">
        <f t="shared" si="59"/>
        <v>77.400000000000006</v>
      </c>
      <c r="BO368" s="64">
        <f t="shared" si="60"/>
        <v>8.8888888888888878E-2</v>
      </c>
      <c r="BP368" s="64">
        <f t="shared" si="61"/>
        <v>0.10416666666666666</v>
      </c>
    </row>
    <row r="369" spans="1:68" ht="27" customHeight="1" x14ac:dyDescent="0.25">
      <c r="A369" s="54" t="s">
        <v>582</v>
      </c>
      <c r="B369" s="54" t="s">
        <v>583</v>
      </c>
      <c r="C369" s="31">
        <v>4301011832</v>
      </c>
      <c r="D369" s="647">
        <v>4607091383997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98</v>
      </c>
      <c r="L369" s="32"/>
      <c r="M369" s="33" t="s">
        <v>127</v>
      </c>
      <c r="N369" s="33"/>
      <c r="O369" s="32">
        <v>60</v>
      </c>
      <c r="P369" s="9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59"/>
      <c r="R369" s="659"/>
      <c r="S369" s="659"/>
      <c r="T369" s="660"/>
      <c r="U369" s="34"/>
      <c r="V369" s="34"/>
      <c r="W369" s="35" t="s">
        <v>68</v>
      </c>
      <c r="X369" s="641">
        <v>126</v>
      </c>
      <c r="Y369" s="642">
        <f t="shared" si="57"/>
        <v>135</v>
      </c>
      <c r="Z369" s="36">
        <f>IFERROR(IF(Y369=0,"",ROUNDUP(Y369/H369,0)*0.02175),"")</f>
        <v>0.19574999999999998</v>
      </c>
      <c r="AA369" s="56"/>
      <c r="AB369" s="57"/>
      <c r="AC369" s="419" t="s">
        <v>584</v>
      </c>
      <c r="AG369" s="64"/>
      <c r="AJ369" s="68"/>
      <c r="AK369" s="68">
        <v>0</v>
      </c>
      <c r="BB369" s="420" t="s">
        <v>1</v>
      </c>
      <c r="BM369" s="64">
        <f t="shared" si="58"/>
        <v>130.03200000000001</v>
      </c>
      <c r="BN369" s="64">
        <f t="shared" si="59"/>
        <v>139.32000000000002</v>
      </c>
      <c r="BO369" s="64">
        <f t="shared" si="60"/>
        <v>0.17499999999999999</v>
      </c>
      <c r="BP369" s="64">
        <f t="shared" si="61"/>
        <v>0.1875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4301011867</v>
      </c>
      <c r="D370" s="647">
        <v>4680115884830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98</v>
      </c>
      <c r="L370" s="32"/>
      <c r="M370" s="33" t="s">
        <v>67</v>
      </c>
      <c r="N370" s="33"/>
      <c r="O370" s="32">
        <v>60</v>
      </c>
      <c r="P370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59"/>
      <c r="R370" s="659"/>
      <c r="S370" s="659"/>
      <c r="T370" s="660"/>
      <c r="U370" s="34"/>
      <c r="V370" s="34"/>
      <c r="W370" s="35" t="s">
        <v>68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587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588</v>
      </c>
      <c r="B371" s="54" t="s">
        <v>589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68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590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591</v>
      </c>
      <c r="B372" s="54" t="s">
        <v>592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68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581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593</v>
      </c>
      <c r="B373" s="54" t="s">
        <v>594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68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587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85</v>
      </c>
      <c r="Q374" s="652"/>
      <c r="R374" s="652"/>
      <c r="S374" s="652"/>
      <c r="T374" s="652"/>
      <c r="U374" s="652"/>
      <c r="V374" s="653"/>
      <c r="W374" s="37" t="s">
        <v>86</v>
      </c>
      <c r="X374" s="643">
        <f>IFERROR(X367/H367,"0")+IFERROR(X368/H368,"0")+IFERROR(X369/H369,"0")+IFERROR(X370/H370,"0")+IFERROR(X371/H371,"0")+IFERROR(X372/H372,"0")+IFERROR(X373/H373,"0")</f>
        <v>47.599999999999994</v>
      </c>
      <c r="Y374" s="643">
        <f>IFERROR(Y367/H367,"0")+IFERROR(Y368/H368,"0")+IFERROR(Y369/H369,"0")+IFERROR(Y370/H370,"0")+IFERROR(Y371/H371,"0")+IFERROR(Y372/H372,"0")+IFERROR(Y373/H373,"0")</f>
        <v>49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1.06575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85</v>
      </c>
      <c r="Q375" s="652"/>
      <c r="R375" s="652"/>
      <c r="S375" s="652"/>
      <c r="T375" s="652"/>
      <c r="U375" s="652"/>
      <c r="V375" s="653"/>
      <c r="W375" s="37" t="s">
        <v>68</v>
      </c>
      <c r="X375" s="643">
        <f>IFERROR(SUM(X367:X373),"0")</f>
        <v>714</v>
      </c>
      <c r="Y375" s="643">
        <f>IFERROR(SUM(Y367:Y373),"0")</f>
        <v>735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132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595</v>
      </c>
      <c r="B377" s="54" t="s">
        <v>596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68</v>
      </c>
      <c r="X377" s="641">
        <v>100</v>
      </c>
      <c r="Y377" s="642">
        <f>IFERROR(IF(X377="",0,CEILING((X377/$H377),1)*$H377),"")</f>
        <v>105</v>
      </c>
      <c r="Z377" s="36">
        <f>IFERROR(IF(Y377=0,"",ROUNDUP(Y377/H377,0)*0.02175),"")</f>
        <v>0.15225</v>
      </c>
      <c r="AA377" s="56"/>
      <c r="AB377" s="57"/>
      <c r="AC377" s="429" t="s">
        <v>597</v>
      </c>
      <c r="AG377" s="64"/>
      <c r="AJ377" s="68"/>
      <c r="AK377" s="68">
        <v>0</v>
      </c>
      <c r="BB377" s="430" t="s">
        <v>1</v>
      </c>
      <c r="BM377" s="64">
        <f>IFERROR(X377*I377/H377,"0")</f>
        <v>103.2</v>
      </c>
      <c r="BN377" s="64">
        <f>IFERROR(Y377*I377/H377,"0")</f>
        <v>108.36</v>
      </c>
      <c r="BO377" s="64">
        <f>IFERROR(1/J377*(X377/H377),"0")</f>
        <v>0.1388888888888889</v>
      </c>
      <c r="BP377" s="64">
        <f>IFERROR(1/J377*(Y377/H377),"0")</f>
        <v>0.14583333333333331</v>
      </c>
    </row>
    <row r="378" spans="1:68" ht="16.5" hidden="1" customHeight="1" x14ac:dyDescent="0.25">
      <c r="A378" s="54" t="s">
        <v>598</v>
      </c>
      <c r="B378" s="54" t="s">
        <v>599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68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597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85</v>
      </c>
      <c r="Q379" s="652"/>
      <c r="R379" s="652"/>
      <c r="S379" s="652"/>
      <c r="T379" s="652"/>
      <c r="U379" s="652"/>
      <c r="V379" s="653"/>
      <c r="W379" s="37" t="s">
        <v>86</v>
      </c>
      <c r="X379" s="643">
        <f>IFERROR(X377/H377,"0")+IFERROR(X378/H378,"0")</f>
        <v>6.666666666666667</v>
      </c>
      <c r="Y379" s="643">
        <f>IFERROR(Y377/H377,"0")+IFERROR(Y378/H378,"0")</f>
        <v>7</v>
      </c>
      <c r="Z379" s="643">
        <f>IFERROR(IF(Z377="",0,Z377),"0")+IFERROR(IF(Z378="",0,Z378),"0")</f>
        <v>0.15225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85</v>
      </c>
      <c r="Q380" s="652"/>
      <c r="R380" s="652"/>
      <c r="S380" s="652"/>
      <c r="T380" s="652"/>
      <c r="U380" s="652"/>
      <c r="V380" s="653"/>
      <c r="W380" s="37" t="s">
        <v>68</v>
      </c>
      <c r="X380" s="643">
        <f>IFERROR(SUM(X377:X378),"0")</f>
        <v>100</v>
      </c>
      <c r="Y380" s="643">
        <f>IFERROR(SUM(Y377:Y378),"0")</f>
        <v>105</v>
      </c>
      <c r="Z380" s="37"/>
      <c r="AA380" s="644"/>
      <c r="AB380" s="644"/>
      <c r="AC380" s="644"/>
    </row>
    <row r="381" spans="1:68" ht="14.25" hidden="1" customHeight="1" x14ac:dyDescent="0.25">
      <c r="A381" s="654" t="s">
        <v>63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600</v>
      </c>
      <c r="B382" s="54" t="s">
        <v>601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68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602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603</v>
      </c>
      <c r="B383" s="54" t="s">
        <v>604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68</v>
      </c>
      <c r="X383" s="641">
        <v>21</v>
      </c>
      <c r="Y383" s="642">
        <f>IFERROR(IF(X383="",0,CEILING((X383/$H383),1)*$H383),"")</f>
        <v>27</v>
      </c>
      <c r="Z383" s="36">
        <f>IFERROR(IF(Y383=0,"",ROUNDUP(Y383/H383,0)*0.01898),"")</f>
        <v>5.6940000000000004E-2</v>
      </c>
      <c r="AA383" s="56"/>
      <c r="AB383" s="57"/>
      <c r="AC383" s="435" t="s">
        <v>605</v>
      </c>
      <c r="AG383" s="64"/>
      <c r="AJ383" s="68"/>
      <c r="AK383" s="68">
        <v>0</v>
      </c>
      <c r="BB383" s="436" t="s">
        <v>1</v>
      </c>
      <c r="BM383" s="64">
        <f>IFERROR(X383*I383/H383,"0")</f>
        <v>22.210999999999999</v>
      </c>
      <c r="BN383" s="64">
        <f>IFERROR(Y383*I383/H383,"0")</f>
        <v>28.556999999999999</v>
      </c>
      <c r="BO383" s="64">
        <f>IFERROR(1/J383*(X383/H383),"0")</f>
        <v>3.6458333333333336E-2</v>
      </c>
      <c r="BP383" s="64">
        <f>IFERROR(1/J383*(Y383/H383),"0")</f>
        <v>4.6875E-2</v>
      </c>
    </row>
    <row r="384" spans="1:68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85</v>
      </c>
      <c r="Q384" s="652"/>
      <c r="R384" s="652"/>
      <c r="S384" s="652"/>
      <c r="T384" s="652"/>
      <c r="U384" s="652"/>
      <c r="V384" s="653"/>
      <c r="W384" s="37" t="s">
        <v>86</v>
      </c>
      <c r="X384" s="643">
        <f>IFERROR(X382/H382,"0")+IFERROR(X383/H383,"0")</f>
        <v>2.3333333333333335</v>
      </c>
      <c r="Y384" s="643">
        <f>IFERROR(Y382/H382,"0")+IFERROR(Y383/H383,"0")</f>
        <v>3</v>
      </c>
      <c r="Z384" s="643">
        <f>IFERROR(IF(Z382="",0,Z382),"0")+IFERROR(IF(Z383="",0,Z383),"0")</f>
        <v>5.6940000000000004E-2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85</v>
      </c>
      <c r="Q385" s="652"/>
      <c r="R385" s="652"/>
      <c r="S385" s="652"/>
      <c r="T385" s="652"/>
      <c r="U385" s="652"/>
      <c r="V385" s="653"/>
      <c r="W385" s="37" t="s">
        <v>68</v>
      </c>
      <c r="X385" s="643">
        <f>IFERROR(SUM(X382:X383),"0")</f>
        <v>21</v>
      </c>
      <c r="Y385" s="643">
        <f>IFERROR(SUM(Y382:Y383),"0")</f>
        <v>27</v>
      </c>
      <c r="Z385" s="37"/>
      <c r="AA385" s="644"/>
      <c r="AB385" s="644"/>
      <c r="AC385" s="644"/>
    </row>
    <row r="386" spans="1:68" ht="14.25" hidden="1" customHeight="1" x14ac:dyDescent="0.25">
      <c r="A386" s="654" t="s">
        <v>169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606</v>
      </c>
      <c r="B387" s="54" t="s">
        <v>607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68</v>
      </c>
      <c r="X387" s="641">
        <v>181</v>
      </c>
      <c r="Y387" s="642">
        <f>IFERROR(IF(X387="",0,CEILING((X387/$H387),1)*$H387),"")</f>
        <v>189</v>
      </c>
      <c r="Z387" s="36">
        <f>IFERROR(IF(Y387=0,"",ROUNDUP(Y387/H387,0)*0.01898),"")</f>
        <v>0.39857999999999999</v>
      </c>
      <c r="AA387" s="56"/>
      <c r="AB387" s="57"/>
      <c r="AC387" s="437" t="s">
        <v>608</v>
      </c>
      <c r="AG387" s="64"/>
      <c r="AJ387" s="68"/>
      <c r="AK387" s="68">
        <v>0</v>
      </c>
      <c r="BB387" s="438" t="s">
        <v>1</v>
      </c>
      <c r="BM387" s="64">
        <f>IFERROR(X387*I387/H387,"0")</f>
        <v>191.43766666666667</v>
      </c>
      <c r="BN387" s="64">
        <f>IFERROR(Y387*I387/H387,"0")</f>
        <v>199.899</v>
      </c>
      <c r="BO387" s="64">
        <f>IFERROR(1/J387*(X387/H387),"0")</f>
        <v>0.3142361111111111</v>
      </c>
      <c r="BP387" s="64">
        <f>IFERROR(1/J387*(Y387/H387),"0")</f>
        <v>0.328125</v>
      </c>
    </row>
    <row r="388" spans="1:68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85</v>
      </c>
      <c r="Q388" s="652"/>
      <c r="R388" s="652"/>
      <c r="S388" s="652"/>
      <c r="T388" s="652"/>
      <c r="U388" s="652"/>
      <c r="V388" s="653"/>
      <c r="W388" s="37" t="s">
        <v>86</v>
      </c>
      <c r="X388" s="643">
        <f>IFERROR(X387/H387,"0")</f>
        <v>20.111111111111111</v>
      </c>
      <c r="Y388" s="643">
        <f>IFERROR(Y387/H387,"0")</f>
        <v>21</v>
      </c>
      <c r="Z388" s="643">
        <f>IFERROR(IF(Z387="",0,Z387),"0")</f>
        <v>0.39857999999999999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85</v>
      </c>
      <c r="Q389" s="652"/>
      <c r="R389" s="652"/>
      <c r="S389" s="652"/>
      <c r="T389" s="652"/>
      <c r="U389" s="652"/>
      <c r="V389" s="653"/>
      <c r="W389" s="37" t="s">
        <v>68</v>
      </c>
      <c r="X389" s="643">
        <f>IFERROR(SUM(X387:X387),"0")</f>
        <v>181</v>
      </c>
      <c r="Y389" s="643">
        <f>IFERROR(SUM(Y387:Y387),"0")</f>
        <v>189</v>
      </c>
      <c r="Z389" s="37"/>
      <c r="AA389" s="644"/>
      <c r="AB389" s="644"/>
      <c r="AC389" s="644"/>
    </row>
    <row r="390" spans="1:68" ht="16.5" hidden="1" customHeight="1" x14ac:dyDescent="0.25">
      <c r="A390" s="669" t="s">
        <v>609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95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hidden="1" customHeight="1" x14ac:dyDescent="0.25">
      <c r="A392" s="54" t="s">
        <v>610</v>
      </c>
      <c r="B392" s="54" t="s">
        <v>611</v>
      </c>
      <c r="C392" s="31">
        <v>4301011483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68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612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610</v>
      </c>
      <c r="B393" s="54" t="s">
        <v>613</v>
      </c>
      <c r="C393" s="31">
        <v>4301011873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68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615</v>
      </c>
      <c r="B394" s="54" t="s">
        <v>616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68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68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620</v>
      </c>
      <c r="B396" s="54" t="s">
        <v>621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68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85</v>
      </c>
      <c r="Q397" s="652"/>
      <c r="R397" s="652"/>
      <c r="S397" s="652"/>
      <c r="T397" s="652"/>
      <c r="U397" s="652"/>
      <c r="V397" s="653"/>
      <c r="W397" s="37" t="s">
        <v>86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hidden="1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85</v>
      </c>
      <c r="Q398" s="652"/>
      <c r="R398" s="652"/>
      <c r="S398" s="652"/>
      <c r="T398" s="652"/>
      <c r="U398" s="652"/>
      <c r="V398" s="653"/>
      <c r="W398" s="37" t="s">
        <v>68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143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622</v>
      </c>
      <c r="B400" s="54" t="s">
        <v>623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68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85</v>
      </c>
      <c r="Q401" s="652"/>
      <c r="R401" s="652"/>
      <c r="S401" s="652"/>
      <c r="T401" s="652"/>
      <c r="U401" s="652"/>
      <c r="V401" s="653"/>
      <c r="W401" s="37" t="s">
        <v>86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85</v>
      </c>
      <c r="Q402" s="652"/>
      <c r="R402" s="652"/>
      <c r="S402" s="652"/>
      <c r="T402" s="652"/>
      <c r="U402" s="652"/>
      <c r="V402" s="653"/>
      <c r="W402" s="37" t="s">
        <v>68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63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625</v>
      </c>
      <c r="B404" s="54" t="s">
        <v>626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68</v>
      </c>
      <c r="X404" s="641">
        <v>200</v>
      </c>
      <c r="Y404" s="642">
        <f>IFERROR(IF(X404="",0,CEILING((X404/$H404),1)*$H404),"")</f>
        <v>207</v>
      </c>
      <c r="Z404" s="36">
        <f>IFERROR(IF(Y404=0,"",ROUNDUP(Y404/H404,0)*0.01898),"")</f>
        <v>0.43653999999999998</v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211.53333333333333</v>
      </c>
      <c r="BN404" s="64">
        <f>IFERROR(Y404*I404/H404,"0")</f>
        <v>218.93700000000001</v>
      </c>
      <c r="BO404" s="64">
        <f>IFERROR(1/J404*(X404/H404),"0")</f>
        <v>0.34722222222222221</v>
      </c>
      <c r="BP404" s="64">
        <f>IFERROR(1/J404*(Y404/H404),"0")</f>
        <v>0.359375</v>
      </c>
    </row>
    <row r="405" spans="1:68" ht="37.5" hidden="1" customHeight="1" x14ac:dyDescent="0.25">
      <c r="A405" s="54" t="s">
        <v>628</v>
      </c>
      <c r="B405" s="54" t="s">
        <v>629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68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630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631</v>
      </c>
      <c r="B406" s="54" t="s">
        <v>632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68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633</v>
      </c>
      <c r="B407" s="54" t="s">
        <v>634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68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635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85</v>
      </c>
      <c r="Q408" s="652"/>
      <c r="R408" s="652"/>
      <c r="S408" s="652"/>
      <c r="T408" s="652"/>
      <c r="U408" s="652"/>
      <c r="V408" s="653"/>
      <c r="W408" s="37" t="s">
        <v>86</v>
      </c>
      <c r="X408" s="643">
        <f>IFERROR(X404/H404,"0")+IFERROR(X405/H405,"0")+IFERROR(X406/H406,"0")+IFERROR(X407/H407,"0")</f>
        <v>22.222222222222221</v>
      </c>
      <c r="Y408" s="643">
        <f>IFERROR(Y404/H404,"0")+IFERROR(Y405/H405,"0")+IFERROR(Y406/H406,"0")+IFERROR(Y407/H407,"0")</f>
        <v>23</v>
      </c>
      <c r="Z408" s="643">
        <f>IFERROR(IF(Z404="",0,Z404),"0")+IFERROR(IF(Z405="",0,Z405),"0")+IFERROR(IF(Z406="",0,Z406),"0")+IFERROR(IF(Z407="",0,Z407),"0")</f>
        <v>0.43653999999999998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85</v>
      </c>
      <c r="Q409" s="652"/>
      <c r="R409" s="652"/>
      <c r="S409" s="652"/>
      <c r="T409" s="652"/>
      <c r="U409" s="652"/>
      <c r="V409" s="653"/>
      <c r="W409" s="37" t="s">
        <v>68</v>
      </c>
      <c r="X409" s="643">
        <f>IFERROR(SUM(X404:X407),"0")</f>
        <v>200</v>
      </c>
      <c r="Y409" s="643">
        <f>IFERROR(SUM(Y404:Y407),"0")</f>
        <v>207</v>
      </c>
      <c r="Z409" s="37"/>
      <c r="AA409" s="644"/>
      <c r="AB409" s="644"/>
      <c r="AC409" s="644"/>
    </row>
    <row r="410" spans="1:68" ht="14.25" hidden="1" customHeight="1" x14ac:dyDescent="0.25">
      <c r="A410" s="654" t="s">
        <v>169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636</v>
      </c>
      <c r="B411" s="54" t="s">
        <v>637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68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85</v>
      </c>
      <c r="Q412" s="652"/>
      <c r="R412" s="652"/>
      <c r="S412" s="652"/>
      <c r="T412" s="652"/>
      <c r="U412" s="652"/>
      <c r="V412" s="653"/>
      <c r="W412" s="37" t="s">
        <v>86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85</v>
      </c>
      <c r="Q413" s="652"/>
      <c r="R413" s="652"/>
      <c r="S413" s="652"/>
      <c r="T413" s="652"/>
      <c r="U413" s="652"/>
      <c r="V413" s="653"/>
      <c r="W413" s="37" t="s">
        <v>68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639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640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143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hidden="1" customHeight="1" x14ac:dyDescent="0.25">
      <c r="A417" s="54" t="s">
        <v>641</v>
      </c>
      <c r="B417" s="54" t="s">
        <v>642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68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643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644</v>
      </c>
      <c r="B418" s="54" t="s">
        <v>645</v>
      </c>
      <c r="C418" s="31">
        <v>4301031406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68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644</v>
      </c>
      <c r="B419" s="54" t="s">
        <v>647</v>
      </c>
      <c r="C419" s="31">
        <v>4301031382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68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68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68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653</v>
      </c>
      <c r="B422" s="54" t="s">
        <v>654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68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643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655</v>
      </c>
      <c r="B423" s="54" t="s">
        <v>656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68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657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658</v>
      </c>
      <c r="B424" s="54" t="s">
        <v>659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68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660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661</v>
      </c>
      <c r="B425" s="54" t="s">
        <v>662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68</v>
      </c>
      <c r="X425" s="641">
        <v>3</v>
      </c>
      <c r="Y425" s="642">
        <f t="shared" si="62"/>
        <v>4.2</v>
      </c>
      <c r="Z425" s="36">
        <f t="shared" si="67"/>
        <v>1.004E-2</v>
      </c>
      <c r="AA425" s="56"/>
      <c r="AB425" s="57"/>
      <c r="AC425" s="477" t="s">
        <v>663</v>
      </c>
      <c r="AG425" s="64"/>
      <c r="AJ425" s="68"/>
      <c r="AK425" s="68">
        <v>0</v>
      </c>
      <c r="BB425" s="478" t="s">
        <v>1</v>
      </c>
      <c r="BM425" s="64">
        <f t="shared" si="63"/>
        <v>3.1857142857142855</v>
      </c>
      <c r="BN425" s="64">
        <f t="shared" si="64"/>
        <v>4.46</v>
      </c>
      <c r="BO425" s="64">
        <f t="shared" si="65"/>
        <v>6.1050061050061059E-3</v>
      </c>
      <c r="BP425" s="64">
        <f t="shared" si="66"/>
        <v>8.5470085470085479E-3</v>
      </c>
    </row>
    <row r="426" spans="1:68" ht="37.5" hidden="1" customHeight="1" x14ac:dyDescent="0.25">
      <c r="A426" s="54" t="s">
        <v>664</v>
      </c>
      <c r="B426" s="54" t="s">
        <v>665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68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660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85</v>
      </c>
      <c r="Q427" s="652"/>
      <c r="R427" s="652"/>
      <c r="S427" s="652"/>
      <c r="T427" s="652"/>
      <c r="U427" s="652"/>
      <c r="V427" s="653"/>
      <c r="W427" s="37" t="s">
        <v>86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1.4285714285714286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2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1.004E-2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85</v>
      </c>
      <c r="Q428" s="652"/>
      <c r="R428" s="652"/>
      <c r="S428" s="652"/>
      <c r="T428" s="652"/>
      <c r="U428" s="652"/>
      <c r="V428" s="653"/>
      <c r="W428" s="37" t="s">
        <v>68</v>
      </c>
      <c r="X428" s="643">
        <f>IFERROR(SUM(X417:X426),"0")</f>
        <v>3</v>
      </c>
      <c r="Y428" s="643">
        <f>IFERROR(SUM(Y417:Y426),"0")</f>
        <v>4.2</v>
      </c>
      <c r="Z428" s="37"/>
      <c r="AA428" s="644"/>
      <c r="AB428" s="644"/>
      <c r="AC428" s="644"/>
    </row>
    <row r="429" spans="1:68" ht="14.25" hidden="1" customHeight="1" x14ac:dyDescent="0.25">
      <c r="A429" s="654" t="s">
        <v>63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666</v>
      </c>
      <c r="B430" s="54" t="s">
        <v>667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68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668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669</v>
      </c>
      <c r="B431" s="54" t="s">
        <v>670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68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671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85</v>
      </c>
      <c r="Q432" s="652"/>
      <c r="R432" s="652"/>
      <c r="S432" s="652"/>
      <c r="T432" s="652"/>
      <c r="U432" s="652"/>
      <c r="V432" s="653"/>
      <c r="W432" s="37" t="s">
        <v>86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85</v>
      </c>
      <c r="Q433" s="652"/>
      <c r="R433" s="652"/>
      <c r="S433" s="652"/>
      <c r="T433" s="652"/>
      <c r="U433" s="652"/>
      <c r="V433" s="653"/>
      <c r="W433" s="37" t="s">
        <v>68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672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132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673</v>
      </c>
      <c r="B436" s="54" t="s">
        <v>674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68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675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68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85</v>
      </c>
      <c r="Q438" s="652"/>
      <c r="R438" s="652"/>
      <c r="S438" s="652"/>
      <c r="T438" s="652"/>
      <c r="U438" s="652"/>
      <c r="V438" s="653"/>
      <c r="W438" s="37" t="s">
        <v>86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85</v>
      </c>
      <c r="Q439" s="652"/>
      <c r="R439" s="652"/>
      <c r="S439" s="652"/>
      <c r="T439" s="652"/>
      <c r="U439" s="652"/>
      <c r="V439" s="653"/>
      <c r="W439" s="37" t="s">
        <v>68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143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679</v>
      </c>
      <c r="B441" s="54" t="s">
        <v>680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68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681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68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684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68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687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68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687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85</v>
      </c>
      <c r="Q445" s="652"/>
      <c r="R445" s="652"/>
      <c r="S445" s="652"/>
      <c r="T445" s="652"/>
      <c r="U445" s="652"/>
      <c r="V445" s="653"/>
      <c r="W445" s="37" t="s">
        <v>86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85</v>
      </c>
      <c r="Q446" s="652"/>
      <c r="R446" s="652"/>
      <c r="S446" s="652"/>
      <c r="T446" s="652"/>
      <c r="U446" s="652"/>
      <c r="V446" s="653"/>
      <c r="W446" s="37" t="s">
        <v>68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69" t="s">
        <v>690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143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691</v>
      </c>
      <c r="B449" s="54" t="s">
        <v>692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68</v>
      </c>
      <c r="X449" s="641">
        <v>1</v>
      </c>
      <c r="Y449" s="642">
        <f>IFERROR(IF(X449="",0,CEILING((X449/$H449),1)*$H449),"")</f>
        <v>1.2</v>
      </c>
      <c r="Z449" s="36">
        <f>IFERROR(IF(Y449=0,"",ROUNDUP(Y449/H449,0)*0.00502),"")</f>
        <v>5.0200000000000002E-3</v>
      </c>
      <c r="AA449" s="56"/>
      <c r="AB449" s="57"/>
      <c r="AC449" s="497" t="s">
        <v>693</v>
      </c>
      <c r="AG449" s="64"/>
      <c r="AJ449" s="68"/>
      <c r="AK449" s="68">
        <v>0</v>
      </c>
      <c r="BB449" s="498" t="s">
        <v>1</v>
      </c>
      <c r="BM449" s="64">
        <f>IFERROR(X449*I449/H449,"0")</f>
        <v>1.1433333333333335</v>
      </c>
      <c r="BN449" s="64">
        <f>IFERROR(Y449*I449/H449,"0")</f>
        <v>1.3720000000000001</v>
      </c>
      <c r="BO449" s="64">
        <f>IFERROR(1/J449*(X449/H449),"0")</f>
        <v>3.5612535612535618E-3</v>
      </c>
      <c r="BP449" s="64">
        <f>IFERROR(1/J449*(Y449/H449),"0")</f>
        <v>4.2735042735042739E-3</v>
      </c>
    </row>
    <row r="450" spans="1:68" ht="27" customHeight="1" x14ac:dyDescent="0.25">
      <c r="A450" s="54" t="s">
        <v>694</v>
      </c>
      <c r="B450" s="54" t="s">
        <v>695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68</v>
      </c>
      <c r="X450" s="641">
        <v>7</v>
      </c>
      <c r="Y450" s="642">
        <f>IFERROR(IF(X450="",0,CEILING((X450/$H450),1)*$H450),"")</f>
        <v>7.1999999999999993</v>
      </c>
      <c r="Z450" s="36">
        <f>IFERROR(IF(Y450=0,"",ROUNDUP(Y450/H450,0)*0.00651),"")</f>
        <v>3.9059999999999997E-2</v>
      </c>
      <c r="AA450" s="56"/>
      <c r="AB450" s="57"/>
      <c r="AC450" s="499" t="s">
        <v>696</v>
      </c>
      <c r="AG450" s="64"/>
      <c r="AJ450" s="68"/>
      <c r="AK450" s="68">
        <v>0</v>
      </c>
      <c r="BB450" s="500" t="s">
        <v>1</v>
      </c>
      <c r="BM450" s="64">
        <f>IFERROR(X450*I450/H450,"0")</f>
        <v>12.250000000000002</v>
      </c>
      <c r="BN450" s="64">
        <f>IFERROR(Y450*I450/H450,"0")</f>
        <v>12.6</v>
      </c>
      <c r="BO450" s="64">
        <f>IFERROR(1/J450*(X450/H450),"0")</f>
        <v>3.2051282051282055E-2</v>
      </c>
      <c r="BP450" s="64">
        <f>IFERROR(1/J450*(Y450/H450),"0")</f>
        <v>3.2967032967032968E-2</v>
      </c>
    </row>
    <row r="451" spans="1:68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85</v>
      </c>
      <c r="Q451" s="652"/>
      <c r="R451" s="652"/>
      <c r="S451" s="652"/>
      <c r="T451" s="652"/>
      <c r="U451" s="652"/>
      <c r="V451" s="653"/>
      <c r="W451" s="37" t="s">
        <v>86</v>
      </c>
      <c r="X451" s="643">
        <f>IFERROR(X449/H449,"0")+IFERROR(X450/H450,"0")</f>
        <v>6.666666666666667</v>
      </c>
      <c r="Y451" s="643">
        <f>IFERROR(Y449/H449,"0")+IFERROR(Y450/H450,"0")</f>
        <v>7</v>
      </c>
      <c r="Z451" s="643">
        <f>IFERROR(IF(Z449="",0,Z449),"0")+IFERROR(IF(Z450="",0,Z450),"0")</f>
        <v>4.4079999999999994E-2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85</v>
      </c>
      <c r="Q452" s="652"/>
      <c r="R452" s="652"/>
      <c r="S452" s="652"/>
      <c r="T452" s="652"/>
      <c r="U452" s="652"/>
      <c r="V452" s="653"/>
      <c r="W452" s="37" t="s">
        <v>68</v>
      </c>
      <c r="X452" s="643">
        <f>IFERROR(SUM(X449:X450),"0")</f>
        <v>8</v>
      </c>
      <c r="Y452" s="643">
        <f>IFERROR(SUM(Y449:Y450),"0")</f>
        <v>8.3999999999999986</v>
      </c>
      <c r="Z452" s="37"/>
      <c r="AA452" s="644"/>
      <c r="AB452" s="644"/>
      <c r="AC452" s="644"/>
    </row>
    <row r="453" spans="1:68" ht="16.5" hidden="1" customHeight="1" x14ac:dyDescent="0.25">
      <c r="A453" s="669" t="s">
        <v>697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143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698</v>
      </c>
      <c r="B455" s="54" t="s">
        <v>699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68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700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85</v>
      </c>
      <c r="Q456" s="652"/>
      <c r="R456" s="652"/>
      <c r="S456" s="652"/>
      <c r="T456" s="652"/>
      <c r="U456" s="652"/>
      <c r="V456" s="653"/>
      <c r="W456" s="37" t="s">
        <v>86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85</v>
      </c>
      <c r="Q457" s="652"/>
      <c r="R457" s="652"/>
      <c r="S457" s="652"/>
      <c r="T457" s="652"/>
      <c r="U457" s="652"/>
      <c r="V457" s="653"/>
      <c r="W457" s="37" t="s">
        <v>68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169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701</v>
      </c>
      <c r="B459" s="54" t="s">
        <v>702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68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703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85</v>
      </c>
      <c r="Q460" s="652"/>
      <c r="R460" s="652"/>
      <c r="S460" s="652"/>
      <c r="T460" s="652"/>
      <c r="U460" s="652"/>
      <c r="V460" s="653"/>
      <c r="W460" s="37" t="s">
        <v>86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85</v>
      </c>
      <c r="Q461" s="652"/>
      <c r="R461" s="652"/>
      <c r="S461" s="652"/>
      <c r="T461" s="652"/>
      <c r="U461" s="652"/>
      <c r="V461" s="653"/>
      <c r="W461" s="37" t="s">
        <v>68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704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704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95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hidden="1" customHeight="1" x14ac:dyDescent="0.25">
      <c r="A465" s="54" t="s">
        <v>705</v>
      </c>
      <c r="B465" s="54" t="s">
        <v>706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68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707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708</v>
      </c>
      <c r="B466" s="54" t="s">
        <v>709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68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710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711</v>
      </c>
      <c r="B467" s="54" t="s">
        <v>712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68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713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hidden="1" customHeight="1" x14ac:dyDescent="0.25">
      <c r="A468" s="54" t="s">
        <v>714</v>
      </c>
      <c r="B468" s="54" t="s">
        <v>715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68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716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717</v>
      </c>
      <c r="B469" s="54" t="s">
        <v>718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68</v>
      </c>
      <c r="X469" s="641">
        <v>52</v>
      </c>
      <c r="Y469" s="642">
        <f t="shared" si="68"/>
        <v>52.800000000000004</v>
      </c>
      <c r="Z469" s="36">
        <f t="shared" si="69"/>
        <v>0.1196</v>
      </c>
      <c r="AA469" s="56"/>
      <c r="AB469" s="57"/>
      <c r="AC469" s="513" t="s">
        <v>719</v>
      </c>
      <c r="AG469" s="64"/>
      <c r="AJ469" s="68"/>
      <c r="AK469" s="68">
        <v>0</v>
      </c>
      <c r="BB469" s="514" t="s">
        <v>1</v>
      </c>
      <c r="BM469" s="64">
        <f t="shared" si="70"/>
        <v>55.54545454545454</v>
      </c>
      <c r="BN469" s="64">
        <f t="shared" si="71"/>
        <v>56.400000000000006</v>
      </c>
      <c r="BO469" s="64">
        <f t="shared" si="72"/>
        <v>9.4696969696969696E-2</v>
      </c>
      <c r="BP469" s="64">
        <f t="shared" si="73"/>
        <v>9.6153846153846159E-2</v>
      </c>
    </row>
    <row r="470" spans="1:68" ht="16.5" hidden="1" customHeight="1" x14ac:dyDescent="0.25">
      <c r="A470" s="54" t="s">
        <v>720</v>
      </c>
      <c r="B470" s="54" t="s">
        <v>721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68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722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723</v>
      </c>
      <c r="B471" s="54" t="s">
        <v>724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68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707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4301011778</v>
      </c>
      <c r="D472" s="647">
        <v>4680115880603</v>
      </c>
      <c r="E472" s="648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59"/>
      <c r="R472" s="659"/>
      <c r="S472" s="659"/>
      <c r="T472" s="660"/>
      <c r="U472" s="34"/>
      <c r="V472" s="34"/>
      <c r="W472" s="35" t="s">
        <v>68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707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725</v>
      </c>
      <c r="B473" s="54" t="s">
        <v>727</v>
      </c>
      <c r="C473" s="31">
        <v>4301012035</v>
      </c>
      <c r="D473" s="647">
        <v>4680115880603</v>
      </c>
      <c r="E473" s="648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7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59"/>
      <c r="R473" s="659"/>
      <c r="S473" s="659"/>
      <c r="T473" s="660"/>
      <c r="U473" s="34"/>
      <c r="V473" s="34"/>
      <c r="W473" s="35" t="s">
        <v>68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707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68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710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68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713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732</v>
      </c>
      <c r="B476" s="54" t="s">
        <v>733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68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716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734</v>
      </c>
      <c r="B477" s="54" t="s">
        <v>735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68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719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736</v>
      </c>
      <c r="B478" s="54" t="s">
        <v>737</v>
      </c>
      <c r="C478" s="31">
        <v>4301011784</v>
      </c>
      <c r="D478" s="647">
        <v>4607091389982</v>
      </c>
      <c r="E478" s="648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68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719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736</v>
      </c>
      <c r="B479" s="54" t="s">
        <v>738</v>
      </c>
      <c r="C479" s="31">
        <v>4301012034</v>
      </c>
      <c r="D479" s="647">
        <v>4607091389982</v>
      </c>
      <c r="E479" s="648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68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719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739</v>
      </c>
      <c r="B480" s="54" t="s">
        <v>740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68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722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85</v>
      </c>
      <c r="Q481" s="652"/>
      <c r="R481" s="652"/>
      <c r="S481" s="652"/>
      <c r="T481" s="652"/>
      <c r="U481" s="652"/>
      <c r="V481" s="653"/>
      <c r="W481" s="37" t="s">
        <v>86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9.8484848484848477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10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0.1196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85</v>
      </c>
      <c r="Q482" s="652"/>
      <c r="R482" s="652"/>
      <c r="S482" s="652"/>
      <c r="T482" s="652"/>
      <c r="U482" s="652"/>
      <c r="V482" s="653"/>
      <c r="W482" s="37" t="s">
        <v>68</v>
      </c>
      <c r="X482" s="643">
        <f>IFERROR(SUM(X465:X480),"0")</f>
        <v>52</v>
      </c>
      <c r="Y482" s="643">
        <f>IFERROR(SUM(Y465:Y480),"0")</f>
        <v>52.800000000000004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132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741</v>
      </c>
      <c r="B484" s="54" t="s">
        <v>742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68</v>
      </c>
      <c r="X484" s="641">
        <v>200</v>
      </c>
      <c r="Y484" s="642">
        <f>IFERROR(IF(X484="",0,CEILING((X484/$H484),1)*$H484),"")</f>
        <v>200.64000000000001</v>
      </c>
      <c r="Z484" s="36">
        <f>IFERROR(IF(Y484=0,"",ROUNDUP(Y484/H484,0)*0.01196),"")</f>
        <v>0.45448</v>
      </c>
      <c r="AA484" s="56"/>
      <c r="AB484" s="57"/>
      <c r="AC484" s="537" t="s">
        <v>743</v>
      </c>
      <c r="AG484" s="64"/>
      <c r="AJ484" s="68"/>
      <c r="AK484" s="68">
        <v>0</v>
      </c>
      <c r="BB484" s="538" t="s">
        <v>1</v>
      </c>
      <c r="BM484" s="64">
        <f>IFERROR(X484*I484/H484,"0")</f>
        <v>213.63636363636363</v>
      </c>
      <c r="BN484" s="64">
        <f>IFERROR(Y484*I484/H484,"0")</f>
        <v>214.32</v>
      </c>
      <c r="BO484" s="64">
        <f>IFERROR(1/J484*(X484/H484),"0")</f>
        <v>0.36421911421911418</v>
      </c>
      <c r="BP484" s="64">
        <f>IFERROR(1/J484*(Y484/H484),"0")</f>
        <v>0.36538461538461542</v>
      </c>
    </row>
    <row r="485" spans="1:68" ht="16.5" hidden="1" customHeight="1" x14ac:dyDescent="0.25">
      <c r="A485" s="54" t="s">
        <v>744</v>
      </c>
      <c r="B485" s="54" t="s">
        <v>745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68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746</v>
      </c>
      <c r="B486" s="54" t="s">
        <v>747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68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85</v>
      </c>
      <c r="Q487" s="652"/>
      <c r="R487" s="652"/>
      <c r="S487" s="652"/>
      <c r="T487" s="652"/>
      <c r="U487" s="652"/>
      <c r="V487" s="653"/>
      <c r="W487" s="37" t="s">
        <v>86</v>
      </c>
      <c r="X487" s="643">
        <f>IFERROR(X484/H484,"0")+IFERROR(X485/H485,"0")+IFERROR(X486/H486,"0")</f>
        <v>37.878787878787875</v>
      </c>
      <c r="Y487" s="643">
        <f>IFERROR(Y484/H484,"0")+IFERROR(Y485/H485,"0")+IFERROR(Y486/H486,"0")</f>
        <v>38</v>
      </c>
      <c r="Z487" s="643">
        <f>IFERROR(IF(Z484="",0,Z484),"0")+IFERROR(IF(Z485="",0,Z485),"0")+IFERROR(IF(Z486="",0,Z486),"0")</f>
        <v>0.45448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85</v>
      </c>
      <c r="Q488" s="652"/>
      <c r="R488" s="652"/>
      <c r="S488" s="652"/>
      <c r="T488" s="652"/>
      <c r="U488" s="652"/>
      <c r="V488" s="653"/>
      <c r="W488" s="37" t="s">
        <v>68</v>
      </c>
      <c r="X488" s="643">
        <f>IFERROR(SUM(X484:X486),"0")</f>
        <v>200</v>
      </c>
      <c r="Y488" s="643">
        <f>IFERROR(SUM(Y484:Y486),"0")</f>
        <v>200.64000000000001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143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hidden="1" customHeight="1" x14ac:dyDescent="0.25">
      <c r="A490" s="54" t="s">
        <v>748</v>
      </c>
      <c r="B490" s="54" t="s">
        <v>749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68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68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753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68</v>
      </c>
      <c r="X492" s="641">
        <v>10</v>
      </c>
      <c r="Y492" s="642">
        <f t="shared" si="74"/>
        <v>10.56</v>
      </c>
      <c r="Z492" s="36">
        <f>IFERROR(IF(Y492=0,"",ROUNDUP(Y492/H492,0)*0.01196),"")</f>
        <v>2.392E-2</v>
      </c>
      <c r="AA492" s="56"/>
      <c r="AB492" s="57"/>
      <c r="AC492" s="547" t="s">
        <v>756</v>
      </c>
      <c r="AG492" s="64"/>
      <c r="AJ492" s="68"/>
      <c r="AK492" s="68">
        <v>0</v>
      </c>
      <c r="BB492" s="548" t="s">
        <v>1</v>
      </c>
      <c r="BM492" s="64">
        <f t="shared" si="75"/>
        <v>10.681818181818182</v>
      </c>
      <c r="BN492" s="64">
        <f t="shared" si="76"/>
        <v>11.28</v>
      </c>
      <c r="BO492" s="64">
        <f t="shared" si="77"/>
        <v>1.8210955710955712E-2</v>
      </c>
      <c r="BP492" s="64">
        <f t="shared" si="78"/>
        <v>1.9230769230769232E-2</v>
      </c>
    </row>
    <row r="493" spans="1:68" ht="27" hidden="1" customHeight="1" x14ac:dyDescent="0.25">
      <c r="A493" s="54" t="s">
        <v>757</v>
      </c>
      <c r="B493" s="54" t="s">
        <v>758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68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750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4301031419</v>
      </c>
      <c r="D494" s="647">
        <v>4680115882072</v>
      </c>
      <c r="E494" s="648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68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750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759</v>
      </c>
      <c r="B495" s="54" t="s">
        <v>761</v>
      </c>
      <c r="C495" s="31">
        <v>4301031351</v>
      </c>
      <c r="D495" s="647">
        <v>4680115882072</v>
      </c>
      <c r="E495" s="648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0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68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750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762</v>
      </c>
      <c r="B496" s="54" t="s">
        <v>763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68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753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764</v>
      </c>
      <c r="B497" s="54" t="s">
        <v>765</v>
      </c>
      <c r="C497" s="31">
        <v>4301031417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68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756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764</v>
      </c>
      <c r="B498" s="54" t="s">
        <v>766</v>
      </c>
      <c r="C498" s="31">
        <v>4301031384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8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68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756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85</v>
      </c>
      <c r="Q499" s="652"/>
      <c r="R499" s="652"/>
      <c r="S499" s="652"/>
      <c r="T499" s="652"/>
      <c r="U499" s="652"/>
      <c r="V499" s="653"/>
      <c r="W499" s="37" t="s">
        <v>86</v>
      </c>
      <c r="X499" s="643">
        <f>IFERROR(X490/H490,"0")+IFERROR(X491/H491,"0")+IFERROR(X492/H492,"0")+IFERROR(X493/H493,"0")+IFERROR(X494/H494,"0")+IFERROR(X495/H495,"0")+IFERROR(X496/H496,"0")+IFERROR(X497/H497,"0")+IFERROR(X498/H498,"0")</f>
        <v>1.8939393939393938</v>
      </c>
      <c r="Y499" s="643">
        <f>IFERROR(Y490/H490,"0")+IFERROR(Y491/H491,"0")+IFERROR(Y492/H492,"0")+IFERROR(Y493/H493,"0")+IFERROR(Y494/H494,"0")+IFERROR(Y495/H495,"0")+IFERROR(Y496/H496,"0")+IFERROR(Y497/H497,"0")+IFERROR(Y498/H498,"0")</f>
        <v>2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2.392E-2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85</v>
      </c>
      <c r="Q500" s="652"/>
      <c r="R500" s="652"/>
      <c r="S500" s="652"/>
      <c r="T500" s="652"/>
      <c r="U500" s="652"/>
      <c r="V500" s="653"/>
      <c r="W500" s="37" t="s">
        <v>68</v>
      </c>
      <c r="X500" s="643">
        <f>IFERROR(SUM(X490:X498),"0")</f>
        <v>10</v>
      </c>
      <c r="Y500" s="643">
        <f>IFERROR(SUM(Y490:Y498),"0")</f>
        <v>10.56</v>
      </c>
      <c r="Z500" s="37"/>
      <c r="AA500" s="644"/>
      <c r="AB500" s="644"/>
      <c r="AC500" s="644"/>
    </row>
    <row r="501" spans="1:68" ht="14.25" hidden="1" customHeight="1" x14ac:dyDescent="0.25">
      <c r="A501" s="654" t="s">
        <v>63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767</v>
      </c>
      <c r="B502" s="54" t="s">
        <v>768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68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769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770</v>
      </c>
      <c r="B503" s="54" t="s">
        <v>771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68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773</v>
      </c>
      <c r="B504" s="54" t="s">
        <v>774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68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775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85</v>
      </c>
      <c r="Q505" s="652"/>
      <c r="R505" s="652"/>
      <c r="S505" s="652"/>
      <c r="T505" s="652"/>
      <c r="U505" s="652"/>
      <c r="V505" s="653"/>
      <c r="W505" s="37" t="s">
        <v>86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85</v>
      </c>
      <c r="Q506" s="652"/>
      <c r="R506" s="652"/>
      <c r="S506" s="652"/>
      <c r="T506" s="652"/>
      <c r="U506" s="652"/>
      <c r="V506" s="653"/>
      <c r="W506" s="37" t="s">
        <v>68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169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776</v>
      </c>
      <c r="B508" s="54" t="s">
        <v>777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68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778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779</v>
      </c>
      <c r="B509" s="54" t="s">
        <v>780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68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778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85</v>
      </c>
      <c r="Q510" s="652"/>
      <c r="R510" s="652"/>
      <c r="S510" s="652"/>
      <c r="T510" s="652"/>
      <c r="U510" s="652"/>
      <c r="V510" s="653"/>
      <c r="W510" s="37" t="s">
        <v>86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85</v>
      </c>
      <c r="Q511" s="652"/>
      <c r="R511" s="652"/>
      <c r="S511" s="652"/>
      <c r="T511" s="652"/>
      <c r="U511" s="652"/>
      <c r="V511" s="653"/>
      <c r="W511" s="37" t="s">
        <v>68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781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781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95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782</v>
      </c>
      <c r="B515" s="54" t="s">
        <v>783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57" t="s">
        <v>784</v>
      </c>
      <c r="Q515" s="659"/>
      <c r="R515" s="659"/>
      <c r="S515" s="659"/>
      <c r="T515" s="660"/>
      <c r="U515" s="34"/>
      <c r="V515" s="34"/>
      <c r="W515" s="35" t="s">
        <v>68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785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786</v>
      </c>
      <c r="B516" s="54" t="s">
        <v>787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34" t="s">
        <v>788</v>
      </c>
      <c r="Q516" s="659"/>
      <c r="R516" s="659"/>
      <c r="S516" s="659"/>
      <c r="T516" s="660"/>
      <c r="U516" s="34"/>
      <c r="V516" s="34"/>
      <c r="W516" s="35" t="s">
        <v>68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789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790</v>
      </c>
      <c r="B517" s="54" t="s">
        <v>791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88" t="s">
        <v>792</v>
      </c>
      <c r="Q517" s="659"/>
      <c r="R517" s="659"/>
      <c r="S517" s="659"/>
      <c r="T517" s="660"/>
      <c r="U517" s="34"/>
      <c r="V517" s="34"/>
      <c r="W517" s="35" t="s">
        <v>68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793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794</v>
      </c>
      <c r="B518" s="54" t="s">
        <v>795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98</v>
      </c>
      <c r="L518" s="32"/>
      <c r="M518" s="33" t="s">
        <v>99</v>
      </c>
      <c r="N518" s="33"/>
      <c r="O518" s="32">
        <v>55</v>
      </c>
      <c r="P518" s="662" t="s">
        <v>796</v>
      </c>
      <c r="Q518" s="659"/>
      <c r="R518" s="659"/>
      <c r="S518" s="659"/>
      <c r="T518" s="660"/>
      <c r="U518" s="34"/>
      <c r="V518" s="34"/>
      <c r="W518" s="35" t="s">
        <v>68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797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798</v>
      </c>
      <c r="B519" s="54" t="s">
        <v>799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103</v>
      </c>
      <c r="L519" s="32"/>
      <c r="M519" s="33" t="s">
        <v>99</v>
      </c>
      <c r="N519" s="33"/>
      <c r="O519" s="32">
        <v>50</v>
      </c>
      <c r="P519" s="731" t="s">
        <v>800</v>
      </c>
      <c r="Q519" s="659"/>
      <c r="R519" s="659"/>
      <c r="S519" s="659"/>
      <c r="T519" s="660"/>
      <c r="U519" s="34"/>
      <c r="V519" s="34"/>
      <c r="W519" s="35" t="s">
        <v>68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801</v>
      </c>
      <c r="B520" s="54" t="s">
        <v>802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103</v>
      </c>
      <c r="L520" s="32"/>
      <c r="M520" s="33" t="s">
        <v>99</v>
      </c>
      <c r="N520" s="33"/>
      <c r="O520" s="32">
        <v>55</v>
      </c>
      <c r="P520" s="668" t="s">
        <v>803</v>
      </c>
      <c r="Q520" s="659"/>
      <c r="R520" s="659"/>
      <c r="S520" s="659"/>
      <c r="T520" s="660"/>
      <c r="U520" s="34"/>
      <c r="V520" s="34"/>
      <c r="W520" s="35" t="s">
        <v>68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797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85</v>
      </c>
      <c r="Q521" s="652"/>
      <c r="R521" s="652"/>
      <c r="S521" s="652"/>
      <c r="T521" s="652"/>
      <c r="U521" s="652"/>
      <c r="V521" s="653"/>
      <c r="W521" s="37" t="s">
        <v>86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85</v>
      </c>
      <c r="Q522" s="652"/>
      <c r="R522" s="652"/>
      <c r="S522" s="652"/>
      <c r="T522" s="652"/>
      <c r="U522" s="652"/>
      <c r="V522" s="653"/>
      <c r="W522" s="37" t="s">
        <v>68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132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804</v>
      </c>
      <c r="B524" s="54" t="s">
        <v>805</v>
      </c>
      <c r="C524" s="31">
        <v>4301020269</v>
      </c>
      <c r="D524" s="647">
        <v>4640242180519</v>
      </c>
      <c r="E524" s="648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98</v>
      </c>
      <c r="L524" s="32"/>
      <c r="M524" s="33" t="s">
        <v>104</v>
      </c>
      <c r="N524" s="33"/>
      <c r="O524" s="32">
        <v>50</v>
      </c>
      <c r="P524" s="767" t="s">
        <v>806</v>
      </c>
      <c r="Q524" s="659"/>
      <c r="R524" s="659"/>
      <c r="S524" s="659"/>
      <c r="T524" s="660"/>
      <c r="U524" s="34"/>
      <c r="V524" s="34"/>
      <c r="W524" s="35" t="s">
        <v>68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807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804</v>
      </c>
      <c r="B525" s="54" t="s">
        <v>808</v>
      </c>
      <c r="C525" s="31">
        <v>4301020400</v>
      </c>
      <c r="D525" s="647">
        <v>4640242180519</v>
      </c>
      <c r="E525" s="648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98</v>
      </c>
      <c r="L525" s="32"/>
      <c r="M525" s="33" t="s">
        <v>99</v>
      </c>
      <c r="N525" s="33"/>
      <c r="O525" s="32">
        <v>50</v>
      </c>
      <c r="P525" s="907" t="s">
        <v>809</v>
      </c>
      <c r="Q525" s="659"/>
      <c r="R525" s="659"/>
      <c r="S525" s="659"/>
      <c r="T525" s="660"/>
      <c r="U525" s="34"/>
      <c r="V525" s="34"/>
      <c r="W525" s="35" t="s">
        <v>68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810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811</v>
      </c>
      <c r="B526" s="54" t="s">
        <v>812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98</v>
      </c>
      <c r="L526" s="32"/>
      <c r="M526" s="33" t="s">
        <v>99</v>
      </c>
      <c r="N526" s="33"/>
      <c r="O526" s="32">
        <v>50</v>
      </c>
      <c r="P526" s="898" t="s">
        <v>813</v>
      </c>
      <c r="Q526" s="659"/>
      <c r="R526" s="659"/>
      <c r="S526" s="659"/>
      <c r="T526" s="660"/>
      <c r="U526" s="34"/>
      <c r="V526" s="34"/>
      <c r="W526" s="35" t="s">
        <v>68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807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814</v>
      </c>
      <c r="B527" s="54" t="s">
        <v>815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98</v>
      </c>
      <c r="L527" s="32"/>
      <c r="M527" s="33" t="s">
        <v>99</v>
      </c>
      <c r="N527" s="33"/>
      <c r="O527" s="32">
        <v>50</v>
      </c>
      <c r="P527" s="741" t="s">
        <v>816</v>
      </c>
      <c r="Q527" s="659"/>
      <c r="R527" s="659"/>
      <c r="S527" s="659"/>
      <c r="T527" s="660"/>
      <c r="U527" s="34"/>
      <c r="V527" s="34"/>
      <c r="W527" s="35" t="s">
        <v>68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817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818</v>
      </c>
      <c r="B528" s="54" t="s">
        <v>819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103</v>
      </c>
      <c r="L528" s="32"/>
      <c r="M528" s="33" t="s">
        <v>99</v>
      </c>
      <c r="N528" s="33"/>
      <c r="O528" s="32">
        <v>50</v>
      </c>
      <c r="P528" s="1001" t="s">
        <v>820</v>
      </c>
      <c r="Q528" s="659"/>
      <c r="R528" s="659"/>
      <c r="S528" s="659"/>
      <c r="T528" s="660"/>
      <c r="U528" s="34"/>
      <c r="V528" s="34"/>
      <c r="W528" s="35" t="s">
        <v>68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817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85</v>
      </c>
      <c r="Q529" s="652"/>
      <c r="R529" s="652"/>
      <c r="S529" s="652"/>
      <c r="T529" s="652"/>
      <c r="U529" s="652"/>
      <c r="V529" s="653"/>
      <c r="W529" s="37" t="s">
        <v>86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85</v>
      </c>
      <c r="Q530" s="652"/>
      <c r="R530" s="652"/>
      <c r="S530" s="652"/>
      <c r="T530" s="652"/>
      <c r="U530" s="652"/>
      <c r="V530" s="653"/>
      <c r="W530" s="37" t="s">
        <v>68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143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821</v>
      </c>
      <c r="B532" s="54" t="s">
        <v>822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103</v>
      </c>
      <c r="L532" s="32"/>
      <c r="M532" s="33" t="s">
        <v>67</v>
      </c>
      <c r="N532" s="33"/>
      <c r="O532" s="32">
        <v>40</v>
      </c>
      <c r="P532" s="865" t="s">
        <v>823</v>
      </c>
      <c r="Q532" s="659"/>
      <c r="R532" s="659"/>
      <c r="S532" s="659"/>
      <c r="T532" s="660"/>
      <c r="U532" s="34"/>
      <c r="V532" s="34"/>
      <c r="W532" s="35" t="s">
        <v>68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824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825</v>
      </c>
      <c r="B533" s="54" t="s">
        <v>826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103</v>
      </c>
      <c r="L533" s="32"/>
      <c r="M533" s="33" t="s">
        <v>67</v>
      </c>
      <c r="N533" s="33"/>
      <c r="O533" s="32">
        <v>45</v>
      </c>
      <c r="P533" s="860" t="s">
        <v>827</v>
      </c>
      <c r="Q533" s="659"/>
      <c r="R533" s="659"/>
      <c r="S533" s="659"/>
      <c r="T533" s="660"/>
      <c r="U533" s="34"/>
      <c r="V533" s="34"/>
      <c r="W533" s="35" t="s">
        <v>68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828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829</v>
      </c>
      <c r="B534" s="54" t="s">
        <v>830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103</v>
      </c>
      <c r="L534" s="32"/>
      <c r="M534" s="33" t="s">
        <v>67</v>
      </c>
      <c r="N534" s="33"/>
      <c r="O534" s="32">
        <v>45</v>
      </c>
      <c r="P534" s="1007" t="s">
        <v>831</v>
      </c>
      <c r="Q534" s="659"/>
      <c r="R534" s="659"/>
      <c r="S534" s="659"/>
      <c r="T534" s="660"/>
      <c r="U534" s="34"/>
      <c r="V534" s="34"/>
      <c r="W534" s="35" t="s">
        <v>68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832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833</v>
      </c>
      <c r="B535" s="54" t="s">
        <v>834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103</v>
      </c>
      <c r="L535" s="32"/>
      <c r="M535" s="33" t="s">
        <v>67</v>
      </c>
      <c r="N535" s="33"/>
      <c r="O535" s="32">
        <v>45</v>
      </c>
      <c r="P535" s="874" t="s">
        <v>835</v>
      </c>
      <c r="Q535" s="659"/>
      <c r="R535" s="659"/>
      <c r="S535" s="659"/>
      <c r="T535" s="660"/>
      <c r="U535" s="34"/>
      <c r="V535" s="34"/>
      <c r="W535" s="35" t="s">
        <v>68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836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837</v>
      </c>
      <c r="B536" s="54" t="s">
        <v>838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103</v>
      </c>
      <c r="L536" s="32"/>
      <c r="M536" s="33" t="s">
        <v>67</v>
      </c>
      <c r="N536" s="33"/>
      <c r="O536" s="32">
        <v>40</v>
      </c>
      <c r="P536" s="959" t="s">
        <v>839</v>
      </c>
      <c r="Q536" s="659"/>
      <c r="R536" s="659"/>
      <c r="S536" s="659"/>
      <c r="T536" s="660"/>
      <c r="U536" s="34"/>
      <c r="V536" s="34"/>
      <c r="W536" s="35" t="s">
        <v>68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840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146</v>
      </c>
      <c r="L537" s="32"/>
      <c r="M537" s="33" t="s">
        <v>67</v>
      </c>
      <c r="N537" s="33"/>
      <c r="O537" s="32">
        <v>40</v>
      </c>
      <c r="P537" s="849" t="s">
        <v>843</v>
      </c>
      <c r="Q537" s="659"/>
      <c r="R537" s="659"/>
      <c r="S537" s="659"/>
      <c r="T537" s="660"/>
      <c r="U537" s="34"/>
      <c r="V537" s="34"/>
      <c r="W537" s="35" t="s">
        <v>68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824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146</v>
      </c>
      <c r="L538" s="32"/>
      <c r="M538" s="33" t="s">
        <v>67</v>
      </c>
      <c r="N538" s="33"/>
      <c r="O538" s="32">
        <v>40</v>
      </c>
      <c r="P538" s="850" t="s">
        <v>846</v>
      </c>
      <c r="Q538" s="659"/>
      <c r="R538" s="659"/>
      <c r="S538" s="659"/>
      <c r="T538" s="660"/>
      <c r="U538" s="34"/>
      <c r="V538" s="34"/>
      <c r="W538" s="35" t="s">
        <v>68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840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85</v>
      </c>
      <c r="Q539" s="652"/>
      <c r="R539" s="652"/>
      <c r="S539" s="652"/>
      <c r="T539" s="652"/>
      <c r="U539" s="652"/>
      <c r="V539" s="653"/>
      <c r="W539" s="37" t="s">
        <v>86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85</v>
      </c>
      <c r="Q540" s="652"/>
      <c r="R540" s="652"/>
      <c r="S540" s="652"/>
      <c r="T540" s="652"/>
      <c r="U540" s="652"/>
      <c r="V540" s="653"/>
      <c r="W540" s="37" t="s">
        <v>68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63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847</v>
      </c>
      <c r="B542" s="54" t="s">
        <v>848</v>
      </c>
      <c r="C542" s="31">
        <v>4301052046</v>
      </c>
      <c r="D542" s="647">
        <v>4640242180533</v>
      </c>
      <c r="E542" s="648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98</v>
      </c>
      <c r="L542" s="32"/>
      <c r="M542" s="33" t="s">
        <v>127</v>
      </c>
      <c r="N542" s="33"/>
      <c r="O542" s="32">
        <v>45</v>
      </c>
      <c r="P542" s="721" t="s">
        <v>849</v>
      </c>
      <c r="Q542" s="659"/>
      <c r="R542" s="659"/>
      <c r="S542" s="659"/>
      <c r="T542" s="660"/>
      <c r="U542" s="34"/>
      <c r="V542" s="34"/>
      <c r="W542" s="35" t="s">
        <v>68</v>
      </c>
      <c r="X542" s="641">
        <v>62</v>
      </c>
      <c r="Y542" s="642">
        <f>IFERROR(IF(X542="",0,CEILING((X542/$H542),1)*$H542),"")</f>
        <v>63</v>
      </c>
      <c r="Z542" s="36">
        <f>IFERROR(IF(Y542=0,"",ROUNDUP(Y542/H542,0)*0.01898),"")</f>
        <v>0.13286000000000001</v>
      </c>
      <c r="AA542" s="56"/>
      <c r="AB542" s="57"/>
      <c r="AC542" s="607" t="s">
        <v>850</v>
      </c>
      <c r="AG542" s="64"/>
      <c r="AJ542" s="68"/>
      <c r="AK542" s="68">
        <v>0</v>
      </c>
      <c r="BB542" s="608" t="s">
        <v>1</v>
      </c>
      <c r="BM542" s="64">
        <f>IFERROR(X542*I542/H542,"0")</f>
        <v>65.575333333333333</v>
      </c>
      <c r="BN542" s="64">
        <f>IFERROR(Y542*I542/H542,"0")</f>
        <v>66.632999999999996</v>
      </c>
      <c r="BO542" s="64">
        <f>IFERROR(1/J542*(X542/H542),"0")</f>
        <v>0.1076388888888889</v>
      </c>
      <c r="BP542" s="64">
        <f>IFERROR(1/J542*(Y542/H542),"0")</f>
        <v>0.109375</v>
      </c>
    </row>
    <row r="543" spans="1:68" ht="27" hidden="1" customHeight="1" x14ac:dyDescent="0.25">
      <c r="A543" s="54" t="s">
        <v>847</v>
      </c>
      <c r="B543" s="54" t="s">
        <v>851</v>
      </c>
      <c r="C543" s="31">
        <v>4301051887</v>
      </c>
      <c r="D543" s="647">
        <v>4640242180533</v>
      </c>
      <c r="E543" s="648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98</v>
      </c>
      <c r="L543" s="32"/>
      <c r="M543" s="33" t="s">
        <v>104</v>
      </c>
      <c r="N543" s="33"/>
      <c r="O543" s="32">
        <v>45</v>
      </c>
      <c r="P543" s="835" t="s">
        <v>849</v>
      </c>
      <c r="Q543" s="659"/>
      <c r="R543" s="659"/>
      <c r="S543" s="659"/>
      <c r="T543" s="660"/>
      <c r="U543" s="34"/>
      <c r="V543" s="34"/>
      <c r="W543" s="35" t="s">
        <v>68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850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98</v>
      </c>
      <c r="L544" s="32"/>
      <c r="M544" s="33" t="s">
        <v>104</v>
      </c>
      <c r="N544" s="33"/>
      <c r="O544" s="32">
        <v>45</v>
      </c>
      <c r="P544" s="813" t="s">
        <v>854</v>
      </c>
      <c r="Q544" s="659"/>
      <c r="R544" s="659"/>
      <c r="S544" s="659"/>
      <c r="T544" s="660"/>
      <c r="U544" s="34"/>
      <c r="V544" s="34"/>
      <c r="W544" s="35" t="s">
        <v>68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855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856</v>
      </c>
      <c r="B545" s="54" t="s">
        <v>857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66</v>
      </c>
      <c r="L545" s="32"/>
      <c r="M545" s="33" t="s">
        <v>127</v>
      </c>
      <c r="N545" s="33"/>
      <c r="O545" s="32">
        <v>45</v>
      </c>
      <c r="P545" s="871" t="s">
        <v>858</v>
      </c>
      <c r="Q545" s="659"/>
      <c r="R545" s="659"/>
      <c r="S545" s="659"/>
      <c r="T545" s="660"/>
      <c r="U545" s="34"/>
      <c r="V545" s="34"/>
      <c r="W545" s="35" t="s">
        <v>68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850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859</v>
      </c>
      <c r="B546" s="54" t="s">
        <v>860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66</v>
      </c>
      <c r="L546" s="32"/>
      <c r="M546" s="33" t="s">
        <v>127</v>
      </c>
      <c r="N546" s="33"/>
      <c r="O546" s="32">
        <v>45</v>
      </c>
      <c r="P546" s="847" t="s">
        <v>861</v>
      </c>
      <c r="Q546" s="659"/>
      <c r="R546" s="659"/>
      <c r="S546" s="659"/>
      <c r="T546" s="660"/>
      <c r="U546" s="34"/>
      <c r="V546" s="34"/>
      <c r="W546" s="35" t="s">
        <v>68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855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85</v>
      </c>
      <c r="Q547" s="652"/>
      <c r="R547" s="652"/>
      <c r="S547" s="652"/>
      <c r="T547" s="652"/>
      <c r="U547" s="652"/>
      <c r="V547" s="653"/>
      <c r="W547" s="37" t="s">
        <v>86</v>
      </c>
      <c r="X547" s="643">
        <f>IFERROR(X542/H542,"0")+IFERROR(X543/H543,"0")+IFERROR(X544/H544,"0")+IFERROR(X545/H545,"0")+IFERROR(X546/H546,"0")</f>
        <v>6.8888888888888893</v>
      </c>
      <c r="Y547" s="643">
        <f>IFERROR(Y542/H542,"0")+IFERROR(Y543/H543,"0")+IFERROR(Y544/H544,"0")+IFERROR(Y545/H545,"0")+IFERROR(Y546/H546,"0")</f>
        <v>7</v>
      </c>
      <c r="Z547" s="643">
        <f>IFERROR(IF(Z542="",0,Z542),"0")+IFERROR(IF(Z543="",0,Z543),"0")+IFERROR(IF(Z544="",0,Z544),"0")+IFERROR(IF(Z545="",0,Z545),"0")+IFERROR(IF(Z546="",0,Z546),"0")</f>
        <v>0.13286000000000001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85</v>
      </c>
      <c r="Q548" s="652"/>
      <c r="R548" s="652"/>
      <c r="S548" s="652"/>
      <c r="T548" s="652"/>
      <c r="U548" s="652"/>
      <c r="V548" s="653"/>
      <c r="W548" s="37" t="s">
        <v>68</v>
      </c>
      <c r="X548" s="643">
        <f>IFERROR(SUM(X542:X546),"0")</f>
        <v>62</v>
      </c>
      <c r="Y548" s="643">
        <f>IFERROR(SUM(Y542:Y546),"0")</f>
        <v>63</v>
      </c>
      <c r="Z548" s="37"/>
      <c r="AA548" s="644"/>
      <c r="AB548" s="644"/>
      <c r="AC548" s="644"/>
    </row>
    <row r="549" spans="1:68" ht="14.25" hidden="1" customHeight="1" x14ac:dyDescent="0.25">
      <c r="A549" s="654" t="s">
        <v>169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862</v>
      </c>
      <c r="B550" s="54" t="s">
        <v>863</v>
      </c>
      <c r="C550" s="31">
        <v>4301060496</v>
      </c>
      <c r="D550" s="647">
        <v>4640242180120</v>
      </c>
      <c r="E550" s="648"/>
      <c r="F550" s="640">
        <v>1.5</v>
      </c>
      <c r="G550" s="32">
        <v>6</v>
      </c>
      <c r="H550" s="640">
        <v>9</v>
      </c>
      <c r="I550" s="640">
        <v>9.4350000000000005</v>
      </c>
      <c r="J550" s="32">
        <v>64</v>
      </c>
      <c r="K550" s="32" t="s">
        <v>98</v>
      </c>
      <c r="L550" s="32"/>
      <c r="M550" s="33" t="s">
        <v>127</v>
      </c>
      <c r="N550" s="33"/>
      <c r="O550" s="32">
        <v>40</v>
      </c>
      <c r="P550" s="724" t="s">
        <v>864</v>
      </c>
      <c r="Q550" s="659"/>
      <c r="R550" s="659"/>
      <c r="S550" s="659"/>
      <c r="T550" s="660"/>
      <c r="U550" s="34"/>
      <c r="V550" s="34"/>
      <c r="W550" s="35" t="s">
        <v>68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865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862</v>
      </c>
      <c r="B551" s="54" t="s">
        <v>866</v>
      </c>
      <c r="C551" s="31">
        <v>4301060485</v>
      </c>
      <c r="D551" s="647">
        <v>4640242180120</v>
      </c>
      <c r="E551" s="648"/>
      <c r="F551" s="640">
        <v>1.3</v>
      </c>
      <c r="G551" s="32">
        <v>6</v>
      </c>
      <c r="H551" s="640">
        <v>7.8</v>
      </c>
      <c r="I551" s="640">
        <v>8.2349999999999994</v>
      </c>
      <c r="J551" s="32">
        <v>64</v>
      </c>
      <c r="K551" s="32" t="s">
        <v>98</v>
      </c>
      <c r="L551" s="32"/>
      <c r="M551" s="33" t="s">
        <v>104</v>
      </c>
      <c r="N551" s="33"/>
      <c r="O551" s="32">
        <v>40</v>
      </c>
      <c r="P551" s="929" t="s">
        <v>867</v>
      </c>
      <c r="Q551" s="659"/>
      <c r="R551" s="659"/>
      <c r="S551" s="659"/>
      <c r="T551" s="660"/>
      <c r="U551" s="34"/>
      <c r="V551" s="34"/>
      <c r="W551" s="35" t="s">
        <v>68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865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4301060498</v>
      </c>
      <c r="D552" s="647">
        <v>4640242180137</v>
      </c>
      <c r="E552" s="648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98</v>
      </c>
      <c r="L552" s="32"/>
      <c r="M552" s="33" t="s">
        <v>127</v>
      </c>
      <c r="N552" s="33"/>
      <c r="O552" s="32">
        <v>40</v>
      </c>
      <c r="P552" s="716" t="s">
        <v>870</v>
      </c>
      <c r="Q552" s="659"/>
      <c r="R552" s="659"/>
      <c r="S552" s="659"/>
      <c r="T552" s="660"/>
      <c r="U552" s="34"/>
      <c r="V552" s="34"/>
      <c r="W552" s="35" t="s">
        <v>68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871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868</v>
      </c>
      <c r="B553" s="54" t="s">
        <v>872</v>
      </c>
      <c r="C553" s="31">
        <v>4301060486</v>
      </c>
      <c r="D553" s="647">
        <v>4640242180137</v>
      </c>
      <c r="E553" s="648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98</v>
      </c>
      <c r="L553" s="32"/>
      <c r="M553" s="33" t="s">
        <v>104</v>
      </c>
      <c r="N553" s="33"/>
      <c r="O553" s="32">
        <v>40</v>
      </c>
      <c r="P553" s="737" t="s">
        <v>873</v>
      </c>
      <c r="Q553" s="659"/>
      <c r="R553" s="659"/>
      <c r="S553" s="659"/>
      <c r="T553" s="660"/>
      <c r="U553" s="34"/>
      <c r="V553" s="34"/>
      <c r="W553" s="35" t="s">
        <v>68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871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85</v>
      </c>
      <c r="Q554" s="652"/>
      <c r="R554" s="652"/>
      <c r="S554" s="652"/>
      <c r="T554" s="652"/>
      <c r="U554" s="652"/>
      <c r="V554" s="653"/>
      <c r="W554" s="37" t="s">
        <v>86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85</v>
      </c>
      <c r="Q555" s="652"/>
      <c r="R555" s="652"/>
      <c r="S555" s="652"/>
      <c r="T555" s="652"/>
      <c r="U555" s="652"/>
      <c r="V555" s="653"/>
      <c r="W555" s="37" t="s">
        <v>68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874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95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875</v>
      </c>
      <c r="B558" s="54" t="s">
        <v>876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98</v>
      </c>
      <c r="L558" s="32"/>
      <c r="M558" s="33" t="s">
        <v>99</v>
      </c>
      <c r="N558" s="33"/>
      <c r="O558" s="32">
        <v>55</v>
      </c>
      <c r="P558" s="840" t="s">
        <v>877</v>
      </c>
      <c r="Q558" s="659"/>
      <c r="R558" s="659"/>
      <c r="S558" s="659"/>
      <c r="T558" s="660"/>
      <c r="U558" s="34"/>
      <c r="V558" s="34"/>
      <c r="W558" s="35" t="s">
        <v>68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878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85</v>
      </c>
      <c r="Q559" s="652"/>
      <c r="R559" s="652"/>
      <c r="S559" s="652"/>
      <c r="T559" s="652"/>
      <c r="U559" s="652"/>
      <c r="V559" s="653"/>
      <c r="W559" s="37" t="s">
        <v>86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85</v>
      </c>
      <c r="Q560" s="652"/>
      <c r="R560" s="652"/>
      <c r="S560" s="652"/>
      <c r="T560" s="652"/>
      <c r="U560" s="652"/>
      <c r="V560" s="653"/>
      <c r="W560" s="37" t="s">
        <v>68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132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879</v>
      </c>
      <c r="B562" s="54" t="s">
        <v>880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98</v>
      </c>
      <c r="L562" s="32"/>
      <c r="M562" s="33" t="s">
        <v>99</v>
      </c>
      <c r="N562" s="33"/>
      <c r="O562" s="32">
        <v>50</v>
      </c>
      <c r="P562" s="661" t="s">
        <v>881</v>
      </c>
      <c r="Q562" s="659"/>
      <c r="R562" s="659"/>
      <c r="S562" s="659"/>
      <c r="T562" s="660"/>
      <c r="U562" s="34"/>
      <c r="V562" s="34"/>
      <c r="W562" s="35" t="s">
        <v>68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882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85</v>
      </c>
      <c r="Q563" s="652"/>
      <c r="R563" s="652"/>
      <c r="S563" s="652"/>
      <c r="T563" s="652"/>
      <c r="U563" s="652"/>
      <c r="V563" s="653"/>
      <c r="W563" s="37" t="s">
        <v>86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85</v>
      </c>
      <c r="Q564" s="652"/>
      <c r="R564" s="652"/>
      <c r="S564" s="652"/>
      <c r="T564" s="652"/>
      <c r="U564" s="652"/>
      <c r="V564" s="653"/>
      <c r="W564" s="37" t="s">
        <v>68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143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883</v>
      </c>
      <c r="B566" s="54" t="s">
        <v>884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103</v>
      </c>
      <c r="L566" s="32"/>
      <c r="M566" s="33" t="s">
        <v>67</v>
      </c>
      <c r="N566" s="33"/>
      <c r="O566" s="32">
        <v>40</v>
      </c>
      <c r="P566" s="887" t="s">
        <v>885</v>
      </c>
      <c r="Q566" s="659"/>
      <c r="R566" s="659"/>
      <c r="S566" s="659"/>
      <c r="T566" s="660"/>
      <c r="U566" s="34"/>
      <c r="V566" s="34"/>
      <c r="W566" s="35" t="s">
        <v>68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886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85</v>
      </c>
      <c r="Q567" s="652"/>
      <c r="R567" s="652"/>
      <c r="S567" s="652"/>
      <c r="T567" s="652"/>
      <c r="U567" s="652"/>
      <c r="V567" s="653"/>
      <c r="W567" s="37" t="s">
        <v>86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85</v>
      </c>
      <c r="Q568" s="652"/>
      <c r="R568" s="652"/>
      <c r="S568" s="652"/>
      <c r="T568" s="652"/>
      <c r="U568" s="652"/>
      <c r="V568" s="653"/>
      <c r="W568" s="37" t="s">
        <v>68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63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887</v>
      </c>
      <c r="B570" s="54" t="s">
        <v>888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98</v>
      </c>
      <c r="L570" s="32"/>
      <c r="M570" s="33" t="s">
        <v>127</v>
      </c>
      <c r="N570" s="33"/>
      <c r="O570" s="32">
        <v>45</v>
      </c>
      <c r="P570" s="693" t="s">
        <v>889</v>
      </c>
      <c r="Q570" s="659"/>
      <c r="R570" s="659"/>
      <c r="S570" s="659"/>
      <c r="T570" s="660"/>
      <c r="U570" s="34"/>
      <c r="V570" s="34"/>
      <c r="W570" s="35" t="s">
        <v>68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890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85</v>
      </c>
      <c r="Q571" s="652"/>
      <c r="R571" s="652"/>
      <c r="S571" s="652"/>
      <c r="T571" s="652"/>
      <c r="U571" s="652"/>
      <c r="V571" s="653"/>
      <c r="W571" s="37" t="s">
        <v>86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85</v>
      </c>
      <c r="Q572" s="652"/>
      <c r="R572" s="652"/>
      <c r="S572" s="652"/>
      <c r="T572" s="652"/>
      <c r="U572" s="652"/>
      <c r="V572" s="653"/>
      <c r="W572" s="37" t="s">
        <v>68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891</v>
      </c>
      <c r="Q573" s="776"/>
      <c r="R573" s="776"/>
      <c r="S573" s="776"/>
      <c r="T573" s="776"/>
      <c r="U573" s="776"/>
      <c r="V573" s="777"/>
      <c r="W573" s="37" t="s">
        <v>68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3252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3362.32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892</v>
      </c>
      <c r="Q574" s="776"/>
      <c r="R574" s="776"/>
      <c r="S574" s="776"/>
      <c r="T574" s="776"/>
      <c r="U574" s="776"/>
      <c r="V574" s="777"/>
      <c r="W574" s="37" t="s">
        <v>68</v>
      </c>
      <c r="X574" s="643">
        <f>IFERROR(SUM(BM22:BM570),"0")</f>
        <v>3473.305035648561</v>
      </c>
      <c r="Y574" s="643">
        <f>IFERROR(SUM(BN22:BN570),"0")</f>
        <v>3589.9070000000002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893</v>
      </c>
      <c r="Q575" s="776"/>
      <c r="R575" s="776"/>
      <c r="S575" s="776"/>
      <c r="T575" s="776"/>
      <c r="U575" s="776"/>
      <c r="V575" s="777"/>
      <c r="W575" s="37" t="s">
        <v>894</v>
      </c>
      <c r="X575" s="38">
        <f>ROUNDUP(SUM(BO22:BO570),0)</f>
        <v>7</v>
      </c>
      <c r="Y575" s="38">
        <f>ROUNDUP(SUM(BP22:BP570),0)</f>
        <v>7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895</v>
      </c>
      <c r="Q576" s="776"/>
      <c r="R576" s="776"/>
      <c r="S576" s="776"/>
      <c r="T576" s="776"/>
      <c r="U576" s="776"/>
      <c r="V576" s="777"/>
      <c r="W576" s="37" t="s">
        <v>68</v>
      </c>
      <c r="X576" s="643">
        <f>GrossWeightTotal+PalletQtyTotal*25</f>
        <v>3648.305035648561</v>
      </c>
      <c r="Y576" s="643">
        <f>GrossWeightTotalR+PalletQtyTotalR*25</f>
        <v>3764.9070000000002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896</v>
      </c>
      <c r="Q577" s="776"/>
      <c r="R577" s="776"/>
      <c r="S577" s="776"/>
      <c r="T577" s="776"/>
      <c r="U577" s="776"/>
      <c r="V577" s="777"/>
      <c r="W577" s="37" t="s">
        <v>894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761.7306602753971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781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897</v>
      </c>
      <c r="Q578" s="776"/>
      <c r="R578" s="776"/>
      <c r="S578" s="776"/>
      <c r="T578" s="776"/>
      <c r="U578" s="776"/>
      <c r="V578" s="777"/>
      <c r="W578" s="39" t="s">
        <v>898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7.3055900000000014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899</v>
      </c>
      <c r="B580" s="638" t="s">
        <v>62</v>
      </c>
      <c r="C580" s="649" t="s">
        <v>93</v>
      </c>
      <c r="D580" s="806"/>
      <c r="E580" s="806"/>
      <c r="F580" s="806"/>
      <c r="G580" s="806"/>
      <c r="H580" s="807"/>
      <c r="I580" s="649" t="s">
        <v>269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574</v>
      </c>
      <c r="W580" s="807"/>
      <c r="X580" s="649" t="s">
        <v>639</v>
      </c>
      <c r="Y580" s="806"/>
      <c r="Z580" s="806"/>
      <c r="AA580" s="807"/>
      <c r="AB580" s="638" t="s">
        <v>704</v>
      </c>
      <c r="AC580" s="649" t="s">
        <v>781</v>
      </c>
      <c r="AD580" s="807"/>
      <c r="AF580" s="639"/>
    </row>
    <row r="581" spans="1:32" ht="14.25" customHeight="1" thickTop="1" x14ac:dyDescent="0.2">
      <c r="A581" s="756" t="s">
        <v>900</v>
      </c>
      <c r="B581" s="649" t="s">
        <v>62</v>
      </c>
      <c r="C581" s="649" t="s">
        <v>94</v>
      </c>
      <c r="D581" s="649" t="s">
        <v>113</v>
      </c>
      <c r="E581" s="649" t="s">
        <v>176</v>
      </c>
      <c r="F581" s="649" t="s">
        <v>203</v>
      </c>
      <c r="G581" s="649" t="s">
        <v>242</v>
      </c>
      <c r="H581" s="649" t="s">
        <v>93</v>
      </c>
      <c r="I581" s="649" t="s">
        <v>270</v>
      </c>
      <c r="J581" s="649" t="s">
        <v>315</v>
      </c>
      <c r="K581" s="649" t="s">
        <v>376</v>
      </c>
      <c r="L581" s="649" t="s">
        <v>422</v>
      </c>
      <c r="M581" s="649" t="s">
        <v>440</v>
      </c>
      <c r="N581" s="639"/>
      <c r="O581" s="649" t="s">
        <v>453</v>
      </c>
      <c r="P581" s="649" t="s">
        <v>465</v>
      </c>
      <c r="Q581" s="649" t="s">
        <v>472</v>
      </c>
      <c r="R581" s="649" t="s">
        <v>476</v>
      </c>
      <c r="S581" s="649" t="s">
        <v>482</v>
      </c>
      <c r="T581" s="649" t="s">
        <v>487</v>
      </c>
      <c r="U581" s="649" t="s">
        <v>561</v>
      </c>
      <c r="V581" s="649" t="s">
        <v>575</v>
      </c>
      <c r="W581" s="649" t="s">
        <v>609</v>
      </c>
      <c r="X581" s="649" t="s">
        <v>640</v>
      </c>
      <c r="Y581" s="649" t="s">
        <v>672</v>
      </c>
      <c r="Z581" s="649" t="s">
        <v>690</v>
      </c>
      <c r="AA581" s="649" t="s">
        <v>697</v>
      </c>
      <c r="AB581" s="649" t="s">
        <v>704</v>
      </c>
      <c r="AC581" s="649" t="s">
        <v>781</v>
      </c>
      <c r="AD581" s="649" t="s">
        <v>874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901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0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130.19999999999999</v>
      </c>
      <c r="E583" s="46">
        <f>IFERROR(Y86*1,"0")+IFERROR(Y87*1,"0")+IFERROR(Y88*1,"0")+IFERROR(Y92*1,"0")+IFERROR(Y93*1,"0")+IFERROR(Y94*1,"0")+IFERROR(Y95*1,"0")+IFERROR(Y96*1,"0")+IFERROR(Y97*1,"0")+IFERROR(Y98*1,"0")+IFERROR(Y99*1,"0")</f>
        <v>164.70000000000002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148.5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177.36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847.19999999999993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172.8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118.96000000000001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1056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207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4.2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8.3999999999999986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264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63</v>
      </c>
      <c r="AD583" s="46">
        <f>IFERROR(Y558*1,"0")+IFERROR(Y562*1,"0")+IFERROR(Y566*1,"0")+IFERROR(Y570*1,"0")</f>
        <v>0</v>
      </c>
      <c r="AF583" s="639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00"/>
        <filter val="1,19"/>
        <filter val="1,43"/>
        <filter val="1,52"/>
        <filter val="1,89"/>
        <filter val="10,00"/>
        <filter val="100,00"/>
        <filter val="101,00"/>
        <filter val="104,00"/>
        <filter val="107,00"/>
        <filter val="11,91"/>
        <filter val="111,00"/>
        <filter val="114,00"/>
        <filter val="12,00"/>
        <filter val="12,78"/>
        <filter val="126,00"/>
        <filter val="140,00"/>
        <filter val="147,00"/>
        <filter val="156,00"/>
        <filter val="16,00"/>
        <filter val="168,00"/>
        <filter val="170,00"/>
        <filter val="18,80"/>
        <filter val="181,00"/>
        <filter val="19,00"/>
        <filter val="2,33"/>
        <filter val="20,11"/>
        <filter val="200,00"/>
        <filter val="208,00"/>
        <filter val="21,00"/>
        <filter val="22,22"/>
        <filter val="23,00"/>
        <filter val="245,00"/>
        <filter val="27,00"/>
        <filter val="3 252,00"/>
        <filter val="3 473,31"/>
        <filter val="3 648,31"/>
        <filter val="3,00"/>
        <filter val="3,15"/>
        <filter val="3,29"/>
        <filter val="302,08"/>
        <filter val="34,00"/>
        <filter val="37,88"/>
        <filter val="39,29"/>
        <filter val="4,00"/>
        <filter val="4,22"/>
        <filter val="40,00"/>
        <filter val="47,00"/>
        <filter val="47,50"/>
        <filter val="47,60"/>
        <filter val="5,13"/>
        <filter val="50,00"/>
        <filter val="51,00"/>
        <filter val="52,00"/>
        <filter val="524,00"/>
        <filter val="59,00"/>
        <filter val="6,67"/>
        <filter val="6,89"/>
        <filter val="62,00"/>
        <filter val="63,00"/>
        <filter val="64,00"/>
        <filter val="7"/>
        <filter val="7,00"/>
        <filter val="70,83"/>
        <filter val="714,00"/>
        <filter val="725,00"/>
        <filter val="76,51"/>
        <filter val="761,73"/>
        <filter val="8,00"/>
        <filter val="9,85"/>
        <filter val="90,00"/>
        <filter val="98,00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902</v>
      </c>
      <c r="H1" s="52"/>
    </row>
    <row r="3" spans="2:8" x14ac:dyDescent="0.2">
      <c r="B3" s="47" t="s">
        <v>903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904</v>
      </c>
      <c r="D6" s="47" t="s">
        <v>905</v>
      </c>
      <c r="E6" s="47"/>
    </row>
    <row r="7" spans="2:8" x14ac:dyDescent="0.2">
      <c r="B7" s="47" t="s">
        <v>906</v>
      </c>
      <c r="C7" s="47" t="s">
        <v>907</v>
      </c>
      <c r="D7" s="47" t="s">
        <v>908</v>
      </c>
      <c r="E7" s="47"/>
    </row>
    <row r="8" spans="2:8" x14ac:dyDescent="0.2">
      <c r="B8" s="47" t="s">
        <v>909</v>
      </c>
      <c r="C8" s="47" t="s">
        <v>910</v>
      </c>
      <c r="D8" s="47" t="s">
        <v>911</v>
      </c>
      <c r="E8" s="47"/>
    </row>
    <row r="9" spans="2:8" x14ac:dyDescent="0.2">
      <c r="B9" s="47" t="s">
        <v>912</v>
      </c>
      <c r="C9" s="47" t="s">
        <v>913</v>
      </c>
      <c r="D9" s="47" t="s">
        <v>914</v>
      </c>
      <c r="E9" s="47"/>
    </row>
    <row r="10" spans="2:8" x14ac:dyDescent="0.2">
      <c r="B10" s="47" t="s">
        <v>915</v>
      </c>
      <c r="C10" s="47" t="s">
        <v>916</v>
      </c>
      <c r="D10" s="47" t="s">
        <v>917</v>
      </c>
      <c r="E10" s="47"/>
    </row>
    <row r="11" spans="2:8" x14ac:dyDescent="0.2">
      <c r="B11" s="47" t="s">
        <v>918</v>
      </c>
      <c r="C11" s="47" t="s">
        <v>919</v>
      </c>
      <c r="D11" s="47" t="s">
        <v>920</v>
      </c>
      <c r="E11" s="47"/>
    </row>
    <row r="13" spans="2:8" x14ac:dyDescent="0.2">
      <c r="B13" s="47" t="s">
        <v>921</v>
      </c>
      <c r="C13" s="47" t="s">
        <v>904</v>
      </c>
      <c r="D13" s="47"/>
      <c r="E13" s="47"/>
    </row>
    <row r="15" spans="2:8" x14ac:dyDescent="0.2">
      <c r="B15" s="47" t="s">
        <v>922</v>
      </c>
      <c r="C15" s="47" t="s">
        <v>907</v>
      </c>
      <c r="D15" s="47"/>
      <c r="E15" s="47"/>
    </row>
    <row r="17" spans="2:5" x14ac:dyDescent="0.2">
      <c r="B17" s="47" t="s">
        <v>923</v>
      </c>
      <c r="C17" s="47" t="s">
        <v>910</v>
      </c>
      <c r="D17" s="47"/>
      <c r="E17" s="47"/>
    </row>
    <row r="19" spans="2:5" x14ac:dyDescent="0.2">
      <c r="B19" s="47" t="s">
        <v>924</v>
      </c>
      <c r="C19" s="47" t="s">
        <v>913</v>
      </c>
      <c r="D19" s="47"/>
      <c r="E19" s="47"/>
    </row>
    <row r="21" spans="2:5" x14ac:dyDescent="0.2">
      <c r="B21" s="47" t="s">
        <v>925</v>
      </c>
      <c r="C21" s="47" t="s">
        <v>916</v>
      </c>
      <c r="D21" s="47"/>
      <c r="E21" s="47"/>
    </row>
    <row r="23" spans="2:5" x14ac:dyDescent="0.2">
      <c r="B23" s="47" t="s">
        <v>926</v>
      </c>
      <c r="C23" s="47" t="s">
        <v>919</v>
      </c>
      <c r="D23" s="47"/>
      <c r="E23" s="47"/>
    </row>
    <row r="25" spans="2:5" x14ac:dyDescent="0.2">
      <c r="B25" s="47" t="s">
        <v>927</v>
      </c>
      <c r="C25" s="47"/>
      <c r="D25" s="47"/>
      <c r="E25" s="47"/>
    </row>
    <row r="26" spans="2:5" x14ac:dyDescent="0.2">
      <c r="B26" s="47" t="s">
        <v>928</v>
      </c>
      <c r="C26" s="47"/>
      <c r="D26" s="47"/>
      <c r="E26" s="47"/>
    </row>
    <row r="27" spans="2:5" x14ac:dyDescent="0.2">
      <c r="B27" s="47" t="s">
        <v>929</v>
      </c>
      <c r="C27" s="47"/>
      <c r="D27" s="47"/>
      <c r="E27" s="47"/>
    </row>
    <row r="28" spans="2:5" x14ac:dyDescent="0.2">
      <c r="B28" s="47" t="s">
        <v>930</v>
      </c>
      <c r="C28" s="47"/>
      <c r="D28" s="47"/>
      <c r="E28" s="47"/>
    </row>
    <row r="29" spans="2:5" x14ac:dyDescent="0.2">
      <c r="B29" s="47" t="s">
        <v>931</v>
      </c>
      <c r="C29" s="47"/>
      <c r="D29" s="47"/>
      <c r="E29" s="47"/>
    </row>
    <row r="30" spans="2:5" x14ac:dyDescent="0.2">
      <c r="B30" s="47" t="s">
        <v>932</v>
      </c>
      <c r="C30" s="47"/>
      <c r="D30" s="47"/>
      <c r="E30" s="47"/>
    </row>
    <row r="31" spans="2:5" x14ac:dyDescent="0.2">
      <c r="B31" s="47" t="s">
        <v>933</v>
      </c>
      <c r="C31" s="47"/>
      <c r="D31" s="47"/>
      <c r="E31" s="47"/>
    </row>
    <row r="32" spans="2:5" x14ac:dyDescent="0.2">
      <c r="B32" s="47" t="s">
        <v>934</v>
      </c>
      <c r="C32" s="47"/>
      <c r="D32" s="47"/>
      <c r="E32" s="47"/>
    </row>
    <row r="33" spans="2:5" x14ac:dyDescent="0.2">
      <c r="B33" s="47" t="s">
        <v>935</v>
      </c>
      <c r="C33" s="47"/>
      <c r="D33" s="47"/>
      <c r="E33" s="47"/>
    </row>
    <row r="34" spans="2:5" x14ac:dyDescent="0.2">
      <c r="B34" s="47" t="s">
        <v>936</v>
      </c>
      <c r="C34" s="47"/>
      <c r="D34" s="47"/>
      <c r="E34" s="47"/>
    </row>
    <row r="35" spans="2:5" x14ac:dyDescent="0.2">
      <c r="B35" s="47" t="s">
        <v>937</v>
      </c>
      <c r="C35" s="47"/>
      <c r="D35" s="47"/>
      <c r="E35" s="47"/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2025-05-01T11:14:37Z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