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16FF35-7A8C-4749-97F9-306FAC3A5A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Z583" i="1" s="1"/>
  <c r="P449" i="1"/>
  <c r="X446" i="1"/>
  <c r="X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9" i="1" s="1"/>
  <c r="P436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Y412" i="1" s="1"/>
  <c r="P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BP405" i="1" s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N330" i="1"/>
  <c r="BM330" i="1"/>
  <c r="Z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Y29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Z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M583" i="1" s="1"/>
  <c r="P270" i="1"/>
  <c r="X267" i="1"/>
  <c r="X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Y249" i="1" s="1"/>
  <c r="X245" i="1"/>
  <c r="X244" i="1"/>
  <c r="BO243" i="1"/>
  <c r="BM243" i="1"/>
  <c r="Y243" i="1"/>
  <c r="BP243" i="1" s="1"/>
  <c r="P243" i="1"/>
  <c r="BO242" i="1"/>
  <c r="BM242" i="1"/>
  <c r="Y242" i="1"/>
  <c r="Y244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5" i="1" s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Y150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Y68" i="1" s="1"/>
  <c r="P66" i="1"/>
  <c r="BP65" i="1"/>
  <c r="BO65" i="1"/>
  <c r="BN65" i="1"/>
  <c r="BM65" i="1"/>
  <c r="Z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C583" i="1" s="1"/>
  <c r="P37" i="1"/>
  <c r="X33" i="1"/>
  <c r="X32" i="1"/>
  <c r="BO31" i="1"/>
  <c r="BM31" i="1"/>
  <c r="Y31" i="1"/>
  <c r="Y33" i="1" s="1"/>
  <c r="P31" i="1"/>
  <c r="X29" i="1"/>
  <c r="X573" i="1" s="1"/>
  <c r="X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206" i="1" l="1"/>
  <c r="BN206" i="1"/>
  <c r="Z206" i="1"/>
  <c r="BP233" i="1"/>
  <c r="BN233" i="1"/>
  <c r="Z233" i="1"/>
  <c r="BP252" i="1"/>
  <c r="BN252" i="1"/>
  <c r="Z252" i="1"/>
  <c r="BP254" i="1"/>
  <c r="BN254" i="1"/>
  <c r="Z254" i="1"/>
  <c r="BP312" i="1"/>
  <c r="BN312" i="1"/>
  <c r="Z312" i="1"/>
  <c r="BP350" i="1"/>
  <c r="BN350" i="1"/>
  <c r="Z350" i="1"/>
  <c r="BP383" i="1"/>
  <c r="BN383" i="1"/>
  <c r="Z383" i="1"/>
  <c r="BP422" i="1"/>
  <c r="BN422" i="1"/>
  <c r="Z422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85" i="1"/>
  <c r="BN485" i="1"/>
  <c r="Z485" i="1"/>
  <c r="Z22" i="1"/>
  <c r="BN22" i="1"/>
  <c r="Y29" i="1"/>
  <c r="Z40" i="1"/>
  <c r="BN40" i="1"/>
  <c r="Z59" i="1"/>
  <c r="BN59" i="1"/>
  <c r="Z71" i="1"/>
  <c r="BN71" i="1"/>
  <c r="Z86" i="1"/>
  <c r="BN86" i="1"/>
  <c r="Y89" i="1"/>
  <c r="Z99" i="1"/>
  <c r="BN99" i="1"/>
  <c r="Z117" i="1"/>
  <c r="BN117" i="1"/>
  <c r="Y124" i="1"/>
  <c r="Z127" i="1"/>
  <c r="BN127" i="1"/>
  <c r="Z155" i="1"/>
  <c r="BN155" i="1"/>
  <c r="Y179" i="1"/>
  <c r="Z175" i="1"/>
  <c r="BN175" i="1"/>
  <c r="Y189" i="1"/>
  <c r="Y188" i="1"/>
  <c r="BP187" i="1"/>
  <c r="BN187" i="1"/>
  <c r="Z187" i="1"/>
  <c r="Z188" i="1" s="1"/>
  <c r="BP192" i="1"/>
  <c r="BN192" i="1"/>
  <c r="Z192" i="1"/>
  <c r="BP218" i="1"/>
  <c r="BN218" i="1"/>
  <c r="Z218" i="1"/>
  <c r="Y257" i="1"/>
  <c r="Y256" i="1"/>
  <c r="BP251" i="1"/>
  <c r="BN251" i="1"/>
  <c r="Z251" i="1"/>
  <c r="BP253" i="1"/>
  <c r="BN253" i="1"/>
  <c r="Z253" i="1"/>
  <c r="BP255" i="1"/>
  <c r="BN255" i="1"/>
  <c r="Z255" i="1"/>
  <c r="BP260" i="1"/>
  <c r="BN260" i="1"/>
  <c r="Z260" i="1"/>
  <c r="BP322" i="1"/>
  <c r="BN322" i="1"/>
  <c r="Z322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37" i="1"/>
  <c r="BN437" i="1"/>
  <c r="Z437" i="1"/>
  <c r="BP473" i="1"/>
  <c r="BN473" i="1"/>
  <c r="Z473" i="1"/>
  <c r="BP497" i="1"/>
  <c r="BN497" i="1"/>
  <c r="Z497" i="1"/>
  <c r="Y195" i="1"/>
  <c r="Y267" i="1"/>
  <c r="BP344" i="1"/>
  <c r="BN344" i="1"/>
  <c r="Z344" i="1"/>
  <c r="BP348" i="1"/>
  <c r="BN348" i="1"/>
  <c r="Z348" i="1"/>
  <c r="BP367" i="1"/>
  <c r="BN367" i="1"/>
  <c r="Z367" i="1"/>
  <c r="Y379" i="1"/>
  <c r="BP377" i="1"/>
  <c r="BN377" i="1"/>
  <c r="Z377" i="1"/>
  <c r="BP396" i="1"/>
  <c r="BN396" i="1"/>
  <c r="Z396" i="1"/>
  <c r="BP420" i="1"/>
  <c r="BN420" i="1"/>
  <c r="Z420" i="1"/>
  <c r="Y432" i="1"/>
  <c r="BP430" i="1"/>
  <c r="BN430" i="1"/>
  <c r="Z430" i="1"/>
  <c r="BP450" i="1"/>
  <c r="BN450" i="1"/>
  <c r="Z450" i="1"/>
  <c r="BP471" i="1"/>
  <c r="BN471" i="1"/>
  <c r="Z471" i="1"/>
  <c r="BP479" i="1"/>
  <c r="BN479" i="1"/>
  <c r="Z479" i="1"/>
  <c r="BP495" i="1"/>
  <c r="BN495" i="1"/>
  <c r="Z495" i="1"/>
  <c r="AD583" i="1"/>
  <c r="Y559" i="1"/>
  <c r="BP558" i="1"/>
  <c r="BN558" i="1"/>
  <c r="Z558" i="1"/>
  <c r="Z559" i="1" s="1"/>
  <c r="Y568" i="1"/>
  <c r="Y567" i="1"/>
  <c r="BP566" i="1"/>
  <c r="BN566" i="1"/>
  <c r="Z566" i="1"/>
  <c r="Z567" i="1" s="1"/>
  <c r="Z24" i="1"/>
  <c r="BN24" i="1"/>
  <c r="X577" i="1"/>
  <c r="Z38" i="1"/>
  <c r="BN38" i="1"/>
  <c r="Z44" i="1"/>
  <c r="Z45" i="1" s="1"/>
  <c r="BN44" i="1"/>
  <c r="BP44" i="1"/>
  <c r="Y45" i="1"/>
  <c r="Z49" i="1"/>
  <c r="BN49" i="1"/>
  <c r="Y56" i="1"/>
  <c r="Z53" i="1"/>
  <c r="BN53" i="1"/>
  <c r="Y62" i="1"/>
  <c r="Z61" i="1"/>
  <c r="BN61" i="1"/>
  <c r="Y69" i="1"/>
  <c r="Z67" i="1"/>
  <c r="BN67" i="1"/>
  <c r="Y78" i="1"/>
  <c r="Z73" i="1"/>
  <c r="BN73" i="1"/>
  <c r="Z81" i="1"/>
  <c r="BN81" i="1"/>
  <c r="Z88" i="1"/>
  <c r="BN88" i="1"/>
  <c r="Y100" i="1"/>
  <c r="Z97" i="1"/>
  <c r="BN97" i="1"/>
  <c r="Z104" i="1"/>
  <c r="BN104" i="1"/>
  <c r="Y109" i="1"/>
  <c r="Z112" i="1"/>
  <c r="BN112" i="1"/>
  <c r="Z119" i="1"/>
  <c r="BN119" i="1"/>
  <c r="Z123" i="1"/>
  <c r="BN123" i="1"/>
  <c r="Y129" i="1"/>
  <c r="Z134" i="1"/>
  <c r="BN134" i="1"/>
  <c r="Z138" i="1"/>
  <c r="BN138" i="1"/>
  <c r="Z149" i="1"/>
  <c r="Z150" i="1" s="1"/>
  <c r="BN149" i="1"/>
  <c r="BP149" i="1"/>
  <c r="Z153" i="1"/>
  <c r="BN153" i="1"/>
  <c r="BP153" i="1"/>
  <c r="Y156" i="1"/>
  <c r="Z159" i="1"/>
  <c r="Z160" i="1" s="1"/>
  <c r="BN159" i="1"/>
  <c r="BP159" i="1"/>
  <c r="Y160" i="1"/>
  <c r="Z165" i="1"/>
  <c r="Z166" i="1" s="1"/>
  <c r="BN165" i="1"/>
  <c r="BP165" i="1"/>
  <c r="Z169" i="1"/>
  <c r="BN169" i="1"/>
  <c r="BP169" i="1"/>
  <c r="Y178" i="1"/>
  <c r="Z173" i="1"/>
  <c r="BN173" i="1"/>
  <c r="Z177" i="1"/>
  <c r="BN177" i="1"/>
  <c r="Z198" i="1"/>
  <c r="BN198" i="1"/>
  <c r="Y210" i="1"/>
  <c r="Z204" i="1"/>
  <c r="BN204" i="1"/>
  <c r="Z208" i="1"/>
  <c r="BN208" i="1"/>
  <c r="Y223" i="1"/>
  <c r="Z216" i="1"/>
  <c r="BN216" i="1"/>
  <c r="Z220" i="1"/>
  <c r="BN220" i="1"/>
  <c r="Z231" i="1"/>
  <c r="BN231" i="1"/>
  <c r="Y240" i="1"/>
  <c r="Z235" i="1"/>
  <c r="BN235" i="1"/>
  <c r="Z243" i="1"/>
  <c r="BN243" i="1"/>
  <c r="Z262" i="1"/>
  <c r="BN262" i="1"/>
  <c r="Z271" i="1"/>
  <c r="BN271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Y317" i="1"/>
  <c r="Z314" i="1"/>
  <c r="BN314" i="1"/>
  <c r="Z320" i="1"/>
  <c r="BN320" i="1"/>
  <c r="BP320" i="1"/>
  <c r="Z328" i="1"/>
  <c r="BN328" i="1"/>
  <c r="U583" i="1"/>
  <c r="Y356" i="1"/>
  <c r="BP355" i="1"/>
  <c r="BN355" i="1"/>
  <c r="Z355" i="1"/>
  <c r="Z356" i="1" s="1"/>
  <c r="Y363" i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24" i="1"/>
  <c r="BN424" i="1"/>
  <c r="Z424" i="1"/>
  <c r="Y445" i="1"/>
  <c r="BP441" i="1"/>
  <c r="BN441" i="1"/>
  <c r="Z441" i="1"/>
  <c r="BP467" i="1"/>
  <c r="BN467" i="1"/>
  <c r="Z467" i="1"/>
  <c r="BP475" i="1"/>
  <c r="BN475" i="1"/>
  <c r="Z475" i="1"/>
  <c r="BP491" i="1"/>
  <c r="BN491" i="1"/>
  <c r="Z491" i="1"/>
  <c r="BP503" i="1"/>
  <c r="BN503" i="1"/>
  <c r="Z503" i="1"/>
  <c r="Y339" i="1"/>
  <c r="Y346" i="1"/>
  <c r="Y345" i="1"/>
  <c r="Y408" i="1"/>
  <c r="X583" i="1"/>
  <c r="H9" i="1"/>
  <c r="A10" i="1"/>
  <c r="B583" i="1"/>
  <c r="X574" i="1"/>
  <c r="X575" i="1"/>
  <c r="Z23" i="1"/>
  <c r="BN23" i="1"/>
  <c r="BP23" i="1"/>
  <c r="Z25" i="1"/>
  <c r="BN25" i="1"/>
  <c r="Z27" i="1"/>
  <c r="BN27" i="1"/>
  <c r="Y28" i="1"/>
  <c r="Z31" i="1"/>
  <c r="Z32" i="1" s="1"/>
  <c r="BN31" i="1"/>
  <c r="BP31" i="1"/>
  <c r="Y32" i="1"/>
  <c r="Z37" i="1"/>
  <c r="BN37" i="1"/>
  <c r="BP37" i="1"/>
  <c r="Z39" i="1"/>
  <c r="BN39" i="1"/>
  <c r="Y42" i="1"/>
  <c r="D583" i="1"/>
  <c r="Z50" i="1"/>
  <c r="BN50" i="1"/>
  <c r="BP50" i="1"/>
  <c r="Z52" i="1"/>
  <c r="BN52" i="1"/>
  <c r="Z54" i="1"/>
  <c r="BN54" i="1"/>
  <c r="Y55" i="1"/>
  <c r="Z58" i="1"/>
  <c r="BN58" i="1"/>
  <c r="BP58" i="1"/>
  <c r="Z60" i="1"/>
  <c r="BN60" i="1"/>
  <c r="Y63" i="1"/>
  <c r="Z66" i="1"/>
  <c r="Z68" i="1" s="1"/>
  <c r="BN66" i="1"/>
  <c r="BP66" i="1"/>
  <c r="Z72" i="1"/>
  <c r="BN72" i="1"/>
  <c r="Z74" i="1"/>
  <c r="BN74" i="1"/>
  <c r="Z76" i="1"/>
  <c r="BN76" i="1"/>
  <c r="Y77" i="1"/>
  <c r="Z80" i="1"/>
  <c r="Z82" i="1" s="1"/>
  <c r="BN80" i="1"/>
  <c r="BP80" i="1"/>
  <c r="Y83" i="1"/>
  <c r="E583" i="1"/>
  <c r="Z87" i="1"/>
  <c r="BN87" i="1"/>
  <c r="BP87" i="1"/>
  <c r="Y90" i="1"/>
  <c r="Z93" i="1"/>
  <c r="BN93" i="1"/>
  <c r="Z94" i="1"/>
  <c r="BN94" i="1"/>
  <c r="Z96" i="1"/>
  <c r="BN96" i="1"/>
  <c r="Z98" i="1"/>
  <c r="BN98" i="1"/>
  <c r="Y101" i="1"/>
  <c r="F583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Y125" i="1"/>
  <c r="BP120" i="1"/>
  <c r="BN120" i="1"/>
  <c r="Z120" i="1"/>
  <c r="BP128" i="1"/>
  <c r="BN128" i="1"/>
  <c r="Z128" i="1"/>
  <c r="Y130" i="1"/>
  <c r="G583" i="1"/>
  <c r="Y136" i="1"/>
  <c r="BP133" i="1"/>
  <c r="BN133" i="1"/>
  <c r="Z133" i="1"/>
  <c r="Y140" i="1"/>
  <c r="F9" i="1"/>
  <c r="J9" i="1"/>
  <c r="Y41" i="1"/>
  <c r="BP118" i="1"/>
  <c r="BN118" i="1"/>
  <c r="Z118" i="1"/>
  <c r="Z124" i="1" s="1"/>
  <c r="BP122" i="1"/>
  <c r="BN122" i="1"/>
  <c r="Z122" i="1"/>
  <c r="BP139" i="1"/>
  <c r="BN139" i="1"/>
  <c r="Z139" i="1"/>
  <c r="Z140" i="1" s="1"/>
  <c r="Y141" i="1"/>
  <c r="Y146" i="1"/>
  <c r="BP143" i="1"/>
  <c r="BN143" i="1"/>
  <c r="Z143" i="1"/>
  <c r="Z145" i="1" s="1"/>
  <c r="H583" i="1"/>
  <c r="Y151" i="1"/>
  <c r="Z154" i="1"/>
  <c r="Z156" i="1" s="1"/>
  <c r="BN154" i="1"/>
  <c r="BP154" i="1"/>
  <c r="I583" i="1"/>
  <c r="Y167" i="1"/>
  <c r="Z170" i="1"/>
  <c r="BN170" i="1"/>
  <c r="BP170" i="1"/>
  <c r="Z172" i="1"/>
  <c r="BN172" i="1"/>
  <c r="Z174" i="1"/>
  <c r="BN174" i="1"/>
  <c r="Z176" i="1"/>
  <c r="BN176" i="1"/>
  <c r="Z181" i="1"/>
  <c r="BN181" i="1"/>
  <c r="BP181" i="1"/>
  <c r="Z182" i="1"/>
  <c r="BN182" i="1"/>
  <c r="Z183" i="1"/>
  <c r="BN183" i="1"/>
  <c r="Y184" i="1"/>
  <c r="J583" i="1"/>
  <c r="Z193" i="1"/>
  <c r="BN193" i="1"/>
  <c r="BP193" i="1"/>
  <c r="Y194" i="1"/>
  <c r="Z197" i="1"/>
  <c r="BN197" i="1"/>
  <c r="BP197" i="1"/>
  <c r="Y200" i="1"/>
  <c r="Z203" i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83" i="1"/>
  <c r="Z232" i="1"/>
  <c r="BN232" i="1"/>
  <c r="BP232" i="1"/>
  <c r="Z234" i="1"/>
  <c r="BN234" i="1"/>
  <c r="Z236" i="1"/>
  <c r="BN236" i="1"/>
  <c r="Z238" i="1"/>
  <c r="BN238" i="1"/>
  <c r="Y239" i="1"/>
  <c r="Z242" i="1"/>
  <c r="Z244" i="1" s="1"/>
  <c r="BN242" i="1"/>
  <c r="BP242" i="1"/>
  <c r="Y245" i="1"/>
  <c r="Z247" i="1"/>
  <c r="Z248" i="1" s="1"/>
  <c r="BN247" i="1"/>
  <c r="BP247" i="1"/>
  <c r="Y248" i="1"/>
  <c r="L583" i="1"/>
  <c r="Z261" i="1"/>
  <c r="Z266" i="1" s="1"/>
  <c r="BN261" i="1"/>
  <c r="BP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Z282" i="1" s="1"/>
  <c r="BN278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BP343" i="1"/>
  <c r="BN343" i="1"/>
  <c r="Z343" i="1"/>
  <c r="Z345" i="1" s="1"/>
  <c r="Y352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Z317" i="1" s="1"/>
  <c r="BP315" i="1"/>
  <c r="BN315" i="1"/>
  <c r="Z315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Z351" i="1"/>
  <c r="BP349" i="1"/>
  <c r="BN349" i="1"/>
  <c r="Z349" i="1"/>
  <c r="Y351" i="1"/>
  <c r="Y362" i="1"/>
  <c r="Y374" i="1"/>
  <c r="Y380" i="1"/>
  <c r="Y384" i="1"/>
  <c r="Y397" i="1"/>
  <c r="Y409" i="1"/>
  <c r="Y413" i="1"/>
  <c r="Y427" i="1"/>
  <c r="Y433" i="1"/>
  <c r="Y438" i="1"/>
  <c r="Y446" i="1"/>
  <c r="Y451" i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Q583" i="1"/>
  <c r="Y583" i="1"/>
  <c r="Y288" i="1"/>
  <c r="R583" i="1"/>
  <c r="Y302" i="1"/>
  <c r="Y357" i="1"/>
  <c r="Z360" i="1"/>
  <c r="Z362" i="1" s="1"/>
  <c r="BN360" i="1"/>
  <c r="V583" i="1"/>
  <c r="Z368" i="1"/>
  <c r="BN368" i="1"/>
  <c r="Z370" i="1"/>
  <c r="BN370" i="1"/>
  <c r="Z372" i="1"/>
  <c r="BN372" i="1"/>
  <c r="Y375" i="1"/>
  <c r="Z378" i="1"/>
  <c r="Z379" i="1" s="1"/>
  <c r="BN378" i="1"/>
  <c r="Z382" i="1"/>
  <c r="Z384" i="1" s="1"/>
  <c r="BN382" i="1"/>
  <c r="BP382" i="1"/>
  <c r="W583" i="1"/>
  <c r="Z393" i="1"/>
  <c r="BN393" i="1"/>
  <c r="Z395" i="1"/>
  <c r="BN395" i="1"/>
  <c r="Y398" i="1"/>
  <c r="Z405" i="1"/>
  <c r="BN405" i="1"/>
  <c r="Z407" i="1"/>
  <c r="BN407" i="1"/>
  <c r="Z411" i="1"/>
  <c r="Z412" i="1" s="1"/>
  <c r="BN411" i="1"/>
  <c r="BP411" i="1"/>
  <c r="Z417" i="1"/>
  <c r="Z427" i="1" s="1"/>
  <c r="BN417" i="1"/>
  <c r="BP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Z436" i="1"/>
  <c r="Z438" i="1" s="1"/>
  <c r="BN436" i="1"/>
  <c r="BP436" i="1"/>
  <c r="Z442" i="1"/>
  <c r="BN442" i="1"/>
  <c r="Z444" i="1"/>
  <c r="BN444" i="1"/>
  <c r="Z449" i="1"/>
  <c r="BN449" i="1"/>
  <c r="BP449" i="1"/>
  <c r="Y452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88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10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256" i="1" l="1"/>
  <c r="Z451" i="1"/>
  <c r="Z199" i="1"/>
  <c r="Z194" i="1"/>
  <c r="Z135" i="1"/>
  <c r="Z129" i="1"/>
  <c r="Z89" i="1"/>
  <c r="Z397" i="1"/>
  <c r="Y574" i="1"/>
  <c r="Y575" i="1"/>
  <c r="Z55" i="1"/>
  <c r="Y573" i="1"/>
  <c r="Z445" i="1"/>
  <c r="Z408" i="1"/>
  <c r="Z374" i="1"/>
  <c r="Z239" i="1"/>
  <c r="Z210" i="1"/>
  <c r="Z178" i="1"/>
  <c r="Z108" i="1"/>
  <c r="Z100" i="1"/>
  <c r="Z77" i="1"/>
  <c r="Z28" i="1"/>
  <c r="Z521" i="1"/>
  <c r="Z499" i="1"/>
  <c r="Z554" i="1"/>
  <c r="Z539" i="1"/>
  <c r="Z487" i="1"/>
  <c r="Z332" i="1"/>
  <c r="Z324" i="1"/>
  <c r="Z114" i="1"/>
  <c r="Z41" i="1"/>
  <c r="X576" i="1"/>
  <c r="Z481" i="1"/>
  <c r="Z274" i="1"/>
  <c r="Z222" i="1"/>
  <c r="Z184" i="1"/>
  <c r="Z62" i="1"/>
  <c r="Y577" i="1"/>
  <c r="Z578" i="1" l="1"/>
  <c r="Y576" i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<sst xmlns="http://schemas.openxmlformats.org/spreadsheetml/2006/main" count="2614" uniqueCount="939">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</sst>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169" sqref="AA16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45780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912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Суббота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4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0.41666666666666669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hidden="1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0</v>
      </c>
      <c r="Y55" s="643">
        <f>IFERROR(Y49/H49,"0")+IFERROR(Y50/H50,"0")+IFERROR(Y51/H51,"0")+IFERROR(Y52/H52,"0")+IFERROR(Y53/H53,"0")+IFERROR(Y54/H54,"0")</f>
        <v>0</v>
      </c>
      <c r="Z55" s="643">
        <f>IFERROR(IF(Z49="",0,Z49),"0")+IFERROR(IF(Z50="",0,Z50),"0")+IFERROR(IF(Z51="",0,Z51),"0")+IFERROR(IF(Z52="",0,Z52),"0")+IFERROR(IF(Z53="",0,Z53),"0")+IFERROR(IF(Z54="",0,Z54),"0")</f>
        <v>0</v>
      </c>
      <c r="AA55" s="644"/>
      <c r="AB55" s="644"/>
      <c r="AC55" s="644"/>
    </row>
    <row r="56" spans="1:68" hidden="1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0</v>
      </c>
      <c r="Y56" s="643">
        <f>IFERROR(SUM(Y49:Y54),"0")</f>
        <v>0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hidden="1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hidden="1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hidden="1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hidden="1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hidden="1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120</v>
      </c>
      <c r="Y169" s="642">
        <f t="shared" ref="Y169:Y177" si="26">IFERROR(IF(X169="",0,CEILING((X169/$H169),1)*$H169),"")</f>
        <v>121.80000000000001</v>
      </c>
      <c r="Z169" s="36">
        <f>IFERROR(IF(Y169=0,"",ROUNDUP(Y169/H169,0)*0.00902),"")</f>
        <v>0.26158000000000003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127.71428571428571</v>
      </c>
      <c r="BN169" s="64">
        <f t="shared" ref="BN169:BN177" si="28">IFERROR(Y169*I169/H169,"0")</f>
        <v>129.63</v>
      </c>
      <c r="BO169" s="64">
        <f t="shared" ref="BO169:BO177" si="29">IFERROR(1/J169*(X169/H169),"0")</f>
        <v>0.21645021645021645</v>
      </c>
      <c r="BP169" s="64">
        <f t="shared" ref="BP169:BP177" si="30">IFERROR(1/J169*(Y169/H169),"0")</f>
        <v>0.2196969696969697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20</v>
      </c>
      <c r="Y170" s="642">
        <f t="shared" si="26"/>
        <v>21</v>
      </c>
      <c r="Z170" s="36">
        <f>IFERROR(IF(Y170=0,"",ROUNDUP(Y170/H170,0)*0.00902),"")</f>
        <v>4.5100000000000001E-2</v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21.285714285714281</v>
      </c>
      <c r="BN170" s="64">
        <f t="shared" si="28"/>
        <v>22.349999999999998</v>
      </c>
      <c r="BO170" s="64">
        <f t="shared" si="29"/>
        <v>3.6075036075036072E-2</v>
      </c>
      <c r="BP170" s="64">
        <f t="shared" si="30"/>
        <v>3.787878787878788E-2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50</v>
      </c>
      <c r="Y171" s="642">
        <f t="shared" si="26"/>
        <v>50.400000000000006</v>
      </c>
      <c r="Z171" s="36">
        <f>IFERROR(IF(Y171=0,"",ROUNDUP(Y171/H171,0)*0.00902),"")</f>
        <v>0.10824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52.5</v>
      </c>
      <c r="BN171" s="64">
        <f t="shared" si="28"/>
        <v>52.920000000000009</v>
      </c>
      <c r="BO171" s="64">
        <f t="shared" si="29"/>
        <v>9.0187590187590191E-2</v>
      </c>
      <c r="BP171" s="64">
        <f t="shared" si="30"/>
        <v>9.0909090909090912E-2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45.238095238095234</v>
      </c>
      <c r="Y178" s="643">
        <f>IFERROR(Y169/H169,"0")+IFERROR(Y170/H170,"0")+IFERROR(Y171/H171,"0")+IFERROR(Y172/H172,"0")+IFERROR(Y173/H173,"0")+IFERROR(Y174/H174,"0")+IFERROR(Y175/H175,"0")+IFERROR(Y176/H176,"0")+IFERROR(Y177/H177,"0")</f>
        <v>46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0.41492000000000007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190</v>
      </c>
      <c r="Y179" s="643">
        <f>IFERROR(SUM(Y169:Y177),"0")</f>
        <v>193.20000000000002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50</v>
      </c>
      <c r="Y202" s="642">
        <f t="shared" ref="Y202:Y209" si="31">IFERROR(IF(X202="",0,CEILING((X202/$H202),1)*$H202),"")</f>
        <v>54</v>
      </c>
      <c r="Z202" s="36">
        <f>IFERROR(IF(Y202=0,"",ROUNDUP(Y202/H202,0)*0.00902),"")</f>
        <v>9.0200000000000002E-2</v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51.944444444444443</v>
      </c>
      <c r="BN202" s="64">
        <f t="shared" ref="BN202:BN209" si="33">IFERROR(Y202*I202/H202,"0")</f>
        <v>56.099999999999994</v>
      </c>
      <c r="BO202" s="64">
        <f t="shared" ref="BO202:BO209" si="34">IFERROR(1/J202*(X202/H202),"0")</f>
        <v>7.0145903479236812E-2</v>
      </c>
      <c r="BP202" s="64">
        <f t="shared" ref="BP202:BP209" si="35">IFERROR(1/J202*(Y202/H202),"0")</f>
        <v>7.575757575757576E-2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150</v>
      </c>
      <c r="Y203" s="642">
        <f t="shared" si="31"/>
        <v>151.20000000000002</v>
      </c>
      <c r="Z203" s="36">
        <f>IFERROR(IF(Y203=0,"",ROUNDUP(Y203/H203,0)*0.00902),"")</f>
        <v>0.25256000000000001</v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155.83333333333331</v>
      </c>
      <c r="BN203" s="64">
        <f t="shared" si="33"/>
        <v>157.08000000000001</v>
      </c>
      <c r="BO203" s="64">
        <f t="shared" si="34"/>
        <v>0.21043771043771042</v>
      </c>
      <c r="BP203" s="64">
        <f t="shared" si="35"/>
        <v>0.21212121212121213</v>
      </c>
    </row>
    <row r="204" spans="1:68" ht="27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100</v>
      </c>
      <c r="Y204" s="642">
        <f t="shared" si="31"/>
        <v>102.60000000000001</v>
      </c>
      <c r="Z204" s="36">
        <f>IFERROR(IF(Y204=0,"",ROUNDUP(Y204/H204,0)*0.00902),"")</f>
        <v>0.17138</v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103.88888888888889</v>
      </c>
      <c r="BN204" s="64">
        <f t="shared" si="33"/>
        <v>106.59000000000002</v>
      </c>
      <c r="BO204" s="64">
        <f t="shared" si="34"/>
        <v>0.14029180695847362</v>
      </c>
      <c r="BP204" s="64">
        <f t="shared" si="35"/>
        <v>0.14393939393939395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50</v>
      </c>
      <c r="Y205" s="642">
        <f t="shared" si="31"/>
        <v>54</v>
      </c>
      <c r="Z205" s="36">
        <f>IFERROR(IF(Y205=0,"",ROUNDUP(Y205/H205,0)*0.00902),"")</f>
        <v>9.0200000000000002E-2</v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51.944444444444443</v>
      </c>
      <c r="BN205" s="64">
        <f t="shared" si="33"/>
        <v>56.099999999999994</v>
      </c>
      <c r="BO205" s="64">
        <f t="shared" si="34"/>
        <v>7.0145903479236812E-2</v>
      </c>
      <c r="BP205" s="64">
        <f t="shared" si="35"/>
        <v>7.575757575757576E-2</v>
      </c>
    </row>
    <row r="206" spans="1:68" ht="27" hidden="1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64.81481481481481</v>
      </c>
      <c r="Y210" s="643">
        <f>IFERROR(Y202/H202,"0")+IFERROR(Y203/H203,"0")+IFERROR(Y204/H204,"0")+IFERROR(Y205/H205,"0")+IFERROR(Y206/H206,"0")+IFERROR(Y207/H207,"0")+IFERROR(Y208/H208,"0")+IFERROR(Y209/H209,"0")</f>
        <v>67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0.6043400000000001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350</v>
      </c>
      <c r="Y211" s="643">
        <f>IFERROR(SUM(Y202:Y209),"0")</f>
        <v>361.8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120</v>
      </c>
      <c r="Y213" s="642">
        <f t="shared" ref="Y213:Y221" si="36">IFERROR(IF(X213="",0,CEILING((X213/$H213),1)*$H213),"")</f>
        <v>121.5</v>
      </c>
      <c r="Z213" s="36">
        <f>IFERROR(IF(Y213=0,"",ROUNDUP(Y213/H213,0)*0.01898),"")</f>
        <v>0.28470000000000001</v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127.6888888888889</v>
      </c>
      <c r="BN213" s="64">
        <f t="shared" ref="BN213:BN221" si="38">IFERROR(Y213*I213/H213,"0")</f>
        <v>129.285</v>
      </c>
      <c r="BO213" s="64">
        <f t="shared" ref="BO213:BO221" si="39">IFERROR(1/J213*(X213/H213),"0")</f>
        <v>0.23148148148148148</v>
      </c>
      <c r="BP213" s="64">
        <f t="shared" ref="BP213:BP221" si="40">IFERROR(1/J213*(Y213/H213),"0")</f>
        <v>0.234375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30</v>
      </c>
      <c r="Y215" s="642">
        <f t="shared" si="36"/>
        <v>34.799999999999997</v>
      </c>
      <c r="Z215" s="36">
        <f>IFERROR(IF(Y215=0,"",ROUNDUP(Y215/H215,0)*0.01898),"")</f>
        <v>7.5920000000000001E-2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31.789655172413795</v>
      </c>
      <c r="BN215" s="64">
        <f t="shared" si="38"/>
        <v>36.875999999999998</v>
      </c>
      <c r="BO215" s="64">
        <f t="shared" si="39"/>
        <v>5.387931034482759E-2</v>
      </c>
      <c r="BP215" s="64">
        <f t="shared" si="40"/>
        <v>6.25E-2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72</v>
      </c>
      <c r="Y216" s="642">
        <f t="shared" si="36"/>
        <v>72</v>
      </c>
      <c r="Z216" s="36">
        <f t="shared" ref="Z216:Z221" si="41">IFERROR(IF(Y216=0,"",ROUNDUP(Y216/H216,0)*0.00651),"")</f>
        <v>0.1953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80.100000000000009</v>
      </c>
      <c r="BN216" s="64">
        <f t="shared" si="38"/>
        <v>80.100000000000009</v>
      </c>
      <c r="BO216" s="64">
        <f t="shared" si="39"/>
        <v>0.16483516483516486</v>
      </c>
      <c r="BP216" s="64">
        <f t="shared" si="40"/>
        <v>0.16483516483516486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72</v>
      </c>
      <c r="Y218" s="642">
        <f t="shared" si="36"/>
        <v>72</v>
      </c>
      <c r="Z218" s="36">
        <f t="shared" si="41"/>
        <v>0.1953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79.560000000000016</v>
      </c>
      <c r="BN218" s="64">
        <f t="shared" si="38"/>
        <v>79.560000000000016</v>
      </c>
      <c r="BO218" s="64">
        <f t="shared" si="39"/>
        <v>0.16483516483516486</v>
      </c>
      <c r="BP218" s="64">
        <f t="shared" si="40"/>
        <v>0.16483516483516486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156</v>
      </c>
      <c r="Y220" s="642">
        <f t="shared" si="36"/>
        <v>156</v>
      </c>
      <c r="Z220" s="36">
        <f t="shared" si="41"/>
        <v>0.42315000000000003</v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172.38000000000002</v>
      </c>
      <c r="BN220" s="64">
        <f t="shared" si="38"/>
        <v>172.38000000000002</v>
      </c>
      <c r="BO220" s="64">
        <f t="shared" si="39"/>
        <v>0.35714285714285715</v>
      </c>
      <c r="BP220" s="64">
        <f t="shared" si="40"/>
        <v>0.35714285714285715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168</v>
      </c>
      <c r="Y221" s="642">
        <f t="shared" si="36"/>
        <v>168</v>
      </c>
      <c r="Z221" s="36">
        <f t="shared" si="41"/>
        <v>0.45569999999999999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186.06</v>
      </c>
      <c r="BN221" s="64">
        <f t="shared" si="38"/>
        <v>186.06</v>
      </c>
      <c r="BO221" s="64">
        <f t="shared" si="39"/>
        <v>0.38461538461538464</v>
      </c>
      <c r="BP221" s="64">
        <f t="shared" si="40"/>
        <v>0.38461538461538464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213.26309067688379</v>
      </c>
      <c r="Y222" s="643">
        <f>IFERROR(Y213/H213,"0")+IFERROR(Y214/H214,"0")+IFERROR(Y215/H215,"0")+IFERROR(Y216/H216,"0")+IFERROR(Y217/H217,"0")+IFERROR(Y218/H218,"0")+IFERROR(Y219/H219,"0")+IFERROR(Y220/H220,"0")+IFERROR(Y221/H221,"0")</f>
        <v>214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1.6300700000000001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618</v>
      </c>
      <c r="Y223" s="643">
        <f>IFERROR(SUM(Y213:Y221),"0")</f>
        <v>624.29999999999995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14.4</v>
      </c>
      <c r="Y225" s="642">
        <f>IFERROR(IF(X225="",0,CEILING((X225/$H225),1)*$H225),"")</f>
        <v>14.399999999999999</v>
      </c>
      <c r="Z225" s="36">
        <f>IFERROR(IF(Y225=0,"",ROUNDUP(Y225/H225,0)*0.00651),"")</f>
        <v>3.9059999999999997E-2</v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15.912000000000001</v>
      </c>
      <c r="BN225" s="64">
        <f>IFERROR(Y225*I225/H225,"0")</f>
        <v>15.912000000000001</v>
      </c>
      <c r="BO225" s="64">
        <f>IFERROR(1/J225*(X225/H225),"0")</f>
        <v>3.2967032967032968E-2</v>
      </c>
      <c r="BP225" s="64">
        <f>IFERROR(1/J225*(Y225/H225),"0")</f>
        <v>3.2967032967032968E-2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14.4</v>
      </c>
      <c r="Y226" s="642">
        <f>IFERROR(IF(X226="",0,CEILING((X226/$H226),1)*$H226),"")</f>
        <v>14.399999999999999</v>
      </c>
      <c r="Z226" s="36">
        <f>IFERROR(IF(Y226=0,"",ROUNDUP(Y226/H226,0)*0.00651),"")</f>
        <v>3.9059999999999997E-2</v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15.912000000000001</v>
      </c>
      <c r="BN226" s="64">
        <f>IFERROR(Y226*I226/H226,"0")</f>
        <v>15.912000000000001</v>
      </c>
      <c r="BO226" s="64">
        <f>IFERROR(1/J226*(X226/H226),"0")</f>
        <v>3.2967032967032968E-2</v>
      </c>
      <c r="BP226" s="64">
        <f>IFERROR(1/J226*(Y226/H226),"0")</f>
        <v>3.2967032967032968E-2</v>
      </c>
    </row>
    <row r="227" spans="1:68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12</v>
      </c>
      <c r="Y227" s="643">
        <f>IFERROR(Y225/H225,"0")+IFERROR(Y226/H226,"0")</f>
        <v>12</v>
      </c>
      <c r="Z227" s="643">
        <f>IFERROR(IF(Z225="",0,Z225),"0")+IFERROR(IF(Z226="",0,Z226),"0")</f>
        <v>7.8119999999999995E-2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28.8</v>
      </c>
      <c r="Y228" s="643">
        <f>IFERROR(SUM(Y225:Y226),"0")</f>
        <v>28.799999999999997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80</v>
      </c>
      <c r="Y320" s="642">
        <f>IFERROR(IF(X320="",0,CEILING((X320/$H320),1)*$H320),"")</f>
        <v>84</v>
      </c>
      <c r="Z320" s="36">
        <f>IFERROR(IF(Y320=0,"",ROUNDUP(Y320/H320,0)*0.00902),"")</f>
        <v>0.1804</v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85.142857142857125</v>
      </c>
      <c r="BN320" s="64">
        <f>IFERROR(Y320*I320/H320,"0")</f>
        <v>89.399999999999991</v>
      </c>
      <c r="BO320" s="64">
        <f>IFERROR(1/J320*(X320/H320),"0")</f>
        <v>0.14430014430014429</v>
      </c>
      <c r="BP320" s="64">
        <f>IFERROR(1/J320*(Y320/H320),"0")</f>
        <v>0.15151515151515152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19.047619047619047</v>
      </c>
      <c r="Y324" s="643">
        <f>IFERROR(Y320/H320,"0")+IFERROR(Y321/H321,"0")+IFERROR(Y322/H322,"0")+IFERROR(Y323/H323,"0")</f>
        <v>20</v>
      </c>
      <c r="Z324" s="643">
        <f>IFERROR(IF(Z320="",0,Z320),"0")+IFERROR(IF(Z321="",0,Z321),"0")+IFERROR(IF(Z322="",0,Z322),"0")+IFERROR(IF(Z323="",0,Z323),"0")</f>
        <v>0.1804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80</v>
      </c>
      <c r="Y325" s="643">
        <f>IFERROR(SUM(Y320:Y323),"0")</f>
        <v>84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40</v>
      </c>
      <c r="Y335" s="642">
        <f>IFERROR(IF(X335="",0,CEILING((X335/$H335),1)*$H335),"")</f>
        <v>42</v>
      </c>
      <c r="Z335" s="36">
        <f>IFERROR(IF(Y335=0,"",ROUNDUP(Y335/H335,0)*0.01898),"")</f>
        <v>9.4899999999999998E-2</v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42.471428571428568</v>
      </c>
      <c r="BN335" s="64">
        <f>IFERROR(Y335*I335/H335,"0")</f>
        <v>44.594999999999999</v>
      </c>
      <c r="BO335" s="64">
        <f>IFERROR(1/J335*(X335/H335),"0")</f>
        <v>7.4404761904761904E-2</v>
      </c>
      <c r="BP335" s="64">
        <f>IFERROR(1/J335*(Y335/H335),"0")</f>
        <v>7.8125E-2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40</v>
      </c>
      <c r="Y336" s="642">
        <f>IFERROR(IF(X336="",0,CEILING((X336/$H336),1)*$H336),"")</f>
        <v>46.8</v>
      </c>
      <c r="Z336" s="36">
        <f>IFERROR(IF(Y336=0,"",ROUNDUP(Y336/H336,0)*0.01898),"")</f>
        <v>0.11388000000000001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42.66153846153847</v>
      </c>
      <c r="BN336" s="64">
        <f>IFERROR(Y336*I336/H336,"0")</f>
        <v>49.914000000000001</v>
      </c>
      <c r="BO336" s="64">
        <f>IFERROR(1/J336*(X336/H336),"0")</f>
        <v>8.0128205128205135E-2</v>
      </c>
      <c r="BP336" s="64">
        <f>IFERROR(1/J336*(Y336/H336),"0")</f>
        <v>9.375E-2</v>
      </c>
    </row>
    <row r="337" spans="1:68" ht="16.5" hidden="1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9.8901098901098905</v>
      </c>
      <c r="Y338" s="643">
        <f>IFERROR(Y335/H335,"0")+IFERROR(Y336/H336,"0")+IFERROR(Y337/H337,"0")</f>
        <v>11</v>
      </c>
      <c r="Z338" s="643">
        <f>IFERROR(IF(Z335="",0,Z335),"0")+IFERROR(IF(Z336="",0,Z336),"0")+IFERROR(IF(Z337="",0,Z337),"0")</f>
        <v>0.20878000000000002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80</v>
      </c>
      <c r="Y339" s="643">
        <f>IFERROR(SUM(Y335:Y337),"0")</f>
        <v>88.8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1000</v>
      </c>
      <c r="Y367" s="642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500</v>
      </c>
      <c r="Y368" s="642">
        <f t="shared" si="57"/>
        <v>510</v>
      </c>
      <c r="Z368" s="36">
        <f>IFERROR(IF(Y368=0,"",ROUNDUP(Y368/H368,0)*0.02175),"")</f>
        <v>0.73949999999999994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516</v>
      </c>
      <c r="BN368" s="64">
        <f t="shared" si="59"/>
        <v>526.32000000000005</v>
      </c>
      <c r="BO368" s="64">
        <f t="shared" si="60"/>
        <v>0.69444444444444442</v>
      </c>
      <c r="BP368" s="64">
        <f t="shared" si="61"/>
        <v>0.70833333333333326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500</v>
      </c>
      <c r="Y370" s="642">
        <f t="shared" si="57"/>
        <v>510</v>
      </c>
      <c r="Z370" s="36">
        <f>IFERROR(IF(Y370=0,"",ROUNDUP(Y370/H370,0)*0.02175),"")</f>
        <v>0.73949999999999994</v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516</v>
      </c>
      <c r="BN370" s="64">
        <f t="shared" si="59"/>
        <v>526.32000000000005</v>
      </c>
      <c r="BO370" s="64">
        <f t="shared" si="60"/>
        <v>0.69444444444444442</v>
      </c>
      <c r="BP370" s="64">
        <f t="shared" si="61"/>
        <v>0.70833333333333326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133.33333333333334</v>
      </c>
      <c r="Y374" s="643">
        <f>IFERROR(Y367/H367,"0")+IFERROR(Y368/H368,"0")+IFERROR(Y369/H369,"0")+IFERROR(Y370/H370,"0")+IFERROR(Y371/H371,"0")+IFERROR(Y372/H372,"0")+IFERROR(Y373/H373,"0")</f>
        <v>135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2.9362499999999998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2000</v>
      </c>
      <c r="Y375" s="643">
        <f>IFERROR(SUM(Y367:Y373),"0")</f>
        <v>2025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1000</v>
      </c>
      <c r="Y377" s="642">
        <f>IFERROR(IF(X377="",0,CEILING((X377/$H377),1)*$H377),"")</f>
        <v>1005</v>
      </c>
      <c r="Z377" s="36">
        <f>IFERROR(IF(Y377=0,"",ROUNDUP(Y377/H377,0)*0.02175),"")</f>
        <v>1.4572499999999999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1032</v>
      </c>
      <c r="BN377" s="64">
        <f>IFERROR(Y377*I377/H377,"0")</f>
        <v>1037.1600000000001</v>
      </c>
      <c r="BO377" s="64">
        <f>IFERROR(1/J377*(X377/H377),"0")</f>
        <v>1.3888888888888888</v>
      </c>
      <c r="BP377" s="64">
        <f>IFERROR(1/J377*(Y377/H377),"0")</f>
        <v>1.3958333333333333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66.666666666666671</v>
      </c>
      <c r="Y379" s="643">
        <f>IFERROR(Y377/H377,"0")+IFERROR(Y378/H378,"0")</f>
        <v>67</v>
      </c>
      <c r="Z379" s="643">
        <f>IFERROR(IF(Z377="",0,Z377),"0")+IFERROR(IF(Z378="",0,Z378),"0")</f>
        <v>1.4572499999999999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1000</v>
      </c>
      <c r="Y380" s="643">
        <f>IFERROR(SUM(Y377:Y378),"0")</f>
        <v>1005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50</v>
      </c>
      <c r="Y383" s="642">
        <f>IFERROR(IF(X383="",0,CEILING((X383/$H383),1)*$H383),"")</f>
        <v>54</v>
      </c>
      <c r="Z383" s="36">
        <f>IFERROR(IF(Y383=0,"",ROUNDUP(Y383/H383,0)*0.01898),"")</f>
        <v>0.11388000000000001</v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52.883333333333333</v>
      </c>
      <c r="BN383" s="64">
        <f>IFERROR(Y383*I383/H383,"0")</f>
        <v>57.113999999999997</v>
      </c>
      <c r="BO383" s="64">
        <f>IFERROR(1/J383*(X383/H383),"0")</f>
        <v>8.6805555555555552E-2</v>
      </c>
      <c r="BP383" s="64">
        <f>IFERROR(1/J383*(Y383/H383),"0")</f>
        <v>9.375E-2</v>
      </c>
    </row>
    <row r="384" spans="1:68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5.5555555555555554</v>
      </c>
      <c r="Y384" s="643">
        <f>IFERROR(Y382/H382,"0")+IFERROR(Y383/H383,"0")</f>
        <v>6</v>
      </c>
      <c r="Z384" s="643">
        <f>IFERROR(IF(Z382="",0,Z382),"0")+IFERROR(IF(Z383="",0,Z383),"0")</f>
        <v>0.11388000000000001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50</v>
      </c>
      <c r="Y385" s="643">
        <f>IFERROR(SUM(Y382:Y383),"0")</f>
        <v>54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250</v>
      </c>
      <c r="Y387" s="642">
        <f>IFERROR(IF(X387="",0,CEILING((X387/$H387),1)*$H387),"")</f>
        <v>252</v>
      </c>
      <c r="Z387" s="36">
        <f>IFERROR(IF(Y387=0,"",ROUNDUP(Y387/H387,0)*0.01898),"")</f>
        <v>0.53144000000000002</v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264.41666666666669</v>
      </c>
      <c r="BN387" s="64">
        <f>IFERROR(Y387*I387/H387,"0")</f>
        <v>266.53199999999998</v>
      </c>
      <c r="BO387" s="64">
        <f>IFERROR(1/J387*(X387/H387),"0")</f>
        <v>0.43402777777777779</v>
      </c>
      <c r="BP387" s="64">
        <f>IFERROR(1/J387*(Y387/H387),"0")</f>
        <v>0.4375</v>
      </c>
    </row>
    <row r="388" spans="1:68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27.777777777777779</v>
      </c>
      <c r="Y388" s="643">
        <f>IFERROR(Y387/H387,"0")</f>
        <v>28</v>
      </c>
      <c r="Z388" s="643">
        <f>IFERROR(IF(Z387="",0,Z387),"0")</f>
        <v>0.53144000000000002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250</v>
      </c>
      <c r="Y389" s="643">
        <f>IFERROR(SUM(Y387:Y387),"0")</f>
        <v>252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8.3999999999999986</v>
      </c>
      <c r="Y426" s="642">
        <f t="shared" si="62"/>
        <v>8.4</v>
      </c>
      <c r="Z426" s="36">
        <f t="shared" si="67"/>
        <v>2.0080000000000001E-2</v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8.9199999999999982</v>
      </c>
      <c r="BN426" s="64">
        <f t="shared" si="64"/>
        <v>8.92</v>
      </c>
      <c r="BO426" s="64">
        <f t="shared" si="65"/>
        <v>1.7094017094017092E-2</v>
      </c>
      <c r="BP426" s="64">
        <f t="shared" si="66"/>
        <v>1.7094017094017096E-2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3.9999999999999991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4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2.0080000000000001E-2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8.3999999999999986</v>
      </c>
      <c r="Y428" s="643">
        <f>IFERROR(SUM(Y417:Y426),"0")</f>
        <v>8.4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100</v>
      </c>
      <c r="Y469" s="642">
        <f t="shared" si="68"/>
        <v>100.32000000000001</v>
      </c>
      <c r="Z469" s="36">
        <f t="shared" si="69"/>
        <v>0.22724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106.81818181818181</v>
      </c>
      <c r="BN469" s="64">
        <f t="shared" si="71"/>
        <v>107.16</v>
      </c>
      <c r="BO469" s="64">
        <f t="shared" si="72"/>
        <v>0.18210955710955709</v>
      </c>
      <c r="BP469" s="64">
        <f t="shared" si="73"/>
        <v>0.18269230769230771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18.939393939393938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19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0.22724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100</v>
      </c>
      <c r="Y482" s="643">
        <f>IFERROR(SUM(Y465:Y480),"0")</f>
        <v>100.32000000000001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100</v>
      </c>
      <c r="Y484" s="642">
        <f>IFERROR(IF(X484="",0,CEILING((X484/$H484),1)*$H484),"")</f>
        <v>100.32000000000001</v>
      </c>
      <c r="Z484" s="36">
        <f>IFERROR(IF(Y484=0,"",ROUNDUP(Y484/H484,0)*0.01196),"")</f>
        <v>0.22724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106.81818181818181</v>
      </c>
      <c r="BN484" s="64">
        <f>IFERROR(Y484*I484/H484,"0")</f>
        <v>107.16</v>
      </c>
      <c r="BO484" s="64">
        <f>IFERROR(1/J484*(X484/H484),"0")</f>
        <v>0.18210955710955709</v>
      </c>
      <c r="BP484" s="64">
        <f>IFERROR(1/J484*(Y484/H484),"0")</f>
        <v>0.18269230769230771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18.939393939393938</v>
      </c>
      <c r="Y487" s="643">
        <f>IFERROR(Y484/H484,"0")+IFERROR(Y485/H485,"0")+IFERROR(Y486/H486,"0")</f>
        <v>19</v>
      </c>
      <c r="Z487" s="643">
        <f>IFERROR(IF(Z484="",0,Z484),"0")+IFERROR(IF(Z485="",0,Z485),"0")+IFERROR(IF(Z486="",0,Z486),"0")</f>
        <v>0.22724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100</v>
      </c>
      <c r="Y488" s="643">
        <f>IFERROR(SUM(Y484:Y486),"0")</f>
        <v>100.32000000000001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50</v>
      </c>
      <c r="Y491" s="642">
        <f t="shared" si="74"/>
        <v>52.800000000000004</v>
      </c>
      <c r="Z491" s="36">
        <f>IFERROR(IF(Y491=0,"",ROUNDUP(Y491/H491,0)*0.01196),"")</f>
        <v>0.1196</v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53.409090909090907</v>
      </c>
      <c r="BN491" s="64">
        <f t="shared" si="76"/>
        <v>56.400000000000006</v>
      </c>
      <c r="BO491" s="64">
        <f t="shared" si="77"/>
        <v>9.1054778554778545E-2</v>
      </c>
      <c r="BP491" s="64">
        <f t="shared" si="78"/>
        <v>9.6153846153846159E-2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9.4696969696969688</v>
      </c>
      <c r="Y499" s="643">
        <f>IFERROR(Y490/H490,"0")+IFERROR(Y491/H491,"0")+IFERROR(Y492/H492,"0")+IFERROR(Y493/H493,"0")+IFERROR(Y494/H494,"0")+IFERROR(Y495/H495,"0")+IFERROR(Y496/H496,"0")+IFERROR(Y497/H497,"0")+IFERROR(Y498/H498,"0")</f>
        <v>10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0.1196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50</v>
      </c>
      <c r="Y500" s="643">
        <f>IFERROR(SUM(Y490:Y498),"0")</f>
        <v>52.800000000000004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100</v>
      </c>
      <c r="Y532" s="642">
        <f t="shared" ref="Y532:Y538" si="84">IFERROR(IF(X532="",0,CEILING((X532/$H532),1)*$H532),"")</f>
        <v>100.80000000000001</v>
      </c>
      <c r="Z532" s="36">
        <f>IFERROR(IF(Y532=0,"",ROUNDUP(Y532/H532,0)*0.00902),"")</f>
        <v>0.21648000000000001</v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106.42857142857143</v>
      </c>
      <c r="BN532" s="64">
        <f t="shared" ref="BN532:BN538" si="86">IFERROR(Y532*I532/H532,"0")</f>
        <v>107.28</v>
      </c>
      <c r="BO532" s="64">
        <f t="shared" ref="BO532:BO538" si="87">IFERROR(1/J532*(X532/H532),"0")</f>
        <v>0.18037518037518038</v>
      </c>
      <c r="BP532" s="64">
        <f t="shared" ref="BP532:BP538" si="88">IFERROR(1/J532*(Y532/H532),"0")</f>
        <v>0.18181818181818182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23.80952380952381</v>
      </c>
      <c r="Y539" s="643">
        <f>IFERROR(Y532/H532,"0")+IFERROR(Y533/H533,"0")+IFERROR(Y534/H534,"0")+IFERROR(Y535/H535,"0")+IFERROR(Y536/H536,"0")+IFERROR(Y537/H537,"0")+IFERROR(Y538/H538,"0")</f>
        <v>24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0.21648000000000001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100</v>
      </c>
      <c r="Y540" s="643">
        <f>IFERROR(SUM(Y532:Y538),"0")</f>
        <v>100.80000000000001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300</v>
      </c>
      <c r="Y542" s="642">
        <f>IFERROR(IF(X542="",0,CEILING((X542/$H542),1)*$H542),"")</f>
        <v>306</v>
      </c>
      <c r="Z542" s="36">
        <f>IFERROR(IF(Y542=0,"",ROUNDUP(Y542/H542,0)*0.01898),"")</f>
        <v>0.64532</v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317.29999999999995</v>
      </c>
      <c r="BN542" s="64">
        <f>IFERROR(Y542*I542/H542,"0")</f>
        <v>323.64599999999996</v>
      </c>
      <c r="BO542" s="64">
        <f>IFERROR(1/J542*(X542/H542),"0")</f>
        <v>0.52083333333333337</v>
      </c>
      <c r="BP542" s="64">
        <f>IFERROR(1/J542*(Y542/H542),"0")</f>
        <v>0.53125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33.333333333333336</v>
      </c>
      <c r="Y547" s="643">
        <f>IFERROR(Y542/H542,"0")+IFERROR(Y543/H543,"0")+IFERROR(Y544/H544,"0")+IFERROR(Y545/H545,"0")+IFERROR(Y546/H546,"0")</f>
        <v>34</v>
      </c>
      <c r="Z547" s="643">
        <f>IFERROR(IF(Z542="",0,Z542),"0")+IFERROR(IF(Z543="",0,Z543),"0")+IFERROR(IF(Z544="",0,Z544),"0")+IFERROR(IF(Z545="",0,Z545),"0")+IFERROR(IF(Z546="",0,Z546),"0")</f>
        <v>0.64532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300</v>
      </c>
      <c r="Y548" s="643">
        <f>IFERROR(SUM(Y542:Y546),"0")</f>
        <v>306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5305.2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5385.5399999999991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5557.7835053222643</v>
      </c>
      <c r="Y574" s="643">
        <f>IFERROR(SUM(BN22:BN570),"0")</f>
        <v>5641.9359999999997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9</v>
      </c>
      <c r="Y575" s="38">
        <f>ROUNDUP(SUM(BP22:BP570),0)</f>
        <v>9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5782.7835053222643</v>
      </c>
      <c r="Y576" s="643">
        <f>GrossWeightTotalR+PalletQtyTotalR*25</f>
        <v>5866.9359999999997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706.07840499219822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716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9.6114100000000011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83" s="46">
        <f>IFERROR(Y86*1,"0")+IFERROR(Y87*1,"0")+IFERROR(Y88*1,"0")+IFERROR(Y92*1,"0")+IFERROR(Y93*1,"0")+IFERROR(Y94*1,"0")+IFERROR(Y95*1,"0")+IFERROR(Y96*1,"0")+IFERROR(Y97*1,"0")+IFERROR(Y98*1,"0")+IFERROR(Y99*1,"0")</f>
        <v>0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193.20000000000002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1014.9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172.8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3336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8.4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253.44000000000003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406.8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2,00"/>
        <filter val="120,00"/>
        <filter val="133,33"/>
        <filter val="14,40"/>
        <filter val="150,00"/>
        <filter val="156,00"/>
        <filter val="168,00"/>
        <filter val="18,94"/>
        <filter val="19,05"/>
        <filter val="190,00"/>
        <filter val="2 000,00"/>
        <filter val="20,00"/>
        <filter val="213,26"/>
        <filter val="23,81"/>
        <filter val="250,00"/>
        <filter val="27,78"/>
        <filter val="28,80"/>
        <filter val="30,00"/>
        <filter val="300,00"/>
        <filter val="33,33"/>
        <filter val="350,00"/>
        <filter val="4,00"/>
        <filter val="40,00"/>
        <filter val="45,24"/>
        <filter val="5 305,20"/>
        <filter val="5 557,78"/>
        <filter val="5 782,78"/>
        <filter val="5,56"/>
        <filter val="50,00"/>
        <filter val="500,00"/>
        <filter val="618,00"/>
        <filter val="64,81"/>
        <filter val="66,67"/>
        <filter val="706,08"/>
        <filter val="72,00"/>
        <filter val="8,40"/>
        <filter val="80,00"/>
        <filter val="9"/>
        <filter val="9,47"/>
        <filter val="9,89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2025-05-01T11:09:43Z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