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D3DDA66-A0BD-4C54-82FF-945F348FCE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P302" i="1"/>
  <c r="BO301" i="1"/>
  <c r="BM301" i="1"/>
  <c r="Z301" i="1"/>
  <c r="Y301" i="1"/>
  <c r="BP301" i="1" s="1"/>
  <c r="BO300" i="1"/>
  <c r="BM300" i="1"/>
  <c r="Z300" i="1"/>
  <c r="Y300" i="1"/>
  <c r="BP300" i="1" s="1"/>
  <c r="BO299" i="1"/>
  <c r="BM299" i="1"/>
  <c r="Z299" i="1"/>
  <c r="Y299" i="1"/>
  <c r="BP299" i="1" s="1"/>
  <c r="P299" i="1"/>
  <c r="BO298" i="1"/>
  <c r="BM298" i="1"/>
  <c r="Z298" i="1"/>
  <c r="Y298" i="1"/>
  <c r="BO297" i="1"/>
  <c r="BM297" i="1"/>
  <c r="Z297" i="1"/>
  <c r="Y297" i="1"/>
  <c r="X295" i="1"/>
  <c r="X294" i="1"/>
  <c r="BO293" i="1"/>
  <c r="BM293" i="1"/>
  <c r="Z293" i="1"/>
  <c r="Y293" i="1"/>
  <c r="BP293" i="1" s="1"/>
  <c r="P293" i="1"/>
  <c r="BO292" i="1"/>
  <c r="BM292" i="1"/>
  <c r="Z292" i="1"/>
  <c r="Y292" i="1"/>
  <c r="P292" i="1"/>
  <c r="BO291" i="1"/>
  <c r="BM291" i="1"/>
  <c r="Z291" i="1"/>
  <c r="Y291" i="1"/>
  <c r="BP291" i="1" s="1"/>
  <c r="X289" i="1"/>
  <c r="X288" i="1"/>
  <c r="BO287" i="1"/>
  <c r="BM287" i="1"/>
  <c r="Z287" i="1"/>
  <c r="Y287" i="1"/>
  <c r="BO286" i="1"/>
  <c r="BM286" i="1"/>
  <c r="Z286" i="1"/>
  <c r="Z288" i="1" s="1"/>
  <c r="Y286" i="1"/>
  <c r="Y289" i="1" s="1"/>
  <c r="P286" i="1"/>
  <c r="X284" i="1"/>
  <c r="X283" i="1"/>
  <c r="BO282" i="1"/>
  <c r="BM282" i="1"/>
  <c r="Z282" i="1"/>
  <c r="Z283" i="1" s="1"/>
  <c r="Y282" i="1"/>
  <c r="P282" i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Z279" i="1" s="1"/>
  <c r="Y276" i="1"/>
  <c r="Y280" i="1" s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P259" i="1"/>
  <c r="X255" i="1"/>
  <c r="X254" i="1"/>
  <c r="BO253" i="1"/>
  <c r="BM253" i="1"/>
  <c r="Z253" i="1"/>
  <c r="Z254" i="1" s="1"/>
  <c r="Y253" i="1"/>
  <c r="P253" i="1"/>
  <c r="X249" i="1"/>
  <c r="X248" i="1"/>
  <c r="BO247" i="1"/>
  <c r="BM247" i="1"/>
  <c r="Z247" i="1"/>
  <c r="Z248" i="1" s="1"/>
  <c r="Y247" i="1"/>
  <c r="P247" i="1"/>
  <c r="BO246" i="1"/>
  <c r="BM246" i="1"/>
  <c r="Z246" i="1"/>
  <c r="Y246" i="1"/>
  <c r="Y248" i="1" s="1"/>
  <c r="P246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BP236" i="1" s="1"/>
  <c r="P236" i="1"/>
  <c r="BO235" i="1"/>
  <c r="BM235" i="1"/>
  <c r="Z235" i="1"/>
  <c r="Y235" i="1"/>
  <c r="P235" i="1"/>
  <c r="BO234" i="1"/>
  <c r="BM234" i="1"/>
  <c r="Z234" i="1"/>
  <c r="Y234" i="1"/>
  <c r="BP234" i="1" s="1"/>
  <c r="P234" i="1"/>
  <c r="X232" i="1"/>
  <c r="X231" i="1"/>
  <c r="BO230" i="1"/>
  <c r="BM230" i="1"/>
  <c r="Z230" i="1"/>
  <c r="Z231" i="1" s="1"/>
  <c r="Y230" i="1"/>
  <c r="Y232" i="1" s="1"/>
  <c r="P230" i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BP224" i="1" s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BO213" i="1"/>
  <c r="BM213" i="1"/>
  <c r="Z213" i="1"/>
  <c r="Y213" i="1"/>
  <c r="BP213" i="1" s="1"/>
  <c r="P213" i="1"/>
  <c r="BO212" i="1"/>
  <c r="BM212" i="1"/>
  <c r="Z212" i="1"/>
  <c r="Y212" i="1"/>
  <c r="BP212" i="1" s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3" i="1"/>
  <c r="X192" i="1"/>
  <c r="BO191" i="1"/>
  <c r="BM191" i="1"/>
  <c r="Z191" i="1"/>
  <c r="Z192" i="1" s="1"/>
  <c r="Y191" i="1"/>
  <c r="Y192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BP186" i="1" s="1"/>
  <c r="P186" i="1"/>
  <c r="BO185" i="1"/>
  <c r="BM185" i="1"/>
  <c r="Z185" i="1"/>
  <c r="Y185" i="1"/>
  <c r="Y189" i="1" s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Z178" i="1"/>
  <c r="Y178" i="1"/>
  <c r="Y181" i="1" s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BO171" i="1"/>
  <c r="BM171" i="1"/>
  <c r="Z171" i="1"/>
  <c r="Y171" i="1"/>
  <c r="X168" i="1"/>
  <c r="X167" i="1"/>
  <c r="BO166" i="1"/>
  <c r="BM166" i="1"/>
  <c r="Z166" i="1"/>
  <c r="Z167" i="1" s="1"/>
  <c r="Y166" i="1"/>
  <c r="Y168" i="1" s="1"/>
  <c r="X162" i="1"/>
  <c r="X161" i="1"/>
  <c r="BO160" i="1"/>
  <c r="BM160" i="1"/>
  <c r="Z160" i="1"/>
  <c r="Z161" i="1" s="1"/>
  <c r="Y160" i="1"/>
  <c r="Y161" i="1" s="1"/>
  <c r="P160" i="1"/>
  <c r="X157" i="1"/>
  <c r="X156" i="1"/>
  <c r="BO155" i="1"/>
  <c r="BM155" i="1"/>
  <c r="Z155" i="1"/>
  <c r="Y155" i="1"/>
  <c r="P155" i="1"/>
  <c r="BP154" i="1"/>
  <c r="BO154" i="1"/>
  <c r="BN154" i="1"/>
  <c r="BM154" i="1"/>
  <c r="Z154" i="1"/>
  <c r="Z156" i="1" s="1"/>
  <c r="Y154" i="1"/>
  <c r="P154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Y145" i="1"/>
  <c r="X145" i="1"/>
  <c r="BP144" i="1"/>
  <c r="BO144" i="1"/>
  <c r="BN144" i="1"/>
  <c r="BM144" i="1"/>
  <c r="Z144" i="1"/>
  <c r="Z145" i="1" s="1"/>
  <c r="Y144" i="1"/>
  <c r="Y146" i="1" s="1"/>
  <c r="P144" i="1"/>
  <c r="X141" i="1"/>
  <c r="X140" i="1"/>
  <c r="BO139" i="1"/>
  <c r="BM139" i="1"/>
  <c r="Z139" i="1"/>
  <c r="Y139" i="1"/>
  <c r="P139" i="1"/>
  <c r="BO138" i="1"/>
  <c r="BM138" i="1"/>
  <c r="Z138" i="1"/>
  <c r="Y138" i="1"/>
  <c r="P138" i="1"/>
  <c r="X135" i="1"/>
  <c r="X134" i="1"/>
  <c r="BO133" i="1"/>
  <c r="BM133" i="1"/>
  <c r="Z133" i="1"/>
  <c r="Y133" i="1"/>
  <c r="P133" i="1"/>
  <c r="BP132" i="1"/>
  <c r="BO132" i="1"/>
  <c r="BN132" i="1"/>
  <c r="BM132" i="1"/>
  <c r="Z132" i="1"/>
  <c r="Z134" i="1" s="1"/>
  <c r="Y132" i="1"/>
  <c r="P132" i="1"/>
  <c r="X129" i="1"/>
  <c r="X128" i="1"/>
  <c r="BO127" i="1"/>
  <c r="BM127" i="1"/>
  <c r="Z127" i="1"/>
  <c r="Y127" i="1"/>
  <c r="P127" i="1"/>
  <c r="BO126" i="1"/>
  <c r="BM126" i="1"/>
  <c r="Z126" i="1"/>
  <c r="Z128" i="1" s="1"/>
  <c r="Y126" i="1"/>
  <c r="P126" i="1"/>
  <c r="X123" i="1"/>
  <c r="X122" i="1"/>
  <c r="BO121" i="1"/>
  <c r="BM121" i="1"/>
  <c r="Z121" i="1"/>
  <c r="Z122" i="1" s="1"/>
  <c r="Y121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BO115" i="1"/>
  <c r="BM115" i="1"/>
  <c r="Z115" i="1"/>
  <c r="Y115" i="1"/>
  <c r="BP115" i="1" s="1"/>
  <c r="P115" i="1"/>
  <c r="BO114" i="1"/>
  <c r="BM114" i="1"/>
  <c r="Z114" i="1"/>
  <c r="Y114" i="1"/>
  <c r="P114" i="1"/>
  <c r="BO113" i="1"/>
  <c r="BM113" i="1"/>
  <c r="Z113" i="1"/>
  <c r="Y113" i="1"/>
  <c r="BP113" i="1" s="1"/>
  <c r="P113" i="1"/>
  <c r="BO112" i="1"/>
  <c r="BM112" i="1"/>
  <c r="Z112" i="1"/>
  <c r="Y112" i="1"/>
  <c r="X109" i="1"/>
  <c r="X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P105" i="1"/>
  <c r="X102" i="1"/>
  <c r="X101" i="1"/>
  <c r="BO100" i="1"/>
  <c r="BM100" i="1"/>
  <c r="Z100" i="1"/>
  <c r="Y100" i="1"/>
  <c r="BP100" i="1" s="1"/>
  <c r="P100" i="1"/>
  <c r="BO99" i="1"/>
  <c r="BM99" i="1"/>
  <c r="Z99" i="1"/>
  <c r="Y99" i="1"/>
  <c r="BO98" i="1"/>
  <c r="BM98" i="1"/>
  <c r="Z98" i="1"/>
  <c r="Y98" i="1"/>
  <c r="P98" i="1"/>
  <c r="BO97" i="1"/>
  <c r="BM97" i="1"/>
  <c r="Z97" i="1"/>
  <c r="Y97" i="1"/>
  <c r="BP97" i="1" s="1"/>
  <c r="P97" i="1"/>
  <c r="BO96" i="1"/>
  <c r="BM96" i="1"/>
  <c r="Z96" i="1"/>
  <c r="Y96" i="1"/>
  <c r="P96" i="1"/>
  <c r="BO95" i="1"/>
  <c r="BM95" i="1"/>
  <c r="Z95" i="1"/>
  <c r="Y95" i="1"/>
  <c r="BP95" i="1" s="1"/>
  <c r="P95" i="1"/>
  <c r="X92" i="1"/>
  <c r="X91" i="1"/>
  <c r="BO90" i="1"/>
  <c r="BM90" i="1"/>
  <c r="Z90" i="1"/>
  <c r="Y90" i="1"/>
  <c r="P90" i="1"/>
  <c r="BO89" i="1"/>
  <c r="BM89" i="1"/>
  <c r="Z89" i="1"/>
  <c r="Y89" i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P72" i="1"/>
  <c r="BO71" i="1"/>
  <c r="BM71" i="1"/>
  <c r="Z71" i="1"/>
  <c r="Y71" i="1"/>
  <c r="BP71" i="1" s="1"/>
  <c r="P71" i="1"/>
  <c r="X69" i="1"/>
  <c r="X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Z59" i="1" s="1"/>
  <c r="Y58" i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X39" i="1"/>
  <c r="X38" i="1"/>
  <c r="BO37" i="1"/>
  <c r="BM37" i="1"/>
  <c r="Z37" i="1"/>
  <c r="Y37" i="1"/>
  <c r="P37" i="1"/>
  <c r="BO36" i="1"/>
  <c r="BM36" i="1"/>
  <c r="Z36" i="1"/>
  <c r="Y36" i="1"/>
  <c r="P36" i="1"/>
  <c r="BO35" i="1"/>
  <c r="BM35" i="1"/>
  <c r="Z35" i="1"/>
  <c r="Y35" i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A9" i="1"/>
  <c r="A10" i="1" s="1"/>
  <c r="D7" i="1"/>
  <c r="Q6" i="1"/>
  <c r="P2" i="1"/>
  <c r="BN22" i="1" l="1"/>
  <c r="BP22" i="1"/>
  <c r="Y23" i="1"/>
  <c r="Z31" i="1"/>
  <c r="BN28" i="1"/>
  <c r="X326" i="1"/>
  <c r="BN30" i="1"/>
  <c r="Z50" i="1"/>
  <c r="BN42" i="1"/>
  <c r="BN44" i="1"/>
  <c r="BN46" i="1"/>
  <c r="BN48" i="1"/>
  <c r="Z74" i="1"/>
  <c r="BN71" i="1"/>
  <c r="BN73" i="1"/>
  <c r="Z101" i="1"/>
  <c r="BN95" i="1"/>
  <c r="BN97" i="1"/>
  <c r="BN100" i="1"/>
  <c r="BN113" i="1"/>
  <c r="BN115" i="1"/>
  <c r="BN117" i="1"/>
  <c r="Y202" i="1"/>
  <c r="BN198" i="1"/>
  <c r="BN200" i="1"/>
  <c r="Y209" i="1"/>
  <c r="Z218" i="1"/>
  <c r="BN212" i="1"/>
  <c r="BN214" i="1"/>
  <c r="BN216" i="1"/>
  <c r="BN230" i="1"/>
  <c r="BP230" i="1"/>
  <c r="Y231" i="1"/>
  <c r="Z237" i="1"/>
  <c r="BN234" i="1"/>
  <c r="BN236" i="1"/>
  <c r="BN260" i="1"/>
  <c r="Z318" i="1"/>
  <c r="BN299" i="1"/>
  <c r="BN300" i="1"/>
  <c r="BN301" i="1"/>
  <c r="BN304" i="1"/>
  <c r="BN305" i="1"/>
  <c r="BP35" i="1"/>
  <c r="BN35" i="1"/>
  <c r="BP37" i="1"/>
  <c r="BN37" i="1"/>
  <c r="BP67" i="1"/>
  <c r="BN67" i="1"/>
  <c r="BP78" i="1"/>
  <c r="BN78" i="1"/>
  <c r="BP90" i="1"/>
  <c r="BN90" i="1"/>
  <c r="BP105" i="1"/>
  <c r="BN105" i="1"/>
  <c r="BP107" i="1"/>
  <c r="BN107" i="1"/>
  <c r="BP127" i="1"/>
  <c r="BN127" i="1"/>
  <c r="BP139" i="1"/>
  <c r="BN139" i="1"/>
  <c r="Y249" i="1"/>
  <c r="X325" i="1"/>
  <c r="Z38" i="1"/>
  <c r="Z80" i="1"/>
  <c r="Z108" i="1"/>
  <c r="Y134" i="1"/>
  <c r="Y135" i="1"/>
  <c r="BN166" i="1"/>
  <c r="BP166" i="1"/>
  <c r="Y167" i="1"/>
  <c r="Y175" i="1"/>
  <c r="Z175" i="1"/>
  <c r="BN173" i="1"/>
  <c r="Z180" i="1"/>
  <c r="Z188" i="1"/>
  <c r="BN185" i="1"/>
  <c r="BP185" i="1"/>
  <c r="BN187" i="1"/>
  <c r="Z201" i="1"/>
  <c r="Z208" i="1"/>
  <c r="BN205" i="1"/>
  <c r="BP205" i="1"/>
  <c r="BN207" i="1"/>
  <c r="Y218" i="1"/>
  <c r="Y227" i="1"/>
  <c r="BN223" i="1"/>
  <c r="BN225" i="1"/>
  <c r="Y238" i="1"/>
  <c r="BN241" i="1"/>
  <c r="BP241" i="1"/>
  <c r="Y242" i="1"/>
  <c r="BN246" i="1"/>
  <c r="BP246" i="1"/>
  <c r="Z261" i="1"/>
  <c r="BN266" i="1"/>
  <c r="BP266" i="1"/>
  <c r="Y267" i="1"/>
  <c r="BN270" i="1"/>
  <c r="BP270" i="1"/>
  <c r="Y271" i="1"/>
  <c r="Z294" i="1"/>
  <c r="BN291" i="1"/>
  <c r="BN293" i="1"/>
  <c r="BN322" i="1"/>
  <c r="BP322" i="1"/>
  <c r="Y323" i="1"/>
  <c r="F9" i="1"/>
  <c r="J9" i="1"/>
  <c r="BP29" i="1"/>
  <c r="BN29" i="1"/>
  <c r="Y31" i="1"/>
  <c r="BP36" i="1"/>
  <c r="BN36" i="1"/>
  <c r="Y38" i="1"/>
  <c r="BP43" i="1"/>
  <c r="BN43" i="1"/>
  <c r="BP45" i="1"/>
  <c r="BN45" i="1"/>
  <c r="BP47" i="1"/>
  <c r="BN47" i="1"/>
  <c r="BP49" i="1"/>
  <c r="BN49" i="1"/>
  <c r="Y59" i="1"/>
  <c r="BP58" i="1"/>
  <c r="BN58" i="1"/>
  <c r="Y69" i="1"/>
  <c r="BP66" i="1"/>
  <c r="BN66" i="1"/>
  <c r="Y68" i="1"/>
  <c r="BP72" i="1"/>
  <c r="BN72" i="1"/>
  <c r="Y74" i="1"/>
  <c r="BP79" i="1"/>
  <c r="BN79" i="1"/>
  <c r="Y92" i="1"/>
  <c r="BP89" i="1"/>
  <c r="BN89" i="1"/>
  <c r="Y91" i="1"/>
  <c r="BP96" i="1"/>
  <c r="BN96" i="1"/>
  <c r="BP98" i="1"/>
  <c r="BN98" i="1"/>
  <c r="BP99" i="1"/>
  <c r="BN99" i="1"/>
  <c r="Y101" i="1"/>
  <c r="BP106" i="1"/>
  <c r="BN106" i="1"/>
  <c r="Y108" i="1"/>
  <c r="Y119" i="1"/>
  <c r="BP112" i="1"/>
  <c r="BN112" i="1"/>
  <c r="BP114" i="1"/>
  <c r="BN114" i="1"/>
  <c r="BP116" i="1"/>
  <c r="BN116" i="1"/>
  <c r="Y118" i="1"/>
  <c r="Y122" i="1"/>
  <c r="BP121" i="1"/>
  <c r="BN121" i="1"/>
  <c r="Y141" i="1"/>
  <c r="BP138" i="1"/>
  <c r="BN138" i="1"/>
  <c r="Y140" i="1"/>
  <c r="BP155" i="1"/>
  <c r="BN155" i="1"/>
  <c r="Y157" i="1"/>
  <c r="X327" i="1"/>
  <c r="X328" i="1" s="1"/>
  <c r="X329" i="1"/>
  <c r="Y32" i="1"/>
  <c r="Y39" i="1"/>
  <c r="Y50" i="1"/>
  <c r="Y51" i="1"/>
  <c r="Y55" i="1"/>
  <c r="BP54" i="1"/>
  <c r="BN54" i="1"/>
  <c r="Y60" i="1"/>
  <c r="Y63" i="1"/>
  <c r="BP62" i="1"/>
  <c r="BN62" i="1"/>
  <c r="Z68" i="1"/>
  <c r="Y75" i="1"/>
  <c r="Y80" i="1"/>
  <c r="Y81" i="1"/>
  <c r="Y85" i="1"/>
  <c r="BP84" i="1"/>
  <c r="BN84" i="1"/>
  <c r="Z91" i="1"/>
  <c r="Y102" i="1"/>
  <c r="Y109" i="1"/>
  <c r="Z118" i="1"/>
  <c r="Y123" i="1"/>
  <c r="Y129" i="1"/>
  <c r="BP126" i="1"/>
  <c r="BN126" i="1"/>
  <c r="Y128" i="1"/>
  <c r="BP133" i="1"/>
  <c r="BN133" i="1"/>
  <c r="Z140" i="1"/>
  <c r="Y156" i="1"/>
  <c r="Y162" i="1"/>
  <c r="Y176" i="1"/>
  <c r="Y180" i="1"/>
  <c r="Y188" i="1"/>
  <c r="Y193" i="1"/>
  <c r="Y201" i="1"/>
  <c r="Y208" i="1"/>
  <c r="Y219" i="1"/>
  <c r="Y254" i="1"/>
  <c r="BP253" i="1"/>
  <c r="BN253" i="1"/>
  <c r="Y283" i="1"/>
  <c r="BP282" i="1"/>
  <c r="BN282" i="1"/>
  <c r="BP292" i="1"/>
  <c r="BN292" i="1"/>
  <c r="Y294" i="1"/>
  <c r="Y318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H9" i="1"/>
  <c r="BN160" i="1"/>
  <c r="BP160" i="1"/>
  <c r="BN171" i="1"/>
  <c r="BP171" i="1"/>
  <c r="BN172" i="1"/>
  <c r="BN174" i="1"/>
  <c r="BN178" i="1"/>
  <c r="BP178" i="1"/>
  <c r="BN186" i="1"/>
  <c r="BN191" i="1"/>
  <c r="BP191" i="1"/>
  <c r="BN197" i="1"/>
  <c r="BP197" i="1"/>
  <c r="BN199" i="1"/>
  <c r="BN206" i="1"/>
  <c r="BN213" i="1"/>
  <c r="BN215" i="1"/>
  <c r="BN217" i="1"/>
  <c r="Z226" i="1"/>
  <c r="BN222" i="1"/>
  <c r="BP222" i="1"/>
  <c r="BN224" i="1"/>
  <c r="Y226" i="1"/>
  <c r="BP235" i="1"/>
  <c r="BN235" i="1"/>
  <c r="Y237" i="1"/>
  <c r="BP247" i="1"/>
  <c r="BN247" i="1"/>
  <c r="Y255" i="1"/>
  <c r="Y262" i="1"/>
  <c r="BP259" i="1"/>
  <c r="BN259" i="1"/>
  <c r="Y261" i="1"/>
  <c r="Y279" i="1"/>
  <c r="BP276" i="1"/>
  <c r="BN276" i="1"/>
  <c r="BP277" i="1"/>
  <c r="BN277" i="1"/>
  <c r="BP278" i="1"/>
  <c r="BN278" i="1"/>
  <c r="Y284" i="1"/>
  <c r="Y288" i="1"/>
  <c r="BP286" i="1"/>
  <c r="BN286" i="1"/>
  <c r="BP287" i="1"/>
  <c r="BN287" i="1"/>
  <c r="Y295" i="1"/>
  <c r="Y319" i="1"/>
  <c r="Z330" i="1" l="1"/>
  <c r="Y326" i="1"/>
  <c r="Y325" i="1"/>
  <c r="Y329" i="1"/>
  <c r="Y327" i="1"/>
  <c r="B338" i="1" l="1"/>
  <c r="Y328" i="1"/>
  <c r="A338" i="1" s="1"/>
  <c r="C338" i="1"/>
</calcChain>
</file>

<file path=xl/sharedStrings.xml><?xml version="1.0" encoding="utf-8"?>
<sst xmlns="http://schemas.openxmlformats.org/spreadsheetml/2006/main" count="1603" uniqueCount="527">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</sst>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6" t="s">
        <v>0</v>
      </c>
      <c r="E1" s="366"/>
      <c r="F1" s="366"/>
      <c r="G1" s="12" t="s">
        <v>1</v>
      </c>
      <c r="H1" s="396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6"/>
      <c r="Q3" s="346"/>
      <c r="R3" s="346"/>
      <c r="S3" s="346"/>
      <c r="T3" s="346"/>
      <c r="U3" s="346"/>
      <c r="V3" s="346"/>
      <c r="W3" s="346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15" t="s">
        <v>8</v>
      </c>
      <c r="B5" s="348"/>
      <c r="C5" s="349"/>
      <c r="D5" s="398"/>
      <c r="E5" s="399"/>
      <c r="F5" s="527" t="s">
        <v>9</v>
      </c>
      <c r="G5" s="349"/>
      <c r="H5" s="398" t="s">
        <v>526</v>
      </c>
      <c r="I5" s="491"/>
      <c r="J5" s="491"/>
      <c r="K5" s="491"/>
      <c r="L5" s="491"/>
      <c r="M5" s="399"/>
      <c r="N5" s="61"/>
      <c r="P5" s="24" t="s">
        <v>10</v>
      </c>
      <c r="Q5" s="535">
        <v>45782</v>
      </c>
      <c r="R5" s="414"/>
      <c r="T5" s="449" t="s">
        <v>11</v>
      </c>
      <c r="U5" s="450"/>
      <c r="V5" s="451" t="s">
        <v>12</v>
      </c>
      <c r="W5" s="414"/>
      <c r="AB5" s="51"/>
      <c r="AC5" s="51"/>
      <c r="AD5" s="51"/>
      <c r="AE5" s="51"/>
    </row>
    <row r="6" spans="1:32" s="326" customFormat="1" ht="24" customHeight="1" x14ac:dyDescent="0.2">
      <c r="A6" s="415" t="s">
        <v>13</v>
      </c>
      <c r="B6" s="348"/>
      <c r="C6" s="349"/>
      <c r="D6" s="494" t="s">
        <v>504</v>
      </c>
      <c r="E6" s="495"/>
      <c r="F6" s="495"/>
      <c r="G6" s="495"/>
      <c r="H6" s="495"/>
      <c r="I6" s="495"/>
      <c r="J6" s="495"/>
      <c r="K6" s="495"/>
      <c r="L6" s="495"/>
      <c r="M6" s="414"/>
      <c r="N6" s="62"/>
      <c r="P6" s="24" t="s">
        <v>15</v>
      </c>
      <c r="Q6" s="53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53" t="s">
        <v>16</v>
      </c>
      <c r="U6" s="450"/>
      <c r="V6" s="478" t="s">
        <v>17</v>
      </c>
      <c r="W6" s="382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1" t="str">
        <f>IFERROR(VLOOKUP(DeliveryAddress,Table,3,0),1)</f>
        <v>5</v>
      </c>
      <c r="E7" s="372"/>
      <c r="F7" s="372"/>
      <c r="G7" s="372"/>
      <c r="H7" s="372"/>
      <c r="I7" s="372"/>
      <c r="J7" s="372"/>
      <c r="K7" s="372"/>
      <c r="L7" s="372"/>
      <c r="M7" s="373"/>
      <c r="N7" s="63"/>
      <c r="P7" s="24"/>
      <c r="Q7" s="42"/>
      <c r="R7" s="42"/>
      <c r="T7" s="346"/>
      <c r="U7" s="450"/>
      <c r="V7" s="479"/>
      <c r="W7" s="480"/>
      <c r="AB7" s="51"/>
      <c r="AC7" s="51"/>
      <c r="AD7" s="51"/>
      <c r="AE7" s="51"/>
    </row>
    <row r="8" spans="1:32" s="326" customFormat="1" ht="25.5" customHeight="1" x14ac:dyDescent="0.2">
      <c r="A8" s="552" t="s">
        <v>18</v>
      </c>
      <c r="B8" s="357"/>
      <c r="C8" s="358"/>
      <c r="D8" s="386"/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19</v>
      </c>
      <c r="Q8" s="422">
        <v>0.41666666666666669</v>
      </c>
      <c r="R8" s="373"/>
      <c r="T8" s="346"/>
      <c r="U8" s="450"/>
      <c r="V8" s="479"/>
      <c r="W8" s="480"/>
      <c r="AB8" s="51"/>
      <c r="AC8" s="51"/>
      <c r="AD8" s="51"/>
      <c r="AE8" s="51"/>
    </row>
    <row r="9" spans="1:32" s="326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26"/>
      <c r="E9" s="360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324"/>
      <c r="P9" s="26" t="s">
        <v>20</v>
      </c>
      <c r="Q9" s="411"/>
      <c r="R9" s="412"/>
      <c r="T9" s="346"/>
      <c r="U9" s="450"/>
      <c r="V9" s="481"/>
      <c r="W9" s="482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26"/>
      <c r="E10" s="360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72" t="str">
        <f>IFERROR(VLOOKUP($D$10,Proxy,2,FALSE),"")</f>
        <v/>
      </c>
      <c r="I10" s="346"/>
      <c r="J10" s="346"/>
      <c r="K10" s="346"/>
      <c r="L10" s="346"/>
      <c r="M10" s="346"/>
      <c r="N10" s="325"/>
      <c r="P10" s="26" t="s">
        <v>21</v>
      </c>
      <c r="Q10" s="454"/>
      <c r="R10" s="455"/>
      <c r="U10" s="24" t="s">
        <v>22</v>
      </c>
      <c r="V10" s="381" t="s">
        <v>23</v>
      </c>
      <c r="W10" s="382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3"/>
      <c r="R11" s="414"/>
      <c r="U11" s="24" t="s">
        <v>26</v>
      </c>
      <c r="V11" s="499" t="s">
        <v>27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1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65"/>
      <c r="P12" s="24" t="s">
        <v>29</v>
      </c>
      <c r="Q12" s="422"/>
      <c r="R12" s="373"/>
      <c r="S12" s="23"/>
      <c r="U12" s="24"/>
      <c r="V12" s="366"/>
      <c r="W12" s="346"/>
      <c r="AB12" s="51"/>
      <c r="AC12" s="51"/>
      <c r="AD12" s="51"/>
      <c r="AE12" s="51"/>
    </row>
    <row r="13" spans="1:32" s="326" customFormat="1" ht="23.25" customHeight="1" x14ac:dyDescent="0.2">
      <c r="A13" s="441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65"/>
      <c r="O13" s="26"/>
      <c r="P13" s="26" t="s">
        <v>31</v>
      </c>
      <c r="Q13" s="499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1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66"/>
      <c r="P15" s="433" t="s">
        <v>34</v>
      </c>
      <c r="Q15" s="366"/>
      <c r="R15" s="366"/>
      <c r="S15" s="366"/>
      <c r="T15" s="3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4"/>
      <c r="Q16" s="434"/>
      <c r="R16" s="434"/>
      <c r="S16" s="434"/>
      <c r="T16" s="4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35</v>
      </c>
      <c r="B17" s="378" t="s">
        <v>36</v>
      </c>
      <c r="C17" s="424" t="s">
        <v>37</v>
      </c>
      <c r="D17" s="378" t="s">
        <v>38</v>
      </c>
      <c r="E17" s="406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405"/>
      <c r="R17" s="405"/>
      <c r="S17" s="405"/>
      <c r="T17" s="406"/>
      <c r="U17" s="547" t="s">
        <v>50</v>
      </c>
      <c r="V17" s="349"/>
      <c r="W17" s="378" t="s">
        <v>51</v>
      </c>
      <c r="X17" s="378" t="s">
        <v>52</v>
      </c>
      <c r="Y17" s="545" t="s">
        <v>53</v>
      </c>
      <c r="Z17" s="487" t="s">
        <v>54</v>
      </c>
      <c r="AA17" s="470" t="s">
        <v>55</v>
      </c>
      <c r="AB17" s="470" t="s">
        <v>56</v>
      </c>
      <c r="AC17" s="470" t="s">
        <v>57</v>
      </c>
      <c r="AD17" s="470" t="s">
        <v>58</v>
      </c>
      <c r="AE17" s="522"/>
      <c r="AF17" s="523"/>
      <c r="AG17" s="69"/>
      <c r="BD17" s="68" t="s">
        <v>59</v>
      </c>
    </row>
    <row r="18" spans="1:68" ht="14.25" customHeight="1" x14ac:dyDescent="0.2">
      <c r="A18" s="379"/>
      <c r="B18" s="379"/>
      <c r="C18" s="379"/>
      <c r="D18" s="407"/>
      <c r="E18" s="40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07"/>
      <c r="Q18" s="408"/>
      <c r="R18" s="408"/>
      <c r="S18" s="408"/>
      <c r="T18" s="409"/>
      <c r="U18" s="70" t="s">
        <v>60</v>
      </c>
      <c r="V18" s="70" t="s">
        <v>61</v>
      </c>
      <c r="W18" s="379"/>
      <c r="X18" s="379"/>
      <c r="Y18" s="546"/>
      <c r="Z18" s="488"/>
      <c r="AA18" s="471"/>
      <c r="AB18" s="471"/>
      <c r="AC18" s="471"/>
      <c r="AD18" s="524"/>
      <c r="AE18" s="525"/>
      <c r="AF18" s="526"/>
      <c r="AG18" s="69"/>
      <c r="BD18" s="68"/>
    </row>
    <row r="19" spans="1:68" ht="27.75" hidden="1" customHeight="1" x14ac:dyDescent="0.2">
      <c r="A19" s="354" t="s">
        <v>62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48"/>
      <c r="AB19" s="48"/>
      <c r="AC19" s="48"/>
    </row>
    <row r="20" spans="1:68" ht="16.5" hidden="1" customHeight="1" x14ac:dyDescent="0.25">
      <c r="A20" s="375" t="s">
        <v>62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27"/>
      <c r="AB20" s="327"/>
      <c r="AC20" s="327"/>
    </row>
    <row r="21" spans="1:68" ht="14.25" hidden="1" customHeight="1" x14ac:dyDescent="0.25">
      <c r="A21" s="345" t="s">
        <v>63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28"/>
      <c r="AB21" s="328"/>
      <c r="AC21" s="32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1">
        <v>4607111035752</v>
      </c>
      <c r="E22" s="342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69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56" t="s">
        <v>72</v>
      </c>
      <c r="Q23" s="357"/>
      <c r="R23" s="357"/>
      <c r="S23" s="357"/>
      <c r="T23" s="357"/>
      <c r="U23" s="357"/>
      <c r="V23" s="358"/>
      <c r="W23" s="37" t="s">
        <v>69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56" t="s">
        <v>72</v>
      </c>
      <c r="Q24" s="357"/>
      <c r="R24" s="357"/>
      <c r="S24" s="357"/>
      <c r="T24" s="357"/>
      <c r="U24" s="357"/>
      <c r="V24" s="358"/>
      <c r="W24" s="37" t="s">
        <v>73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hidden="1" customHeight="1" x14ac:dyDescent="0.2">
      <c r="A25" s="354" t="s">
        <v>74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48"/>
      <c r="AB25" s="48"/>
      <c r="AC25" s="48"/>
    </row>
    <row r="26" spans="1:68" ht="16.5" hidden="1" customHeight="1" x14ac:dyDescent="0.25">
      <c r="A26" s="375" t="s">
        <v>75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27"/>
      <c r="AB26" s="327"/>
      <c r="AC26" s="327"/>
    </row>
    <row r="27" spans="1:68" ht="14.25" hidden="1" customHeight="1" x14ac:dyDescent="0.25">
      <c r="A27" s="345" t="s">
        <v>76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28"/>
      <c r="AB27" s="328"/>
      <c r="AC27" s="328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1">
        <v>4607111036520</v>
      </c>
      <c r="E28" s="342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9"/>
      <c r="R28" s="339"/>
      <c r="S28" s="339"/>
      <c r="T28" s="340"/>
      <c r="U28" s="34"/>
      <c r="V28" s="34"/>
      <c r="W28" s="35" t="s">
        <v>69</v>
      </c>
      <c r="X28" s="332">
        <v>0</v>
      </c>
      <c r="Y28" s="33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41">
        <v>4607111036537</v>
      </c>
      <c r="E29" s="342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9"/>
      <c r="R29" s="339"/>
      <c r="S29" s="339"/>
      <c r="T29" s="340"/>
      <c r="U29" s="34"/>
      <c r="V29" s="34"/>
      <c r="W29" s="35" t="s">
        <v>69</v>
      </c>
      <c r="X29" s="332">
        <v>14</v>
      </c>
      <c r="Y29" s="333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41">
        <v>4607111036605</v>
      </c>
      <c r="E30" s="342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9"/>
      <c r="R30" s="339"/>
      <c r="S30" s="339"/>
      <c r="T30" s="340"/>
      <c r="U30" s="34"/>
      <c r="V30" s="34"/>
      <c r="W30" s="35" t="s">
        <v>69</v>
      </c>
      <c r="X30" s="332">
        <v>14</v>
      </c>
      <c r="Y30" s="333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x14ac:dyDescent="0.2">
      <c r="A31" s="352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53"/>
      <c r="P31" s="356" t="s">
        <v>72</v>
      </c>
      <c r="Q31" s="357"/>
      <c r="R31" s="357"/>
      <c r="S31" s="357"/>
      <c r="T31" s="357"/>
      <c r="U31" s="357"/>
      <c r="V31" s="358"/>
      <c r="W31" s="37" t="s">
        <v>69</v>
      </c>
      <c r="X31" s="334">
        <f>IFERROR(SUM(X28:X30),"0")</f>
        <v>28</v>
      </c>
      <c r="Y31" s="334">
        <f>IFERROR(SUM(Y28:Y30),"0")</f>
        <v>28</v>
      </c>
      <c r="Z31" s="334">
        <f>IFERROR(IF(Z28="",0,Z28),"0")+IFERROR(IF(Z29="",0,Z29),"0")+IFERROR(IF(Z30="",0,Z30),"0")</f>
        <v>0.26347999999999999</v>
      </c>
      <c r="AA31" s="335"/>
      <c r="AB31" s="335"/>
      <c r="AC31" s="335"/>
    </row>
    <row r="32" spans="1:68" x14ac:dyDescent="0.2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53"/>
      <c r="P32" s="356" t="s">
        <v>72</v>
      </c>
      <c r="Q32" s="357"/>
      <c r="R32" s="357"/>
      <c r="S32" s="357"/>
      <c r="T32" s="357"/>
      <c r="U32" s="357"/>
      <c r="V32" s="358"/>
      <c r="W32" s="37" t="s">
        <v>73</v>
      </c>
      <c r="X32" s="334">
        <f>IFERROR(SUMPRODUCT(X28:X30*H28:H30),"0")</f>
        <v>42</v>
      </c>
      <c r="Y32" s="334">
        <f>IFERROR(SUMPRODUCT(Y28:Y30*H28:H30),"0")</f>
        <v>42</v>
      </c>
      <c r="Z32" s="37"/>
      <c r="AA32" s="335"/>
      <c r="AB32" s="335"/>
      <c r="AC32" s="335"/>
    </row>
    <row r="33" spans="1:68" ht="16.5" hidden="1" customHeight="1" x14ac:dyDescent="0.25">
      <c r="A33" s="375" t="s">
        <v>86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327"/>
      <c r="AB33" s="327"/>
      <c r="AC33" s="327"/>
    </row>
    <row r="34" spans="1:68" ht="14.25" hidden="1" customHeight="1" x14ac:dyDescent="0.25">
      <c r="A34" s="345" t="s">
        <v>63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328"/>
      <c r="AB34" s="328"/>
      <c r="AC34" s="328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41">
        <v>4620207490075</v>
      </c>
      <c r="E35" s="342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9"/>
      <c r="R35" s="339"/>
      <c r="S35" s="339"/>
      <c r="T35" s="340"/>
      <c r="U35" s="34"/>
      <c r="V35" s="34"/>
      <c r="W35" s="35" t="s">
        <v>69</v>
      </c>
      <c r="X35" s="332">
        <v>12</v>
      </c>
      <c r="Y35" s="333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4301071092</v>
      </c>
      <c r="D36" s="341">
        <v>4620207490174</v>
      </c>
      <c r="E36" s="342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9"/>
      <c r="R36" s="339"/>
      <c r="S36" s="339"/>
      <c r="T36" s="340"/>
      <c r="U36" s="34"/>
      <c r="V36" s="34"/>
      <c r="W36" s="35" t="s">
        <v>69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93</v>
      </c>
      <c r="B37" s="54" t="s">
        <v>94</v>
      </c>
      <c r="C37" s="31">
        <v>4301071091</v>
      </c>
      <c r="D37" s="341">
        <v>4620207490044</v>
      </c>
      <c r="E37" s="342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9"/>
      <c r="R37" s="339"/>
      <c r="S37" s="339"/>
      <c r="T37" s="340"/>
      <c r="U37" s="34"/>
      <c r="V37" s="34"/>
      <c r="W37" s="35" t="s">
        <v>69</v>
      </c>
      <c r="X37" s="332">
        <v>0</v>
      </c>
      <c r="Y37" s="33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56" t="s">
        <v>72</v>
      </c>
      <c r="Q38" s="357"/>
      <c r="R38" s="357"/>
      <c r="S38" s="357"/>
      <c r="T38" s="357"/>
      <c r="U38" s="357"/>
      <c r="V38" s="358"/>
      <c r="W38" s="37" t="s">
        <v>69</v>
      </c>
      <c r="X38" s="334">
        <f>IFERROR(SUM(X35:X37),"0")</f>
        <v>12</v>
      </c>
      <c r="Y38" s="334">
        <f>IFERROR(SUM(Y35:Y37),"0")</f>
        <v>12</v>
      </c>
      <c r="Z38" s="334">
        <f>IFERROR(IF(Z35="",0,Z35),"0")+IFERROR(IF(Z36="",0,Z36),"0")+IFERROR(IF(Z37="",0,Z37),"0")</f>
        <v>0.186</v>
      </c>
      <c r="AA38" s="335"/>
      <c r="AB38" s="335"/>
      <c r="AC38" s="335"/>
    </row>
    <row r="39" spans="1:68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56" t="s">
        <v>72</v>
      </c>
      <c r="Q39" s="357"/>
      <c r="R39" s="357"/>
      <c r="S39" s="357"/>
      <c r="T39" s="357"/>
      <c r="U39" s="357"/>
      <c r="V39" s="358"/>
      <c r="W39" s="37" t="s">
        <v>73</v>
      </c>
      <c r="X39" s="334">
        <f>IFERROR(SUMPRODUCT(X35:X37*H35:H37),"0")</f>
        <v>67.199999999999989</v>
      </c>
      <c r="Y39" s="334">
        <f>IFERROR(SUMPRODUCT(Y35:Y37*H35:H37),"0")</f>
        <v>67.199999999999989</v>
      </c>
      <c r="Z39" s="37"/>
      <c r="AA39" s="335"/>
      <c r="AB39" s="335"/>
      <c r="AC39" s="335"/>
    </row>
    <row r="40" spans="1:68" ht="16.5" hidden="1" customHeight="1" x14ac:dyDescent="0.25">
      <c r="A40" s="375" t="s">
        <v>96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327"/>
      <c r="AB40" s="327"/>
      <c r="AC40" s="327"/>
    </row>
    <row r="41" spans="1:68" ht="14.25" hidden="1" customHeight="1" x14ac:dyDescent="0.25">
      <c r="A41" s="345" t="s">
        <v>63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328"/>
      <c r="AB41" s="328"/>
      <c r="AC41" s="328"/>
    </row>
    <row r="42" spans="1:68" ht="27" hidden="1" customHeight="1" x14ac:dyDescent="0.25">
      <c r="A42" s="54" t="s">
        <v>97</v>
      </c>
      <c r="B42" s="54" t="s">
        <v>98</v>
      </c>
      <c r="C42" s="31">
        <v>4301071032</v>
      </c>
      <c r="D42" s="341">
        <v>4607111038999</v>
      </c>
      <c r="E42" s="342"/>
      <c r="F42" s="331">
        <v>0.4</v>
      </c>
      <c r="G42" s="32">
        <v>16</v>
      </c>
      <c r="H42" s="331">
        <v>6.4</v>
      </c>
      <c r="I42" s="331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9"/>
      <c r="R42" s="339"/>
      <c r="S42" s="339"/>
      <c r="T42" s="340"/>
      <c r="U42" s="34"/>
      <c r="V42" s="34"/>
      <c r="W42" s="35" t="s">
        <v>69</v>
      </c>
      <c r="X42" s="332">
        <v>0</v>
      </c>
      <c r="Y42" s="333">
        <f t="shared" ref="Y42:Y49" si="0">IFERROR(IF(X42="","",X42),"")</f>
        <v>0</v>
      </c>
      <c r="Z42" s="36">
        <f t="shared" ref="Z42:Z49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9" si="2">IFERROR(X42*I42,"0")</f>
        <v>0</v>
      </c>
      <c r="BN42" s="67">
        <f t="shared" ref="BN42:BN49" si="3">IFERROR(Y42*I42,"0")</f>
        <v>0</v>
      </c>
      <c r="BO42" s="67">
        <f t="shared" ref="BO42:BO49" si="4">IFERROR(X42/J42,"0")</f>
        <v>0</v>
      </c>
      <c r="BP42" s="67">
        <f t="shared" ref="BP42:BP49" si="5"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4301071044</v>
      </c>
      <c r="D43" s="341">
        <v>4607111039385</v>
      </c>
      <c r="E43" s="342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9"/>
      <c r="R43" s="339"/>
      <c r="S43" s="339"/>
      <c r="T43" s="340"/>
      <c r="U43" s="34"/>
      <c r="V43" s="34"/>
      <c r="W43" s="35" t="s">
        <v>69</v>
      </c>
      <c r="X43" s="332">
        <v>0</v>
      </c>
      <c r="Y43" s="333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4301070972</v>
      </c>
      <c r="D44" s="341">
        <v>4607111037183</v>
      </c>
      <c r="E44" s="342"/>
      <c r="F44" s="331">
        <v>0.9</v>
      </c>
      <c r="G44" s="32">
        <v>8</v>
      </c>
      <c r="H44" s="331">
        <v>7.2</v>
      </c>
      <c r="I44" s="33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9"/>
      <c r="R44" s="339"/>
      <c r="S44" s="339"/>
      <c r="T44" s="340"/>
      <c r="U44" s="34"/>
      <c r="V44" s="34"/>
      <c r="W44" s="35" t="s">
        <v>69</v>
      </c>
      <c r="X44" s="332">
        <v>0</v>
      </c>
      <c r="Y44" s="333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104</v>
      </c>
      <c r="B45" s="54" t="s">
        <v>105</v>
      </c>
      <c r="C45" s="31">
        <v>4301071045</v>
      </c>
      <c r="D45" s="341">
        <v>4607111039392</v>
      </c>
      <c r="E45" s="342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9"/>
      <c r="R45" s="339"/>
      <c r="S45" s="339"/>
      <c r="T45" s="340"/>
      <c r="U45" s="34"/>
      <c r="V45" s="34"/>
      <c r="W45" s="35" t="s">
        <v>69</v>
      </c>
      <c r="X45" s="332">
        <v>24</v>
      </c>
      <c r="Y45" s="333">
        <f t="shared" si="0"/>
        <v>24</v>
      </c>
      <c r="Z45" s="36">
        <f t="shared" si="1"/>
        <v>0.372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161.2704</v>
      </c>
      <c r="BN45" s="67">
        <f t="shared" si="3"/>
        <v>161.2704</v>
      </c>
      <c r="BO45" s="67">
        <f t="shared" si="4"/>
        <v>0.2857142857142857</v>
      </c>
      <c r="BP45" s="67">
        <f t="shared" si="5"/>
        <v>0.2857142857142857</v>
      </c>
    </row>
    <row r="46" spans="1:68" ht="27" customHeight="1" x14ac:dyDescent="0.25">
      <c r="A46" s="54" t="s">
        <v>107</v>
      </c>
      <c r="B46" s="54" t="s">
        <v>108</v>
      </c>
      <c r="C46" s="31">
        <v>4301071031</v>
      </c>
      <c r="D46" s="341">
        <v>4607111038982</v>
      </c>
      <c r="E46" s="342"/>
      <c r="F46" s="331">
        <v>0.7</v>
      </c>
      <c r="G46" s="32">
        <v>10</v>
      </c>
      <c r="H46" s="331">
        <v>7</v>
      </c>
      <c r="I46" s="331">
        <v>7.2859999999999996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9"/>
      <c r="R46" s="339"/>
      <c r="S46" s="339"/>
      <c r="T46" s="340"/>
      <c r="U46" s="34"/>
      <c r="V46" s="34"/>
      <c r="W46" s="35" t="s">
        <v>69</v>
      </c>
      <c r="X46" s="332">
        <v>12</v>
      </c>
      <c r="Y46" s="333">
        <f t="shared" si="0"/>
        <v>12</v>
      </c>
      <c r="Z46" s="36">
        <f t="shared" si="1"/>
        <v>0.186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87.431999999999988</v>
      </c>
      <c r="BN46" s="67">
        <f t="shared" si="3"/>
        <v>87.431999999999988</v>
      </c>
      <c r="BO46" s="67">
        <f t="shared" si="4"/>
        <v>0.14285714285714285</v>
      </c>
      <c r="BP46" s="67">
        <f t="shared" si="5"/>
        <v>0.14285714285714285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4301071046</v>
      </c>
      <c r="D47" s="341">
        <v>4607111039354</v>
      </c>
      <c r="E47" s="342"/>
      <c r="F47" s="331">
        <v>0.4</v>
      </c>
      <c r="G47" s="32">
        <v>16</v>
      </c>
      <c r="H47" s="331">
        <v>6.4</v>
      </c>
      <c r="I47" s="331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9"/>
      <c r="R47" s="339"/>
      <c r="S47" s="339"/>
      <c r="T47" s="340"/>
      <c r="U47" s="34"/>
      <c r="V47" s="34"/>
      <c r="W47" s="35" t="s">
        <v>69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41">
        <v>4607111039330</v>
      </c>
      <c r="E48" s="342"/>
      <c r="F48" s="331">
        <v>0.7</v>
      </c>
      <c r="G48" s="32">
        <v>10</v>
      </c>
      <c r="H48" s="331">
        <v>7</v>
      </c>
      <c r="I48" s="331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7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9"/>
      <c r="R48" s="339"/>
      <c r="S48" s="339"/>
      <c r="T48" s="340"/>
      <c r="U48" s="34"/>
      <c r="V48" s="34"/>
      <c r="W48" s="35" t="s">
        <v>69</v>
      </c>
      <c r="X48" s="332">
        <v>12</v>
      </c>
      <c r="Y48" s="333">
        <f t="shared" si="0"/>
        <v>12</v>
      </c>
      <c r="Z48" s="36">
        <f t="shared" si="1"/>
        <v>0.186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87.6</v>
      </c>
      <c r="BN48" s="67">
        <f t="shared" si="3"/>
        <v>87.6</v>
      </c>
      <c r="BO48" s="67">
        <f t="shared" si="4"/>
        <v>0.14285714285714285</v>
      </c>
      <c r="BP48" s="67">
        <f t="shared" si="5"/>
        <v>0.14285714285714285</v>
      </c>
    </row>
    <row r="49" spans="1:68" ht="27" hidden="1" customHeight="1" x14ac:dyDescent="0.25">
      <c r="A49" s="54" t="s">
        <v>113</v>
      </c>
      <c r="B49" s="54" t="s">
        <v>114</v>
      </c>
      <c r="C49" s="31">
        <v>4301070968</v>
      </c>
      <c r="D49" s="341">
        <v>4607111036889</v>
      </c>
      <c r="E49" s="342"/>
      <c r="F49" s="331">
        <v>0.9</v>
      </c>
      <c r="G49" s="32">
        <v>8</v>
      </c>
      <c r="H49" s="331">
        <v>7.2</v>
      </c>
      <c r="I49" s="331">
        <v>7.4859999999999998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9"/>
      <c r="R49" s="339"/>
      <c r="S49" s="339"/>
      <c r="T49" s="340"/>
      <c r="U49" s="34"/>
      <c r="V49" s="34"/>
      <c r="W49" s="35" t="s">
        <v>69</v>
      </c>
      <c r="X49" s="332">
        <v>0</v>
      </c>
      <c r="Y49" s="333">
        <f t="shared" si="0"/>
        <v>0</v>
      </c>
      <c r="Z49" s="36">
        <f t="shared" si="1"/>
        <v>0</v>
      </c>
      <c r="AA49" s="56"/>
      <c r="AB49" s="57"/>
      <c r="AC49" s="100" t="s">
        <v>106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x14ac:dyDescent="0.2">
      <c r="A50" s="352"/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53"/>
      <c r="P50" s="356" t="s">
        <v>72</v>
      </c>
      <c r="Q50" s="357"/>
      <c r="R50" s="357"/>
      <c r="S50" s="357"/>
      <c r="T50" s="357"/>
      <c r="U50" s="357"/>
      <c r="V50" s="358"/>
      <c r="W50" s="37" t="s">
        <v>69</v>
      </c>
      <c r="X50" s="334">
        <f>IFERROR(SUM(X42:X49),"0")</f>
        <v>48</v>
      </c>
      <c r="Y50" s="334">
        <f>IFERROR(SUM(Y42:Y49),"0")</f>
        <v>48</v>
      </c>
      <c r="Z50" s="334">
        <f>IFERROR(IF(Z42="",0,Z42),"0")+IFERROR(IF(Z43="",0,Z43),"0")+IFERROR(IF(Z44="",0,Z44),"0")+IFERROR(IF(Z45="",0,Z45),"0")+IFERROR(IF(Z46="",0,Z46),"0")+IFERROR(IF(Z47="",0,Z47),"0")+IFERROR(IF(Z48="",0,Z48),"0")+IFERROR(IF(Z49="",0,Z49),"0")</f>
        <v>0.74399999999999999</v>
      </c>
      <c r="AA50" s="335"/>
      <c r="AB50" s="335"/>
      <c r="AC50" s="335"/>
    </row>
    <row r="51" spans="1:68" x14ac:dyDescent="0.2">
      <c r="A51" s="346"/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53"/>
      <c r="P51" s="356" t="s">
        <v>72</v>
      </c>
      <c r="Q51" s="357"/>
      <c r="R51" s="357"/>
      <c r="S51" s="357"/>
      <c r="T51" s="357"/>
      <c r="U51" s="357"/>
      <c r="V51" s="358"/>
      <c r="W51" s="37" t="s">
        <v>73</v>
      </c>
      <c r="X51" s="334">
        <f>IFERROR(SUMPRODUCT(X42:X49*H42:H49),"0")</f>
        <v>321.60000000000002</v>
      </c>
      <c r="Y51" s="334">
        <f>IFERROR(SUMPRODUCT(Y42:Y49*H42:H49),"0")</f>
        <v>321.60000000000002</v>
      </c>
      <c r="Z51" s="37"/>
      <c r="AA51" s="335"/>
      <c r="AB51" s="335"/>
      <c r="AC51" s="335"/>
    </row>
    <row r="52" spans="1:68" ht="16.5" hidden="1" customHeight="1" x14ac:dyDescent="0.25">
      <c r="A52" s="375" t="s">
        <v>115</v>
      </c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327"/>
      <c r="AB52" s="327"/>
      <c r="AC52" s="327"/>
    </row>
    <row r="53" spans="1:68" ht="14.25" hidden="1" customHeight="1" x14ac:dyDescent="0.25">
      <c r="A53" s="345" t="s">
        <v>63</v>
      </c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  <c r="Y53" s="346"/>
      <c r="Z53" s="346"/>
      <c r="AA53" s="328"/>
      <c r="AB53" s="328"/>
      <c r="AC53" s="328"/>
    </row>
    <row r="54" spans="1:68" ht="16.5" hidden="1" customHeight="1" x14ac:dyDescent="0.25">
      <c r="A54" s="54" t="s">
        <v>116</v>
      </c>
      <c r="B54" s="54" t="s">
        <v>117</v>
      </c>
      <c r="C54" s="31">
        <v>4301071073</v>
      </c>
      <c r="D54" s="341">
        <v>4620207490822</v>
      </c>
      <c r="E54" s="342"/>
      <c r="F54" s="331">
        <v>0.43</v>
      </c>
      <c r="G54" s="32">
        <v>8</v>
      </c>
      <c r="H54" s="331">
        <v>3.44</v>
      </c>
      <c r="I54" s="331">
        <v>3.64</v>
      </c>
      <c r="J54" s="32">
        <v>144</v>
      </c>
      <c r="K54" s="32" t="s">
        <v>66</v>
      </c>
      <c r="L54" s="32" t="s">
        <v>67</v>
      </c>
      <c r="M54" s="33" t="s">
        <v>68</v>
      </c>
      <c r="N54" s="33"/>
      <c r="O54" s="32">
        <v>365</v>
      </c>
      <c r="P54" s="5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9"/>
      <c r="R54" s="339"/>
      <c r="S54" s="339"/>
      <c r="T54" s="340"/>
      <c r="U54" s="34"/>
      <c r="V54" s="34"/>
      <c r="W54" s="35" t="s">
        <v>69</v>
      </c>
      <c r="X54" s="332">
        <v>0</v>
      </c>
      <c r="Y54" s="333">
        <f>IFERROR(IF(X54="","",X54),"")</f>
        <v>0</v>
      </c>
      <c r="Z54" s="36">
        <f>IFERROR(IF(X54="","",X54*0.00866),"")</f>
        <v>0</v>
      </c>
      <c r="AA54" s="56"/>
      <c r="AB54" s="57"/>
      <c r="AC54" s="102" t="s">
        <v>118</v>
      </c>
      <c r="AG54" s="67"/>
      <c r="AJ54" s="71" t="s">
        <v>71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52"/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53"/>
      <c r="P55" s="356" t="s">
        <v>72</v>
      </c>
      <c r="Q55" s="357"/>
      <c r="R55" s="357"/>
      <c r="S55" s="357"/>
      <c r="T55" s="357"/>
      <c r="U55" s="357"/>
      <c r="V55" s="358"/>
      <c r="W55" s="37" t="s">
        <v>69</v>
      </c>
      <c r="X55" s="334">
        <f>IFERROR(SUM(X54:X54),"0")</f>
        <v>0</v>
      </c>
      <c r="Y55" s="334">
        <f>IFERROR(SUM(Y54:Y54),"0")</f>
        <v>0</v>
      </c>
      <c r="Z55" s="334">
        <f>IFERROR(IF(Z54="",0,Z54),"0")</f>
        <v>0</v>
      </c>
      <c r="AA55" s="335"/>
      <c r="AB55" s="335"/>
      <c r="AC55" s="335"/>
    </row>
    <row r="56" spans="1:68" hidden="1" x14ac:dyDescent="0.2">
      <c r="A56" s="346"/>
      <c r="B56" s="346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53"/>
      <c r="P56" s="356" t="s">
        <v>72</v>
      </c>
      <c r="Q56" s="357"/>
      <c r="R56" s="357"/>
      <c r="S56" s="357"/>
      <c r="T56" s="357"/>
      <c r="U56" s="357"/>
      <c r="V56" s="358"/>
      <c r="W56" s="37" t="s">
        <v>73</v>
      </c>
      <c r="X56" s="334">
        <f>IFERROR(SUMPRODUCT(X54:X54*H54:H54),"0")</f>
        <v>0</v>
      </c>
      <c r="Y56" s="334">
        <f>IFERROR(SUMPRODUCT(Y54:Y54*H54:H54),"0")</f>
        <v>0</v>
      </c>
      <c r="Z56" s="37"/>
      <c r="AA56" s="335"/>
      <c r="AB56" s="335"/>
      <c r="AC56" s="335"/>
    </row>
    <row r="57" spans="1:68" ht="14.25" hidden="1" customHeight="1" x14ac:dyDescent="0.25">
      <c r="A57" s="345" t="s">
        <v>119</v>
      </c>
      <c r="B57" s="346"/>
      <c r="C57" s="346"/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  <c r="W57" s="346"/>
      <c r="X57" s="346"/>
      <c r="Y57" s="346"/>
      <c r="Z57" s="346"/>
      <c r="AA57" s="328"/>
      <c r="AB57" s="328"/>
      <c r="AC57" s="328"/>
    </row>
    <row r="58" spans="1:68" ht="16.5" hidden="1" customHeight="1" x14ac:dyDescent="0.25">
      <c r="A58" s="54" t="s">
        <v>120</v>
      </c>
      <c r="B58" s="54" t="s">
        <v>121</v>
      </c>
      <c r="C58" s="31">
        <v>4301100087</v>
      </c>
      <c r="D58" s="341">
        <v>4607111039743</v>
      </c>
      <c r="E58" s="342"/>
      <c r="F58" s="331">
        <v>0.18</v>
      </c>
      <c r="G58" s="32">
        <v>6</v>
      </c>
      <c r="H58" s="331">
        <v>1.08</v>
      </c>
      <c r="I58" s="331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9"/>
      <c r="R58" s="339"/>
      <c r="S58" s="339"/>
      <c r="T58" s="340"/>
      <c r="U58" s="34"/>
      <c r="V58" s="34"/>
      <c r="W58" s="35" t="s">
        <v>69</v>
      </c>
      <c r="X58" s="332">
        <v>0</v>
      </c>
      <c r="Y58" s="333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122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56" t="s">
        <v>72</v>
      </c>
      <c r="Q59" s="357"/>
      <c r="R59" s="357"/>
      <c r="S59" s="357"/>
      <c r="T59" s="357"/>
      <c r="U59" s="357"/>
      <c r="V59" s="358"/>
      <c r="W59" s="37" t="s">
        <v>69</v>
      </c>
      <c r="X59" s="334">
        <f>IFERROR(SUM(X58:X58),"0")</f>
        <v>0</v>
      </c>
      <c r="Y59" s="334">
        <f>IFERROR(SUM(Y58:Y58),"0")</f>
        <v>0</v>
      </c>
      <c r="Z59" s="334">
        <f>IFERROR(IF(Z58="",0,Z58),"0")</f>
        <v>0</v>
      </c>
      <c r="AA59" s="335"/>
      <c r="AB59" s="335"/>
      <c r="AC59" s="335"/>
    </row>
    <row r="60" spans="1:68" hidden="1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56" t="s">
        <v>72</v>
      </c>
      <c r="Q60" s="357"/>
      <c r="R60" s="357"/>
      <c r="S60" s="357"/>
      <c r="T60" s="357"/>
      <c r="U60" s="357"/>
      <c r="V60" s="358"/>
      <c r="W60" s="37" t="s">
        <v>73</v>
      </c>
      <c r="X60" s="334">
        <f>IFERROR(SUMPRODUCT(X58:X58*H58:H58),"0")</f>
        <v>0</v>
      </c>
      <c r="Y60" s="334">
        <f>IFERROR(SUMPRODUCT(Y58:Y58*H58:H58),"0")</f>
        <v>0</v>
      </c>
      <c r="Z60" s="37"/>
      <c r="AA60" s="335"/>
      <c r="AB60" s="335"/>
      <c r="AC60" s="335"/>
    </row>
    <row r="61" spans="1:68" ht="14.25" hidden="1" customHeight="1" x14ac:dyDescent="0.25">
      <c r="A61" s="345" t="s">
        <v>76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328"/>
      <c r="AB61" s="328"/>
      <c r="AC61" s="328"/>
    </row>
    <row r="62" spans="1:68" ht="16.5" hidden="1" customHeight="1" x14ac:dyDescent="0.25">
      <c r="A62" s="54" t="s">
        <v>123</v>
      </c>
      <c r="B62" s="54" t="s">
        <v>124</v>
      </c>
      <c r="C62" s="31">
        <v>4301132194</v>
      </c>
      <c r="D62" s="341">
        <v>4607111039712</v>
      </c>
      <c r="E62" s="342"/>
      <c r="F62" s="331">
        <v>0.2</v>
      </c>
      <c r="G62" s="32">
        <v>6</v>
      </c>
      <c r="H62" s="331">
        <v>1.2</v>
      </c>
      <c r="I62" s="331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9"/>
      <c r="R62" s="339"/>
      <c r="S62" s="339"/>
      <c r="T62" s="340"/>
      <c r="U62" s="34"/>
      <c r="V62" s="34"/>
      <c r="W62" s="35" t="s">
        <v>69</v>
      </c>
      <c r="X62" s="332">
        <v>0</v>
      </c>
      <c r="Y62" s="333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52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53"/>
      <c r="P63" s="356" t="s">
        <v>72</v>
      </c>
      <c r="Q63" s="357"/>
      <c r="R63" s="357"/>
      <c r="S63" s="357"/>
      <c r="T63" s="357"/>
      <c r="U63" s="357"/>
      <c r="V63" s="358"/>
      <c r="W63" s="37" t="s">
        <v>69</v>
      </c>
      <c r="X63" s="334">
        <f>IFERROR(SUM(X62:X62),"0")</f>
        <v>0</v>
      </c>
      <c r="Y63" s="334">
        <f>IFERROR(SUM(Y62:Y62),"0")</f>
        <v>0</v>
      </c>
      <c r="Z63" s="334">
        <f>IFERROR(IF(Z62="",0,Z62),"0")</f>
        <v>0</v>
      </c>
      <c r="AA63" s="335"/>
      <c r="AB63" s="335"/>
      <c r="AC63" s="335"/>
    </row>
    <row r="64" spans="1:68" hidden="1" x14ac:dyDescent="0.2">
      <c r="A64" s="346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53"/>
      <c r="P64" s="356" t="s">
        <v>72</v>
      </c>
      <c r="Q64" s="357"/>
      <c r="R64" s="357"/>
      <c r="S64" s="357"/>
      <c r="T64" s="357"/>
      <c r="U64" s="357"/>
      <c r="V64" s="358"/>
      <c r="W64" s="37" t="s">
        <v>73</v>
      </c>
      <c r="X64" s="334">
        <f>IFERROR(SUMPRODUCT(X62:X62*H62:H62),"0")</f>
        <v>0</v>
      </c>
      <c r="Y64" s="334">
        <f>IFERROR(SUMPRODUCT(Y62:Y62*H62:H62),"0")</f>
        <v>0</v>
      </c>
      <c r="Z64" s="37"/>
      <c r="AA64" s="335"/>
      <c r="AB64" s="335"/>
      <c r="AC64" s="335"/>
    </row>
    <row r="65" spans="1:68" ht="14.25" hidden="1" customHeight="1" x14ac:dyDescent="0.25">
      <c r="A65" s="345" t="s">
        <v>126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28"/>
      <c r="AB65" s="328"/>
      <c r="AC65" s="328"/>
    </row>
    <row r="66" spans="1:68" ht="16.5" hidden="1" customHeight="1" x14ac:dyDescent="0.25">
      <c r="A66" s="54" t="s">
        <v>127</v>
      </c>
      <c r="B66" s="54" t="s">
        <v>128</v>
      </c>
      <c r="C66" s="31">
        <v>4301136018</v>
      </c>
      <c r="D66" s="341">
        <v>4607111037008</v>
      </c>
      <c r="E66" s="342"/>
      <c r="F66" s="331">
        <v>0.36</v>
      </c>
      <c r="G66" s="32">
        <v>4</v>
      </c>
      <c r="H66" s="331">
        <v>1.44</v>
      </c>
      <c r="I66" s="331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4"/>
      <c r="V66" s="34"/>
      <c r="W66" s="35" t="s">
        <v>69</v>
      </c>
      <c r="X66" s="332">
        <v>0</v>
      </c>
      <c r="Y66" s="333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130</v>
      </c>
      <c r="B67" s="54" t="s">
        <v>131</v>
      </c>
      <c r="C67" s="31">
        <v>4301136015</v>
      </c>
      <c r="D67" s="341">
        <v>4607111037398</v>
      </c>
      <c r="E67" s="342"/>
      <c r="F67" s="331">
        <v>0.09</v>
      </c>
      <c r="G67" s="32">
        <v>24</v>
      </c>
      <c r="H67" s="331">
        <v>2.16</v>
      </c>
      <c r="I67" s="331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4"/>
      <c r="V67" s="34"/>
      <c r="W67" s="35" t="s">
        <v>69</v>
      </c>
      <c r="X67" s="332">
        <v>0</v>
      </c>
      <c r="Y67" s="333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52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53"/>
      <c r="P68" s="356" t="s">
        <v>72</v>
      </c>
      <c r="Q68" s="357"/>
      <c r="R68" s="357"/>
      <c r="S68" s="357"/>
      <c r="T68" s="357"/>
      <c r="U68" s="357"/>
      <c r="V68" s="358"/>
      <c r="W68" s="37" t="s">
        <v>69</v>
      </c>
      <c r="X68" s="334">
        <f>IFERROR(SUM(X66:X67),"0")</f>
        <v>0</v>
      </c>
      <c r="Y68" s="334">
        <f>IFERROR(SUM(Y66:Y67),"0")</f>
        <v>0</v>
      </c>
      <c r="Z68" s="334">
        <f>IFERROR(IF(Z66="",0,Z66),"0")+IFERROR(IF(Z67="",0,Z67),"0")</f>
        <v>0</v>
      </c>
      <c r="AA68" s="335"/>
      <c r="AB68" s="335"/>
      <c r="AC68" s="335"/>
    </row>
    <row r="69" spans="1:68" hidden="1" x14ac:dyDescent="0.2">
      <c r="A69" s="346"/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53"/>
      <c r="P69" s="356" t="s">
        <v>72</v>
      </c>
      <c r="Q69" s="357"/>
      <c r="R69" s="357"/>
      <c r="S69" s="357"/>
      <c r="T69" s="357"/>
      <c r="U69" s="357"/>
      <c r="V69" s="358"/>
      <c r="W69" s="37" t="s">
        <v>73</v>
      </c>
      <c r="X69" s="334">
        <f>IFERROR(SUMPRODUCT(X66:X67*H66:H67),"0")</f>
        <v>0</v>
      </c>
      <c r="Y69" s="334">
        <f>IFERROR(SUMPRODUCT(Y66:Y67*H66:H67),"0")</f>
        <v>0</v>
      </c>
      <c r="Z69" s="37"/>
      <c r="AA69" s="335"/>
      <c r="AB69" s="335"/>
      <c r="AC69" s="335"/>
    </row>
    <row r="70" spans="1:68" ht="14.25" hidden="1" customHeight="1" x14ac:dyDescent="0.25">
      <c r="A70" s="345" t="s">
        <v>132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28"/>
      <c r="AB70" s="328"/>
      <c r="AC70" s="328"/>
    </row>
    <row r="71" spans="1:68" ht="16.5" hidden="1" customHeight="1" x14ac:dyDescent="0.25">
      <c r="A71" s="54" t="s">
        <v>133</v>
      </c>
      <c r="B71" s="54" t="s">
        <v>134</v>
      </c>
      <c r="C71" s="31">
        <v>4301135664</v>
      </c>
      <c r="D71" s="341">
        <v>4607111039705</v>
      </c>
      <c r="E71" s="342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4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9"/>
      <c r="R71" s="339"/>
      <c r="S71" s="339"/>
      <c r="T71" s="340"/>
      <c r="U71" s="34"/>
      <c r="V71" s="34"/>
      <c r="W71" s="35" t="s">
        <v>69</v>
      </c>
      <c r="X71" s="332">
        <v>0</v>
      </c>
      <c r="Y71" s="333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135</v>
      </c>
      <c r="B72" s="54" t="s">
        <v>136</v>
      </c>
      <c r="C72" s="31">
        <v>4301135665</v>
      </c>
      <c r="D72" s="341">
        <v>4607111039729</v>
      </c>
      <c r="E72" s="342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9"/>
      <c r="R72" s="339"/>
      <c r="S72" s="339"/>
      <c r="T72" s="340"/>
      <c r="U72" s="34"/>
      <c r="V72" s="34"/>
      <c r="W72" s="35" t="s">
        <v>69</v>
      </c>
      <c r="X72" s="332">
        <v>0</v>
      </c>
      <c r="Y72" s="333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4301135702</v>
      </c>
      <c r="D73" s="341">
        <v>4620207490228</v>
      </c>
      <c r="E73" s="342"/>
      <c r="F73" s="331">
        <v>0.2</v>
      </c>
      <c r="G73" s="32">
        <v>6</v>
      </c>
      <c r="H73" s="331">
        <v>1.2</v>
      </c>
      <c r="I73" s="331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50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9"/>
      <c r="R73" s="339"/>
      <c r="S73" s="339"/>
      <c r="T73" s="340"/>
      <c r="U73" s="34"/>
      <c r="V73" s="34"/>
      <c r="W73" s="35" t="s">
        <v>69</v>
      </c>
      <c r="X73" s="332">
        <v>0</v>
      </c>
      <c r="Y73" s="333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52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53"/>
      <c r="P74" s="356" t="s">
        <v>72</v>
      </c>
      <c r="Q74" s="357"/>
      <c r="R74" s="357"/>
      <c r="S74" s="357"/>
      <c r="T74" s="357"/>
      <c r="U74" s="357"/>
      <c r="V74" s="358"/>
      <c r="W74" s="37" t="s">
        <v>69</v>
      </c>
      <c r="X74" s="334">
        <f>IFERROR(SUM(X71:X73),"0")</f>
        <v>0</v>
      </c>
      <c r="Y74" s="334">
        <f>IFERROR(SUM(Y71:Y73),"0")</f>
        <v>0</v>
      </c>
      <c r="Z74" s="334">
        <f>IFERROR(IF(Z71="",0,Z71),"0")+IFERROR(IF(Z72="",0,Z72),"0")+IFERROR(IF(Z73="",0,Z73),"0")</f>
        <v>0</v>
      </c>
      <c r="AA74" s="335"/>
      <c r="AB74" s="335"/>
      <c r="AC74" s="335"/>
    </row>
    <row r="75" spans="1:68" hidden="1" x14ac:dyDescent="0.2">
      <c r="A75" s="346"/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53"/>
      <c r="P75" s="356" t="s">
        <v>72</v>
      </c>
      <c r="Q75" s="357"/>
      <c r="R75" s="357"/>
      <c r="S75" s="357"/>
      <c r="T75" s="357"/>
      <c r="U75" s="357"/>
      <c r="V75" s="358"/>
      <c r="W75" s="37" t="s">
        <v>73</v>
      </c>
      <c r="X75" s="334">
        <f>IFERROR(SUMPRODUCT(X71:X73*H71:H73),"0")</f>
        <v>0</v>
      </c>
      <c r="Y75" s="334">
        <f>IFERROR(SUMPRODUCT(Y71:Y73*H71:H73),"0")</f>
        <v>0</v>
      </c>
      <c r="Z75" s="37"/>
      <c r="AA75" s="335"/>
      <c r="AB75" s="335"/>
      <c r="AC75" s="335"/>
    </row>
    <row r="76" spans="1:68" ht="16.5" hidden="1" customHeight="1" x14ac:dyDescent="0.25">
      <c r="A76" s="375" t="s">
        <v>140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327"/>
      <c r="AB76" s="327"/>
      <c r="AC76" s="327"/>
    </row>
    <row r="77" spans="1:68" ht="14.25" hidden="1" customHeight="1" x14ac:dyDescent="0.25">
      <c r="A77" s="345" t="s">
        <v>63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328"/>
      <c r="AB77" s="328"/>
      <c r="AC77" s="328"/>
    </row>
    <row r="78" spans="1:68" ht="27" hidden="1" customHeight="1" x14ac:dyDescent="0.25">
      <c r="A78" s="54" t="s">
        <v>141</v>
      </c>
      <c r="B78" s="54" t="s">
        <v>142</v>
      </c>
      <c r="C78" s="31">
        <v>4301070977</v>
      </c>
      <c r="D78" s="341">
        <v>4607111037411</v>
      </c>
      <c r="E78" s="342"/>
      <c r="F78" s="331">
        <v>2.7</v>
      </c>
      <c r="G78" s="32">
        <v>1</v>
      </c>
      <c r="H78" s="331">
        <v>2.7</v>
      </c>
      <c r="I78" s="331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4"/>
      <c r="V78" s="34"/>
      <c r="W78" s="35" t="s">
        <v>69</v>
      </c>
      <c r="X78" s="332">
        <v>0</v>
      </c>
      <c r="Y78" s="333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41">
        <v>4607111036728</v>
      </c>
      <c r="E79" s="342"/>
      <c r="F79" s="331">
        <v>5</v>
      </c>
      <c r="G79" s="32">
        <v>1</v>
      </c>
      <c r="H79" s="331">
        <v>5</v>
      </c>
      <c r="I79" s="331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4"/>
      <c r="V79" s="34"/>
      <c r="W79" s="35" t="s">
        <v>69</v>
      </c>
      <c r="X79" s="332">
        <v>72</v>
      </c>
      <c r="Y79" s="333">
        <f>IFERROR(IF(X79="","",X79),"")</f>
        <v>72</v>
      </c>
      <c r="Z79" s="36">
        <f>IFERROR(IF(X79="","",X79*0.00866),"")</f>
        <v>0.62351999999999996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375.35039999999998</v>
      </c>
      <c r="BN79" s="67">
        <f>IFERROR(Y79*I79,"0")</f>
        <v>375.35039999999998</v>
      </c>
      <c r="BO79" s="67">
        <f>IFERROR(X79/J79,"0")</f>
        <v>0.5</v>
      </c>
      <c r="BP79" s="67">
        <f>IFERROR(Y79/J79,"0")</f>
        <v>0.5</v>
      </c>
    </row>
    <row r="80" spans="1:68" x14ac:dyDescent="0.2">
      <c r="A80" s="352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53"/>
      <c r="P80" s="356" t="s">
        <v>72</v>
      </c>
      <c r="Q80" s="357"/>
      <c r="R80" s="357"/>
      <c r="S80" s="357"/>
      <c r="T80" s="357"/>
      <c r="U80" s="357"/>
      <c r="V80" s="358"/>
      <c r="W80" s="37" t="s">
        <v>69</v>
      </c>
      <c r="X80" s="334">
        <f>IFERROR(SUM(X78:X79),"0")</f>
        <v>72</v>
      </c>
      <c r="Y80" s="334">
        <f>IFERROR(SUM(Y78:Y79),"0")</f>
        <v>72</v>
      </c>
      <c r="Z80" s="334">
        <f>IFERROR(IF(Z78="",0,Z78),"0")+IFERROR(IF(Z79="",0,Z79),"0")</f>
        <v>0.62351999999999996</v>
      </c>
      <c r="AA80" s="335"/>
      <c r="AB80" s="335"/>
      <c r="AC80" s="335"/>
    </row>
    <row r="81" spans="1:68" x14ac:dyDescent="0.2">
      <c r="A81" s="346"/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53"/>
      <c r="P81" s="356" t="s">
        <v>72</v>
      </c>
      <c r="Q81" s="357"/>
      <c r="R81" s="357"/>
      <c r="S81" s="357"/>
      <c r="T81" s="357"/>
      <c r="U81" s="357"/>
      <c r="V81" s="358"/>
      <c r="W81" s="37" t="s">
        <v>73</v>
      </c>
      <c r="X81" s="334">
        <f>IFERROR(SUMPRODUCT(X78:X79*H78:H79),"0")</f>
        <v>360</v>
      </c>
      <c r="Y81" s="334">
        <f>IFERROR(SUMPRODUCT(Y78:Y79*H78:H79),"0")</f>
        <v>360</v>
      </c>
      <c r="Z81" s="37"/>
      <c r="AA81" s="335"/>
      <c r="AB81" s="335"/>
      <c r="AC81" s="335"/>
    </row>
    <row r="82" spans="1:68" ht="16.5" hidden="1" customHeight="1" x14ac:dyDescent="0.25">
      <c r="A82" s="375" t="s">
        <v>147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327"/>
      <c r="AB82" s="327"/>
      <c r="AC82" s="327"/>
    </row>
    <row r="83" spans="1:68" ht="14.25" hidden="1" customHeight="1" x14ac:dyDescent="0.25">
      <c r="A83" s="345" t="s">
        <v>132</v>
      </c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28"/>
      <c r="AB83" s="328"/>
      <c r="AC83" s="328"/>
    </row>
    <row r="84" spans="1:68" ht="27" hidden="1" customHeight="1" x14ac:dyDescent="0.25">
      <c r="A84" s="54" t="s">
        <v>148</v>
      </c>
      <c r="B84" s="54" t="s">
        <v>149</v>
      </c>
      <c r="C84" s="31">
        <v>4301135584</v>
      </c>
      <c r="D84" s="341">
        <v>4607111033659</v>
      </c>
      <c r="E84" s="342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9"/>
      <c r="R84" s="339"/>
      <c r="S84" s="339"/>
      <c r="T84" s="340"/>
      <c r="U84" s="34"/>
      <c r="V84" s="34"/>
      <c r="W84" s="35" t="s">
        <v>69</v>
      </c>
      <c r="X84" s="332">
        <v>0</v>
      </c>
      <c r="Y84" s="333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idden="1" x14ac:dyDescent="0.2">
      <c r="A85" s="352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53"/>
      <c r="P85" s="356" t="s">
        <v>72</v>
      </c>
      <c r="Q85" s="357"/>
      <c r="R85" s="357"/>
      <c r="S85" s="357"/>
      <c r="T85" s="357"/>
      <c r="U85" s="357"/>
      <c r="V85" s="358"/>
      <c r="W85" s="37" t="s">
        <v>69</v>
      </c>
      <c r="X85" s="334">
        <f>IFERROR(SUM(X84:X84),"0")</f>
        <v>0</v>
      </c>
      <c r="Y85" s="334">
        <f>IFERROR(SUM(Y84:Y84),"0")</f>
        <v>0</v>
      </c>
      <c r="Z85" s="334">
        <f>IFERROR(IF(Z84="",0,Z84),"0")</f>
        <v>0</v>
      </c>
      <c r="AA85" s="335"/>
      <c r="AB85" s="335"/>
      <c r="AC85" s="335"/>
    </row>
    <row r="86" spans="1:68" hidden="1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53"/>
      <c r="P86" s="356" t="s">
        <v>72</v>
      </c>
      <c r="Q86" s="357"/>
      <c r="R86" s="357"/>
      <c r="S86" s="357"/>
      <c r="T86" s="357"/>
      <c r="U86" s="357"/>
      <c r="V86" s="358"/>
      <c r="W86" s="37" t="s">
        <v>73</v>
      </c>
      <c r="X86" s="334">
        <f>IFERROR(SUMPRODUCT(X84:X84*H84:H84),"0")</f>
        <v>0</v>
      </c>
      <c r="Y86" s="334">
        <f>IFERROR(SUMPRODUCT(Y84:Y84*H84:H84),"0")</f>
        <v>0</v>
      </c>
      <c r="Z86" s="37"/>
      <c r="AA86" s="335"/>
      <c r="AB86" s="335"/>
      <c r="AC86" s="335"/>
    </row>
    <row r="87" spans="1:68" ht="16.5" hidden="1" customHeight="1" x14ac:dyDescent="0.25">
      <c r="A87" s="375" t="s">
        <v>151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327"/>
      <c r="AB87" s="327"/>
      <c r="AC87" s="327"/>
    </row>
    <row r="88" spans="1:68" ht="14.25" hidden="1" customHeight="1" x14ac:dyDescent="0.25">
      <c r="A88" s="345" t="s">
        <v>152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328"/>
      <c r="AB88" s="328"/>
      <c r="AC88" s="328"/>
    </row>
    <row r="89" spans="1:68" ht="27" hidden="1" customHeight="1" x14ac:dyDescent="0.25">
      <c r="A89" s="54" t="s">
        <v>153</v>
      </c>
      <c r="B89" s="54" t="s">
        <v>154</v>
      </c>
      <c r="C89" s="31">
        <v>4301131041</v>
      </c>
      <c r="D89" s="341">
        <v>4607111034120</v>
      </c>
      <c r="E89" s="342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9"/>
      <c r="R89" s="339"/>
      <c r="S89" s="339"/>
      <c r="T89" s="340"/>
      <c r="U89" s="34"/>
      <c r="V89" s="34"/>
      <c r="W89" s="35" t="s">
        <v>69</v>
      </c>
      <c r="X89" s="332">
        <v>0</v>
      </c>
      <c r="Y89" s="333">
        <f>IFERROR(IF(X89="","",X89),"")</f>
        <v>0</v>
      </c>
      <c r="Z89" s="36">
        <f>IFERROR(IF(X89="","",X89*0.01788),"")</f>
        <v>0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hidden="1" customHeight="1" x14ac:dyDescent="0.25">
      <c r="A90" s="54" t="s">
        <v>156</v>
      </c>
      <c r="B90" s="54" t="s">
        <v>157</v>
      </c>
      <c r="C90" s="31">
        <v>4301131042</v>
      </c>
      <c r="D90" s="341">
        <v>4607111034137</v>
      </c>
      <c r="E90" s="342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5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9"/>
      <c r="R90" s="339"/>
      <c r="S90" s="339"/>
      <c r="T90" s="340"/>
      <c r="U90" s="34"/>
      <c r="V90" s="34"/>
      <c r="W90" s="35" t="s">
        <v>69</v>
      </c>
      <c r="X90" s="332">
        <v>0</v>
      </c>
      <c r="Y90" s="333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idden="1" x14ac:dyDescent="0.2">
      <c r="A91" s="352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53"/>
      <c r="P91" s="356" t="s">
        <v>72</v>
      </c>
      <c r="Q91" s="357"/>
      <c r="R91" s="357"/>
      <c r="S91" s="357"/>
      <c r="T91" s="357"/>
      <c r="U91" s="357"/>
      <c r="V91" s="358"/>
      <c r="W91" s="37" t="s">
        <v>69</v>
      </c>
      <c r="X91" s="334">
        <f>IFERROR(SUM(X89:X90),"0")</f>
        <v>0</v>
      </c>
      <c r="Y91" s="334">
        <f>IFERROR(SUM(Y89:Y90),"0")</f>
        <v>0</v>
      </c>
      <c r="Z91" s="334">
        <f>IFERROR(IF(Z89="",0,Z89),"0")+IFERROR(IF(Z90="",0,Z90),"0")</f>
        <v>0</v>
      </c>
      <c r="AA91" s="335"/>
      <c r="AB91" s="335"/>
      <c r="AC91" s="335"/>
    </row>
    <row r="92" spans="1:68" hidden="1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56" t="s">
        <v>72</v>
      </c>
      <c r="Q92" s="357"/>
      <c r="R92" s="357"/>
      <c r="S92" s="357"/>
      <c r="T92" s="357"/>
      <c r="U92" s="357"/>
      <c r="V92" s="358"/>
      <c r="W92" s="37" t="s">
        <v>73</v>
      </c>
      <c r="X92" s="334">
        <f>IFERROR(SUMPRODUCT(X89:X90*H89:H90),"0")</f>
        <v>0</v>
      </c>
      <c r="Y92" s="334">
        <f>IFERROR(SUMPRODUCT(Y89:Y90*H89:H90),"0")</f>
        <v>0</v>
      </c>
      <c r="Z92" s="37"/>
      <c r="AA92" s="335"/>
      <c r="AB92" s="335"/>
      <c r="AC92" s="335"/>
    </row>
    <row r="93" spans="1:68" ht="16.5" hidden="1" customHeight="1" x14ac:dyDescent="0.25">
      <c r="A93" s="375" t="s">
        <v>159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27"/>
      <c r="AB93" s="327"/>
      <c r="AC93" s="327"/>
    </row>
    <row r="94" spans="1:68" ht="14.25" hidden="1" customHeight="1" x14ac:dyDescent="0.25">
      <c r="A94" s="345" t="s">
        <v>132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28"/>
      <c r="AB94" s="328"/>
      <c r="AC94" s="328"/>
    </row>
    <row r="95" spans="1:68" ht="27" customHeight="1" x14ac:dyDescent="0.25">
      <c r="A95" s="54" t="s">
        <v>160</v>
      </c>
      <c r="B95" s="54" t="s">
        <v>161</v>
      </c>
      <c r="C95" s="31">
        <v>4301135569</v>
      </c>
      <c r="D95" s="341">
        <v>4607111033628</v>
      </c>
      <c r="E95" s="342"/>
      <c r="F95" s="331">
        <v>0.3</v>
      </c>
      <c r="G95" s="32">
        <v>12</v>
      </c>
      <c r="H95" s="331">
        <v>3.6</v>
      </c>
      <c r="I95" s="33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1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9"/>
      <c r="R95" s="339"/>
      <c r="S95" s="339"/>
      <c r="T95" s="340"/>
      <c r="U95" s="34"/>
      <c r="V95" s="34"/>
      <c r="W95" s="35" t="s">
        <v>69</v>
      </c>
      <c r="X95" s="332">
        <v>14</v>
      </c>
      <c r="Y95" s="333">
        <f t="shared" ref="Y95:Y100" si="6">IFERROR(IF(X95="","",X95),"")</f>
        <v>14</v>
      </c>
      <c r="Z95" s="36">
        <f t="shared" ref="Z95:Z100" si="7">IFERROR(IF(X95="","",X95*0.01788),"")</f>
        <v>0.25031999999999999</v>
      </c>
      <c r="AA95" s="56"/>
      <c r="AB95" s="57"/>
      <c r="AC95" s="128" t="s">
        <v>150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0" si="8">IFERROR(X95*I95,"0")</f>
        <v>60.250400000000006</v>
      </c>
      <c r="BN95" s="67">
        <f t="shared" ref="BN95:BN100" si="9">IFERROR(Y95*I95,"0")</f>
        <v>60.250400000000006</v>
      </c>
      <c r="BO95" s="67">
        <f t="shared" ref="BO95:BO100" si="10">IFERROR(X95/J95,"0")</f>
        <v>0.2</v>
      </c>
      <c r="BP95" s="67">
        <f t="shared" ref="BP95:BP100" si="11">IFERROR(Y95/J95,"0")</f>
        <v>0.2</v>
      </c>
    </row>
    <row r="96" spans="1:68" ht="27" customHeight="1" x14ac:dyDescent="0.25">
      <c r="A96" s="54" t="s">
        <v>162</v>
      </c>
      <c r="B96" s="54" t="s">
        <v>163</v>
      </c>
      <c r="C96" s="31">
        <v>4301135565</v>
      </c>
      <c r="D96" s="341">
        <v>4607111033451</v>
      </c>
      <c r="E96" s="342"/>
      <c r="F96" s="331">
        <v>0.3</v>
      </c>
      <c r="G96" s="32">
        <v>12</v>
      </c>
      <c r="H96" s="331">
        <v>3.6</v>
      </c>
      <c r="I96" s="33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4"/>
      <c r="V96" s="34"/>
      <c r="W96" s="35" t="s">
        <v>69</v>
      </c>
      <c r="X96" s="332">
        <v>28</v>
      </c>
      <c r="Y96" s="333">
        <f t="shared" si="6"/>
        <v>28</v>
      </c>
      <c r="Z96" s="36">
        <f t="shared" si="7"/>
        <v>0.50063999999999997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120.50080000000001</v>
      </c>
      <c r="BN96" s="67">
        <f t="shared" si="9"/>
        <v>120.50080000000001</v>
      </c>
      <c r="BO96" s="67">
        <f t="shared" si="10"/>
        <v>0.4</v>
      </c>
      <c r="BP96" s="67">
        <f t="shared" si="11"/>
        <v>0.4</v>
      </c>
    </row>
    <row r="97" spans="1:68" ht="27" hidden="1" customHeight="1" x14ac:dyDescent="0.25">
      <c r="A97" s="54" t="s">
        <v>164</v>
      </c>
      <c r="B97" s="54" t="s">
        <v>165</v>
      </c>
      <c r="C97" s="31">
        <v>4301135575</v>
      </c>
      <c r="D97" s="341">
        <v>4607111035141</v>
      </c>
      <c r="E97" s="342"/>
      <c r="F97" s="331">
        <v>0.3</v>
      </c>
      <c r="G97" s="32">
        <v>12</v>
      </c>
      <c r="H97" s="331">
        <v>3.6</v>
      </c>
      <c r="I97" s="33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94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9"/>
      <c r="R97" s="339"/>
      <c r="S97" s="339"/>
      <c r="T97" s="340"/>
      <c r="U97" s="34"/>
      <c r="V97" s="34"/>
      <c r="W97" s="35" t="s">
        <v>69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166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4301135578</v>
      </c>
      <c r="D98" s="341">
        <v>4607111033444</v>
      </c>
      <c r="E98" s="342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9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4"/>
      <c r="V98" s="34"/>
      <c r="W98" s="35" t="s">
        <v>69</v>
      </c>
      <c r="X98" s="332">
        <v>14</v>
      </c>
      <c r="Y98" s="333">
        <f t="shared" si="6"/>
        <v>14</v>
      </c>
      <c r="Z98" s="36">
        <f t="shared" si="7"/>
        <v>0.25031999999999999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60.250400000000006</v>
      </c>
      <c r="BN98" s="67">
        <f t="shared" si="9"/>
        <v>60.250400000000006</v>
      </c>
      <c r="BO98" s="67">
        <f t="shared" si="10"/>
        <v>0.2</v>
      </c>
      <c r="BP98" s="67">
        <f t="shared" si="11"/>
        <v>0.2</v>
      </c>
    </row>
    <row r="99" spans="1:68" ht="27" hidden="1" customHeight="1" x14ac:dyDescent="0.25">
      <c r="A99" s="54" t="s">
        <v>169</v>
      </c>
      <c r="B99" s="54" t="s">
        <v>170</v>
      </c>
      <c r="C99" s="31">
        <v>4301135571</v>
      </c>
      <c r="D99" s="341">
        <v>4607111035028</v>
      </c>
      <c r="E99" s="342"/>
      <c r="F99" s="331">
        <v>0.48</v>
      </c>
      <c r="G99" s="32">
        <v>8</v>
      </c>
      <c r="H99" s="331">
        <v>3.84</v>
      </c>
      <c r="I99" s="331">
        <v>4.4488000000000003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3" t="s">
        <v>171</v>
      </c>
      <c r="Q99" s="339"/>
      <c r="R99" s="339"/>
      <c r="S99" s="339"/>
      <c r="T99" s="340"/>
      <c r="U99" s="34"/>
      <c r="V99" s="34"/>
      <c r="W99" s="35" t="s">
        <v>69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150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hidden="1" customHeight="1" x14ac:dyDescent="0.25">
      <c r="A100" s="54" t="s">
        <v>172</v>
      </c>
      <c r="B100" s="54" t="s">
        <v>173</v>
      </c>
      <c r="C100" s="31">
        <v>4301135285</v>
      </c>
      <c r="D100" s="341">
        <v>4607111036407</v>
      </c>
      <c r="E100" s="342"/>
      <c r="F100" s="331">
        <v>0.3</v>
      </c>
      <c r="G100" s="32">
        <v>14</v>
      </c>
      <c r="H100" s="331">
        <v>4.2</v>
      </c>
      <c r="I100" s="331">
        <v>4.5292000000000003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4"/>
      <c r="V100" s="34"/>
      <c r="W100" s="35" t="s">
        <v>69</v>
      </c>
      <c r="X100" s="332">
        <v>0</v>
      </c>
      <c r="Y100" s="333">
        <f t="shared" si="6"/>
        <v>0</v>
      </c>
      <c r="Z100" s="36">
        <f t="shared" si="7"/>
        <v>0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81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x14ac:dyDescent="0.2">
      <c r="A101" s="352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53"/>
      <c r="P101" s="356" t="s">
        <v>72</v>
      </c>
      <c r="Q101" s="357"/>
      <c r="R101" s="357"/>
      <c r="S101" s="357"/>
      <c r="T101" s="357"/>
      <c r="U101" s="357"/>
      <c r="V101" s="358"/>
      <c r="W101" s="37" t="s">
        <v>69</v>
      </c>
      <c r="X101" s="334">
        <f>IFERROR(SUM(X95:X100),"0")</f>
        <v>56</v>
      </c>
      <c r="Y101" s="334">
        <f>IFERROR(SUM(Y95:Y100),"0")</f>
        <v>56</v>
      </c>
      <c r="Z101" s="334">
        <f>IFERROR(IF(Z95="",0,Z95),"0")+IFERROR(IF(Z96="",0,Z96),"0")+IFERROR(IF(Z97="",0,Z97),"0")+IFERROR(IF(Z98="",0,Z98),"0")+IFERROR(IF(Z99="",0,Z99),"0")+IFERROR(IF(Z100="",0,Z100),"0")</f>
        <v>1.0012799999999999</v>
      </c>
      <c r="AA101" s="335"/>
      <c r="AB101" s="335"/>
      <c r="AC101" s="335"/>
    </row>
    <row r="102" spans="1:68" x14ac:dyDescent="0.2">
      <c r="A102" s="346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53"/>
      <c r="P102" s="356" t="s">
        <v>72</v>
      </c>
      <c r="Q102" s="357"/>
      <c r="R102" s="357"/>
      <c r="S102" s="357"/>
      <c r="T102" s="357"/>
      <c r="U102" s="357"/>
      <c r="V102" s="358"/>
      <c r="W102" s="37" t="s">
        <v>73</v>
      </c>
      <c r="X102" s="334">
        <f>IFERROR(SUMPRODUCT(X95:X100*H95:H100),"0")</f>
        <v>201.6</v>
      </c>
      <c r="Y102" s="334">
        <f>IFERROR(SUMPRODUCT(Y95:Y100*H95:H100),"0")</f>
        <v>201.6</v>
      </c>
      <c r="Z102" s="37"/>
      <c r="AA102" s="335"/>
      <c r="AB102" s="335"/>
      <c r="AC102" s="335"/>
    </row>
    <row r="103" spans="1:68" ht="16.5" hidden="1" customHeight="1" x14ac:dyDescent="0.25">
      <c r="A103" s="375" t="s">
        <v>175</v>
      </c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327"/>
      <c r="AB103" s="327"/>
      <c r="AC103" s="327"/>
    </row>
    <row r="104" spans="1:68" ht="14.25" hidden="1" customHeight="1" x14ac:dyDescent="0.25">
      <c r="A104" s="345" t="s">
        <v>126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328"/>
      <c r="AB104" s="328"/>
      <c r="AC104" s="328"/>
    </row>
    <row r="105" spans="1:68" ht="27" customHeight="1" x14ac:dyDescent="0.25">
      <c r="A105" s="54" t="s">
        <v>176</v>
      </c>
      <c r="B105" s="54" t="s">
        <v>177</v>
      </c>
      <c r="C105" s="31">
        <v>4301136042</v>
      </c>
      <c r="D105" s="341">
        <v>4607025784012</v>
      </c>
      <c r="E105" s="342"/>
      <c r="F105" s="331">
        <v>0.09</v>
      </c>
      <c r="G105" s="32">
        <v>24</v>
      </c>
      <c r="H105" s="331">
        <v>2.16</v>
      </c>
      <c r="I105" s="331">
        <v>2.4912000000000001</v>
      </c>
      <c r="J105" s="32">
        <v>126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9"/>
      <c r="R105" s="339"/>
      <c r="S105" s="339"/>
      <c r="T105" s="340"/>
      <c r="U105" s="34"/>
      <c r="V105" s="34"/>
      <c r="W105" s="35" t="s">
        <v>69</v>
      </c>
      <c r="X105" s="332">
        <v>14</v>
      </c>
      <c r="Y105" s="333">
        <f>IFERROR(IF(X105="","",X105),"")</f>
        <v>14</v>
      </c>
      <c r="Z105" s="36">
        <f>IFERROR(IF(X105="","",X105*0.00936),"")</f>
        <v>0.13103999999999999</v>
      </c>
      <c r="AA105" s="56"/>
      <c r="AB105" s="57"/>
      <c r="AC105" s="140" t="s">
        <v>178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34.876800000000003</v>
      </c>
      <c r="BN105" s="67">
        <f>IFERROR(Y105*I105,"0")</f>
        <v>34.876800000000003</v>
      </c>
      <c r="BO105" s="67">
        <f>IFERROR(X105/J105,"0")</f>
        <v>0.1111111111111111</v>
      </c>
      <c r="BP105" s="67">
        <f>IFERROR(Y105/J105,"0")</f>
        <v>0.1111111111111111</v>
      </c>
    </row>
    <row r="106" spans="1:68" ht="27" customHeight="1" x14ac:dyDescent="0.25">
      <c r="A106" s="54" t="s">
        <v>179</v>
      </c>
      <c r="B106" s="54" t="s">
        <v>180</v>
      </c>
      <c r="C106" s="31">
        <v>4301136077</v>
      </c>
      <c r="D106" s="341">
        <v>4607025784319</v>
      </c>
      <c r="E106" s="342"/>
      <c r="F106" s="331">
        <v>0.36</v>
      </c>
      <c r="G106" s="32">
        <v>10</v>
      </c>
      <c r="H106" s="331">
        <v>3.6</v>
      </c>
      <c r="I106" s="331">
        <v>4.2439999999999998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9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9"/>
      <c r="R106" s="339"/>
      <c r="S106" s="339"/>
      <c r="T106" s="340"/>
      <c r="U106" s="34"/>
      <c r="V106" s="34"/>
      <c r="W106" s="35" t="s">
        <v>69</v>
      </c>
      <c r="X106" s="332">
        <v>14</v>
      </c>
      <c r="Y106" s="333">
        <f>IFERROR(IF(X106="","",X106),"")</f>
        <v>14</v>
      </c>
      <c r="Z106" s="36">
        <f>IFERROR(IF(X106="","",X106*0.01788),"")</f>
        <v>0.25031999999999999</v>
      </c>
      <c r="AA106" s="56"/>
      <c r="AB106" s="57"/>
      <c r="AC106" s="142" t="s">
        <v>150</v>
      </c>
      <c r="AG106" s="67"/>
      <c r="AJ106" s="71" t="s">
        <v>71</v>
      </c>
      <c r="AK106" s="71">
        <v>1</v>
      </c>
      <c r="BB106" s="143" t="s">
        <v>81</v>
      </c>
      <c r="BM106" s="67">
        <f>IFERROR(X106*I106,"0")</f>
        <v>59.415999999999997</v>
      </c>
      <c r="BN106" s="67">
        <f>IFERROR(Y106*I106,"0")</f>
        <v>59.415999999999997</v>
      </c>
      <c r="BO106" s="67">
        <f>IFERROR(X106/J106,"0")</f>
        <v>0.2</v>
      </c>
      <c r="BP106" s="67">
        <f>IFERROR(Y106/J106,"0")</f>
        <v>0.2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4301136039</v>
      </c>
      <c r="D107" s="341">
        <v>4607111035370</v>
      </c>
      <c r="E107" s="342"/>
      <c r="F107" s="331">
        <v>0.14000000000000001</v>
      </c>
      <c r="G107" s="32">
        <v>22</v>
      </c>
      <c r="H107" s="331">
        <v>3.08</v>
      </c>
      <c r="I107" s="331">
        <v>3.464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9"/>
      <c r="R107" s="339"/>
      <c r="S107" s="339"/>
      <c r="T107" s="340"/>
      <c r="U107" s="34"/>
      <c r="V107" s="34"/>
      <c r="W107" s="35" t="s">
        <v>69</v>
      </c>
      <c r="X107" s="332">
        <v>0</v>
      </c>
      <c r="Y107" s="333">
        <f>IFERROR(IF(X107="","",X107),"")</f>
        <v>0</v>
      </c>
      <c r="Z107" s="36">
        <f>IFERROR(IF(X107="","",X107*0.0155),"")</f>
        <v>0</v>
      </c>
      <c r="AA107" s="56"/>
      <c r="AB107" s="57"/>
      <c r="AC107" s="144" t="s">
        <v>183</v>
      </c>
      <c r="AG107" s="67"/>
      <c r="AJ107" s="71" t="s">
        <v>71</v>
      </c>
      <c r="AK107" s="71">
        <v>1</v>
      </c>
      <c r="BB107" s="145" t="s">
        <v>81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352"/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53"/>
      <c r="P108" s="356" t="s">
        <v>72</v>
      </c>
      <c r="Q108" s="357"/>
      <c r="R108" s="357"/>
      <c r="S108" s="357"/>
      <c r="T108" s="357"/>
      <c r="U108" s="357"/>
      <c r="V108" s="358"/>
      <c r="W108" s="37" t="s">
        <v>69</v>
      </c>
      <c r="X108" s="334">
        <f>IFERROR(SUM(X105:X107),"0")</f>
        <v>28</v>
      </c>
      <c r="Y108" s="334">
        <f>IFERROR(SUM(Y105:Y107),"0")</f>
        <v>28</v>
      </c>
      <c r="Z108" s="334">
        <f>IFERROR(IF(Z105="",0,Z105),"0")+IFERROR(IF(Z106="",0,Z106),"0")+IFERROR(IF(Z107="",0,Z107),"0")</f>
        <v>0.38135999999999998</v>
      </c>
      <c r="AA108" s="335"/>
      <c r="AB108" s="335"/>
      <c r="AC108" s="335"/>
    </row>
    <row r="109" spans="1:68" x14ac:dyDescent="0.2">
      <c r="A109" s="346"/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53"/>
      <c r="P109" s="356" t="s">
        <v>72</v>
      </c>
      <c r="Q109" s="357"/>
      <c r="R109" s="357"/>
      <c r="S109" s="357"/>
      <c r="T109" s="357"/>
      <c r="U109" s="357"/>
      <c r="V109" s="358"/>
      <c r="W109" s="37" t="s">
        <v>73</v>
      </c>
      <c r="X109" s="334">
        <f>IFERROR(SUMPRODUCT(X105:X107*H105:H107),"0")</f>
        <v>80.64</v>
      </c>
      <c r="Y109" s="334">
        <f>IFERROR(SUMPRODUCT(Y105:Y107*H105:H107),"0")</f>
        <v>80.64</v>
      </c>
      <c r="Z109" s="37"/>
      <c r="AA109" s="335"/>
      <c r="AB109" s="335"/>
      <c r="AC109" s="335"/>
    </row>
    <row r="110" spans="1:68" ht="16.5" hidden="1" customHeight="1" x14ac:dyDescent="0.25">
      <c r="A110" s="375" t="s">
        <v>184</v>
      </c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346"/>
      <c r="S110" s="346"/>
      <c r="T110" s="346"/>
      <c r="U110" s="346"/>
      <c r="V110" s="346"/>
      <c r="W110" s="346"/>
      <c r="X110" s="346"/>
      <c r="Y110" s="346"/>
      <c r="Z110" s="346"/>
      <c r="AA110" s="327"/>
      <c r="AB110" s="327"/>
      <c r="AC110" s="327"/>
    </row>
    <row r="111" spans="1:68" ht="14.25" hidden="1" customHeight="1" x14ac:dyDescent="0.25">
      <c r="A111" s="345" t="s">
        <v>63</v>
      </c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  <c r="AA111" s="328"/>
      <c r="AB111" s="328"/>
      <c r="AC111" s="328"/>
    </row>
    <row r="112" spans="1:68" ht="27" hidden="1" customHeight="1" x14ac:dyDescent="0.25">
      <c r="A112" s="54" t="s">
        <v>185</v>
      </c>
      <c r="B112" s="54" t="s">
        <v>186</v>
      </c>
      <c r="C112" s="31">
        <v>4301071074</v>
      </c>
      <c r="D112" s="341">
        <v>4620207491157</v>
      </c>
      <c r="E112" s="342"/>
      <c r="F112" s="331">
        <v>0.7</v>
      </c>
      <c r="G112" s="32">
        <v>10</v>
      </c>
      <c r="H112" s="331">
        <v>7</v>
      </c>
      <c r="I112" s="331">
        <v>7.28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8" t="s">
        <v>187</v>
      </c>
      <c r="Q112" s="339"/>
      <c r="R112" s="339"/>
      <c r="S112" s="339"/>
      <c r="T112" s="340"/>
      <c r="U112" s="34"/>
      <c r="V112" s="34"/>
      <c r="W112" s="35" t="s">
        <v>69</v>
      </c>
      <c r="X112" s="332">
        <v>0</v>
      </c>
      <c r="Y112" s="333">
        <f t="shared" ref="Y112:Y117" si="12">IFERROR(IF(X112="","",X112),"")</f>
        <v>0</v>
      </c>
      <c r="Z112" s="36">
        <f t="shared" ref="Z112:Z117" si="13">IFERROR(IF(X112="","",X112*0.0155),"")</f>
        <v>0</v>
      </c>
      <c r="AA112" s="56"/>
      <c r="AB112" s="57"/>
      <c r="AC112" s="146" t="s">
        <v>188</v>
      </c>
      <c r="AG112" s="67"/>
      <c r="AJ112" s="71" t="s">
        <v>71</v>
      </c>
      <c r="AK112" s="71">
        <v>1</v>
      </c>
      <c r="BB112" s="147" t="s">
        <v>1</v>
      </c>
      <c r="BM112" s="67">
        <f t="shared" ref="BM112:BM117" si="14">IFERROR(X112*I112,"0")</f>
        <v>0</v>
      </c>
      <c r="BN112" s="67">
        <f t="shared" ref="BN112:BN117" si="15">IFERROR(Y112*I112,"0")</f>
        <v>0</v>
      </c>
      <c r="BO112" s="67">
        <f t="shared" ref="BO112:BO117" si="16">IFERROR(X112/J112,"0")</f>
        <v>0</v>
      </c>
      <c r="BP112" s="67">
        <f t="shared" ref="BP112:BP117" si="17">IFERROR(Y112/J112,"0")</f>
        <v>0</v>
      </c>
    </row>
    <row r="113" spans="1:68" ht="27" hidden="1" customHeight="1" x14ac:dyDescent="0.25">
      <c r="A113" s="54" t="s">
        <v>189</v>
      </c>
      <c r="B113" s="54" t="s">
        <v>190</v>
      </c>
      <c r="C113" s="31">
        <v>4301071051</v>
      </c>
      <c r="D113" s="341">
        <v>4607111039262</v>
      </c>
      <c r="E113" s="342"/>
      <c r="F113" s="331">
        <v>0.4</v>
      </c>
      <c r="G113" s="32">
        <v>16</v>
      </c>
      <c r="H113" s="331">
        <v>6.4</v>
      </c>
      <c r="I113" s="33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9"/>
      <c r="R113" s="339"/>
      <c r="S113" s="339"/>
      <c r="T113" s="340"/>
      <c r="U113" s="34"/>
      <c r="V113" s="34"/>
      <c r="W113" s="35" t="s">
        <v>69</v>
      </c>
      <c r="X113" s="332">
        <v>0</v>
      </c>
      <c r="Y113" s="333">
        <f t="shared" si="12"/>
        <v>0</v>
      </c>
      <c r="Z113" s="36">
        <f t="shared" si="13"/>
        <v>0</v>
      </c>
      <c r="AA113" s="56"/>
      <c r="AB113" s="57"/>
      <c r="AC113" s="148" t="s">
        <v>144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hidden="1" customHeight="1" x14ac:dyDescent="0.25">
      <c r="A114" s="54" t="s">
        <v>191</v>
      </c>
      <c r="B114" s="54" t="s">
        <v>192</v>
      </c>
      <c r="C114" s="31">
        <v>4301071038</v>
      </c>
      <c r="D114" s="341">
        <v>4607111039248</v>
      </c>
      <c r="E114" s="342"/>
      <c r="F114" s="331">
        <v>0.7</v>
      </c>
      <c r="G114" s="32">
        <v>10</v>
      </c>
      <c r="H114" s="331">
        <v>7</v>
      </c>
      <c r="I114" s="331">
        <v>7.3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0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9"/>
      <c r="R114" s="339"/>
      <c r="S114" s="339"/>
      <c r="T114" s="340"/>
      <c r="U114" s="34"/>
      <c r="V114" s="34"/>
      <c r="W114" s="35" t="s">
        <v>69</v>
      </c>
      <c r="X114" s="332">
        <v>0</v>
      </c>
      <c r="Y114" s="333">
        <f t="shared" si="12"/>
        <v>0</v>
      </c>
      <c r="Z114" s="36">
        <f t="shared" si="13"/>
        <v>0</v>
      </c>
      <c r="AA114" s="56"/>
      <c r="AB114" s="57"/>
      <c r="AC114" s="150" t="s">
        <v>144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hidden="1" customHeight="1" x14ac:dyDescent="0.25">
      <c r="A115" s="54" t="s">
        <v>193</v>
      </c>
      <c r="B115" s="54" t="s">
        <v>194</v>
      </c>
      <c r="C115" s="31">
        <v>4301070976</v>
      </c>
      <c r="D115" s="341">
        <v>4607111034144</v>
      </c>
      <c r="E115" s="342"/>
      <c r="F115" s="331">
        <v>0.9</v>
      </c>
      <c r="G115" s="32">
        <v>8</v>
      </c>
      <c r="H115" s="331">
        <v>7.2</v>
      </c>
      <c r="I115" s="331">
        <v>7.4859999999999998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9"/>
      <c r="R115" s="339"/>
      <c r="S115" s="339"/>
      <c r="T115" s="340"/>
      <c r="U115" s="34"/>
      <c r="V115" s="34"/>
      <c r="W115" s="35" t="s">
        <v>69</v>
      </c>
      <c r="X115" s="332">
        <v>0</v>
      </c>
      <c r="Y115" s="333">
        <f t="shared" si="12"/>
        <v>0</v>
      </c>
      <c r="Z115" s="36">
        <f t="shared" si="13"/>
        <v>0</v>
      </c>
      <c r="AA115" s="56"/>
      <c r="AB115" s="57"/>
      <c r="AC115" s="152" t="s">
        <v>144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hidden="1" customHeight="1" x14ac:dyDescent="0.25">
      <c r="A116" s="54" t="s">
        <v>195</v>
      </c>
      <c r="B116" s="54" t="s">
        <v>196</v>
      </c>
      <c r="C116" s="31">
        <v>4301071049</v>
      </c>
      <c r="D116" s="341">
        <v>4607111039293</v>
      </c>
      <c r="E116" s="342"/>
      <c r="F116" s="331">
        <v>0.4</v>
      </c>
      <c r="G116" s="32">
        <v>16</v>
      </c>
      <c r="H116" s="331">
        <v>6.4</v>
      </c>
      <c r="I116" s="33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9"/>
      <c r="R116" s="339"/>
      <c r="S116" s="339"/>
      <c r="T116" s="340"/>
      <c r="U116" s="34"/>
      <c r="V116" s="34"/>
      <c r="W116" s="35" t="s">
        <v>69</v>
      </c>
      <c r="X116" s="332">
        <v>0</v>
      </c>
      <c r="Y116" s="333">
        <f t="shared" si="12"/>
        <v>0</v>
      </c>
      <c r="Z116" s="36">
        <f t="shared" si="13"/>
        <v>0</v>
      </c>
      <c r="AA116" s="56"/>
      <c r="AB116" s="57"/>
      <c r="AC116" s="154" t="s">
        <v>144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197</v>
      </c>
      <c r="B117" s="54" t="s">
        <v>198</v>
      </c>
      <c r="C117" s="31">
        <v>4301071039</v>
      </c>
      <c r="D117" s="341">
        <v>4607111039279</v>
      </c>
      <c r="E117" s="342"/>
      <c r="F117" s="331">
        <v>0.7</v>
      </c>
      <c r="G117" s="32">
        <v>10</v>
      </c>
      <c r="H117" s="331">
        <v>7</v>
      </c>
      <c r="I117" s="33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3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9"/>
      <c r="R117" s="339"/>
      <c r="S117" s="339"/>
      <c r="T117" s="340"/>
      <c r="U117" s="34"/>
      <c r="V117" s="34"/>
      <c r="W117" s="35" t="s">
        <v>69</v>
      </c>
      <c r="X117" s="332">
        <v>12</v>
      </c>
      <c r="Y117" s="333">
        <f t="shared" si="12"/>
        <v>12</v>
      </c>
      <c r="Z117" s="36">
        <f t="shared" si="13"/>
        <v>0.186</v>
      </c>
      <c r="AA117" s="56"/>
      <c r="AB117" s="57"/>
      <c r="AC117" s="156" t="s">
        <v>144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87.6</v>
      </c>
      <c r="BN117" s="67">
        <f t="shared" si="15"/>
        <v>87.6</v>
      </c>
      <c r="BO117" s="67">
        <f t="shared" si="16"/>
        <v>0.14285714285714285</v>
      </c>
      <c r="BP117" s="67">
        <f t="shared" si="17"/>
        <v>0.14285714285714285</v>
      </c>
    </row>
    <row r="118" spans="1:68" x14ac:dyDescent="0.2">
      <c r="A118" s="352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56" t="s">
        <v>72</v>
      </c>
      <c r="Q118" s="357"/>
      <c r="R118" s="357"/>
      <c r="S118" s="357"/>
      <c r="T118" s="357"/>
      <c r="U118" s="357"/>
      <c r="V118" s="358"/>
      <c r="W118" s="37" t="s">
        <v>69</v>
      </c>
      <c r="X118" s="334">
        <f>IFERROR(SUM(X112:X117),"0")</f>
        <v>12</v>
      </c>
      <c r="Y118" s="334">
        <f>IFERROR(SUM(Y112:Y117),"0")</f>
        <v>12</v>
      </c>
      <c r="Z118" s="334">
        <f>IFERROR(IF(Z112="",0,Z112),"0")+IFERROR(IF(Z113="",0,Z113),"0")+IFERROR(IF(Z114="",0,Z114),"0")+IFERROR(IF(Z115="",0,Z115),"0")+IFERROR(IF(Z116="",0,Z116),"0")+IFERROR(IF(Z117="",0,Z117),"0")</f>
        <v>0.186</v>
      </c>
      <c r="AA118" s="335"/>
      <c r="AB118" s="335"/>
      <c r="AC118" s="335"/>
    </row>
    <row r="119" spans="1:68" x14ac:dyDescent="0.2">
      <c r="A119" s="346"/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53"/>
      <c r="P119" s="356" t="s">
        <v>72</v>
      </c>
      <c r="Q119" s="357"/>
      <c r="R119" s="357"/>
      <c r="S119" s="357"/>
      <c r="T119" s="357"/>
      <c r="U119" s="357"/>
      <c r="V119" s="358"/>
      <c r="W119" s="37" t="s">
        <v>73</v>
      </c>
      <c r="X119" s="334">
        <f>IFERROR(SUMPRODUCT(X112:X117*H112:H117),"0")</f>
        <v>84</v>
      </c>
      <c r="Y119" s="334">
        <f>IFERROR(SUMPRODUCT(Y112:Y117*H112:H117),"0")</f>
        <v>84</v>
      </c>
      <c r="Z119" s="37"/>
      <c r="AA119" s="335"/>
      <c r="AB119" s="335"/>
      <c r="AC119" s="335"/>
    </row>
    <row r="120" spans="1:68" ht="14.25" hidden="1" customHeight="1" x14ac:dyDescent="0.25">
      <c r="A120" s="345" t="s">
        <v>132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328"/>
      <c r="AB120" s="328"/>
      <c r="AC120" s="328"/>
    </row>
    <row r="121" spans="1:68" ht="27" hidden="1" customHeight="1" x14ac:dyDescent="0.25">
      <c r="A121" s="54" t="s">
        <v>199</v>
      </c>
      <c r="B121" s="54" t="s">
        <v>200</v>
      </c>
      <c r="C121" s="31">
        <v>4301135670</v>
      </c>
      <c r="D121" s="341">
        <v>4620207490983</v>
      </c>
      <c r="E121" s="342"/>
      <c r="F121" s="331">
        <v>0.22</v>
      </c>
      <c r="G121" s="32">
        <v>12</v>
      </c>
      <c r="H121" s="331">
        <v>2.64</v>
      </c>
      <c r="I121" s="331">
        <v>3.3435999999999999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33" t="s">
        <v>201</v>
      </c>
      <c r="Q121" s="339"/>
      <c r="R121" s="339"/>
      <c r="S121" s="339"/>
      <c r="T121" s="340"/>
      <c r="U121" s="34"/>
      <c r="V121" s="34"/>
      <c r="W121" s="35" t="s">
        <v>69</v>
      </c>
      <c r="X121" s="332">
        <v>0</v>
      </c>
      <c r="Y121" s="333">
        <f>IFERROR(IF(X121="","",X121),"")</f>
        <v>0</v>
      </c>
      <c r="Z121" s="36">
        <f>IFERROR(IF(X121="","",X121*0.01788),"")</f>
        <v>0</v>
      </c>
      <c r="AA121" s="56"/>
      <c r="AB121" s="57"/>
      <c r="AC121" s="158" t="s">
        <v>202</v>
      </c>
      <c r="AG121" s="67"/>
      <c r="AJ121" s="71" t="s">
        <v>71</v>
      </c>
      <c r="AK121" s="71">
        <v>1</v>
      </c>
      <c r="BB121" s="159" t="s">
        <v>81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52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53"/>
      <c r="P122" s="356" t="s">
        <v>72</v>
      </c>
      <c r="Q122" s="357"/>
      <c r="R122" s="357"/>
      <c r="S122" s="357"/>
      <c r="T122" s="357"/>
      <c r="U122" s="357"/>
      <c r="V122" s="358"/>
      <c r="W122" s="37" t="s">
        <v>69</v>
      </c>
      <c r="X122" s="334">
        <f>IFERROR(SUM(X121:X121),"0")</f>
        <v>0</v>
      </c>
      <c r="Y122" s="334">
        <f>IFERROR(SUM(Y121:Y121),"0")</f>
        <v>0</v>
      </c>
      <c r="Z122" s="334">
        <f>IFERROR(IF(Z121="",0,Z121),"0")</f>
        <v>0</v>
      </c>
      <c r="AA122" s="335"/>
      <c r="AB122" s="335"/>
      <c r="AC122" s="335"/>
    </row>
    <row r="123" spans="1:68" hidden="1" x14ac:dyDescent="0.2">
      <c r="A123" s="346"/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53"/>
      <c r="P123" s="356" t="s">
        <v>72</v>
      </c>
      <c r="Q123" s="357"/>
      <c r="R123" s="357"/>
      <c r="S123" s="357"/>
      <c r="T123" s="357"/>
      <c r="U123" s="357"/>
      <c r="V123" s="358"/>
      <c r="W123" s="37" t="s">
        <v>73</v>
      </c>
      <c r="X123" s="334">
        <f>IFERROR(SUMPRODUCT(X121:X121*H121:H121),"0")</f>
        <v>0</v>
      </c>
      <c r="Y123" s="334">
        <f>IFERROR(SUMPRODUCT(Y121:Y121*H121:H121),"0")</f>
        <v>0</v>
      </c>
      <c r="Z123" s="37"/>
      <c r="AA123" s="335"/>
      <c r="AB123" s="335"/>
      <c r="AC123" s="335"/>
    </row>
    <row r="124" spans="1:68" ht="16.5" hidden="1" customHeight="1" x14ac:dyDescent="0.25">
      <c r="A124" s="375" t="s">
        <v>203</v>
      </c>
      <c r="B124" s="346"/>
      <c r="C124" s="346"/>
      <c r="D124" s="346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Z124" s="346"/>
      <c r="AA124" s="327"/>
      <c r="AB124" s="327"/>
      <c r="AC124" s="327"/>
    </row>
    <row r="125" spans="1:68" ht="14.25" hidden="1" customHeight="1" x14ac:dyDescent="0.25">
      <c r="A125" s="345" t="s">
        <v>132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  <c r="AA125" s="328"/>
      <c r="AB125" s="328"/>
      <c r="AC125" s="328"/>
    </row>
    <row r="126" spans="1:68" ht="27" customHeight="1" x14ac:dyDescent="0.25">
      <c r="A126" s="54" t="s">
        <v>204</v>
      </c>
      <c r="B126" s="54" t="s">
        <v>205</v>
      </c>
      <c r="C126" s="31">
        <v>4301135533</v>
      </c>
      <c r="D126" s="341">
        <v>4607111034014</v>
      </c>
      <c r="E126" s="342"/>
      <c r="F126" s="331">
        <v>0.25</v>
      </c>
      <c r="G126" s="32">
        <v>12</v>
      </c>
      <c r="H126" s="331">
        <v>3</v>
      </c>
      <c r="I126" s="331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9"/>
      <c r="R126" s="339"/>
      <c r="S126" s="339"/>
      <c r="T126" s="340"/>
      <c r="U126" s="34"/>
      <c r="V126" s="34"/>
      <c r="W126" s="35" t="s">
        <v>69</v>
      </c>
      <c r="X126" s="332">
        <v>98</v>
      </c>
      <c r="Y126" s="333">
        <f>IFERROR(IF(X126="","",X126),"")</f>
        <v>98</v>
      </c>
      <c r="Z126" s="36">
        <f>IFERROR(IF(X126="","",X126*0.01788),"")</f>
        <v>1.75224</v>
      </c>
      <c r="AA126" s="56"/>
      <c r="AB126" s="57"/>
      <c r="AC126" s="160" t="s">
        <v>206</v>
      </c>
      <c r="AG126" s="67"/>
      <c r="AJ126" s="71" t="s">
        <v>71</v>
      </c>
      <c r="AK126" s="71">
        <v>1</v>
      </c>
      <c r="BB126" s="161" t="s">
        <v>81</v>
      </c>
      <c r="BM126" s="67">
        <f>IFERROR(X126*I126,"0")</f>
        <v>362.95279999999997</v>
      </c>
      <c r="BN126" s="67">
        <f>IFERROR(Y126*I126,"0")</f>
        <v>362.95279999999997</v>
      </c>
      <c r="BO126" s="67">
        <f>IFERROR(X126/J126,"0")</f>
        <v>1.4</v>
      </c>
      <c r="BP126" s="67">
        <f>IFERROR(Y126/J126,"0")</f>
        <v>1.4</v>
      </c>
    </row>
    <row r="127" spans="1:68" ht="27" hidden="1" customHeight="1" x14ac:dyDescent="0.25">
      <c r="A127" s="54" t="s">
        <v>207</v>
      </c>
      <c r="B127" s="54" t="s">
        <v>208</v>
      </c>
      <c r="C127" s="31">
        <v>4301135532</v>
      </c>
      <c r="D127" s="341">
        <v>4607111033994</v>
      </c>
      <c r="E127" s="342"/>
      <c r="F127" s="331">
        <v>0.25</v>
      </c>
      <c r="G127" s="32">
        <v>12</v>
      </c>
      <c r="H127" s="331">
        <v>3</v>
      </c>
      <c r="I127" s="33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9"/>
      <c r="R127" s="339"/>
      <c r="S127" s="339"/>
      <c r="T127" s="340"/>
      <c r="U127" s="34"/>
      <c r="V127" s="34"/>
      <c r="W127" s="35" t="s">
        <v>69</v>
      </c>
      <c r="X127" s="332">
        <v>0</v>
      </c>
      <c r="Y127" s="333">
        <f>IFERROR(IF(X127="","",X127),"")</f>
        <v>0</v>
      </c>
      <c r="Z127" s="36">
        <f>IFERROR(IF(X127="","",X127*0.01788),"")</f>
        <v>0</v>
      </c>
      <c r="AA127" s="56"/>
      <c r="AB127" s="57"/>
      <c r="AC127" s="162" t="s">
        <v>150</v>
      </c>
      <c r="AG127" s="67"/>
      <c r="AJ127" s="71" t="s">
        <v>71</v>
      </c>
      <c r="AK127" s="71">
        <v>1</v>
      </c>
      <c r="BB127" s="163" t="s">
        <v>81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52"/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53"/>
      <c r="P128" s="356" t="s">
        <v>72</v>
      </c>
      <c r="Q128" s="357"/>
      <c r="R128" s="357"/>
      <c r="S128" s="357"/>
      <c r="T128" s="357"/>
      <c r="U128" s="357"/>
      <c r="V128" s="358"/>
      <c r="W128" s="37" t="s">
        <v>69</v>
      </c>
      <c r="X128" s="334">
        <f>IFERROR(SUM(X126:X127),"0")</f>
        <v>98</v>
      </c>
      <c r="Y128" s="334">
        <f>IFERROR(SUM(Y126:Y127),"0")</f>
        <v>98</v>
      </c>
      <c r="Z128" s="334">
        <f>IFERROR(IF(Z126="",0,Z126),"0")+IFERROR(IF(Z127="",0,Z127),"0")</f>
        <v>1.75224</v>
      </c>
      <c r="AA128" s="335"/>
      <c r="AB128" s="335"/>
      <c r="AC128" s="335"/>
    </row>
    <row r="129" spans="1:68" x14ac:dyDescent="0.2">
      <c r="A129" s="346"/>
      <c r="B129" s="346"/>
      <c r="C129" s="346"/>
      <c r="D129" s="346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53"/>
      <c r="P129" s="356" t="s">
        <v>72</v>
      </c>
      <c r="Q129" s="357"/>
      <c r="R129" s="357"/>
      <c r="S129" s="357"/>
      <c r="T129" s="357"/>
      <c r="U129" s="357"/>
      <c r="V129" s="358"/>
      <c r="W129" s="37" t="s">
        <v>73</v>
      </c>
      <c r="X129" s="334">
        <f>IFERROR(SUMPRODUCT(X126:X127*H126:H127),"0")</f>
        <v>294</v>
      </c>
      <c r="Y129" s="334">
        <f>IFERROR(SUMPRODUCT(Y126:Y127*H126:H127),"0")</f>
        <v>294</v>
      </c>
      <c r="Z129" s="37"/>
      <c r="AA129" s="335"/>
      <c r="AB129" s="335"/>
      <c r="AC129" s="335"/>
    </row>
    <row r="130" spans="1:68" ht="16.5" hidden="1" customHeight="1" x14ac:dyDescent="0.25">
      <c r="A130" s="375" t="s">
        <v>209</v>
      </c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  <c r="AA130" s="327"/>
      <c r="AB130" s="327"/>
      <c r="AC130" s="327"/>
    </row>
    <row r="131" spans="1:68" ht="14.25" hidden="1" customHeight="1" x14ac:dyDescent="0.25">
      <c r="A131" s="345" t="s">
        <v>132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328"/>
      <c r="AB131" s="328"/>
      <c r="AC131" s="328"/>
    </row>
    <row r="132" spans="1:68" ht="27" hidden="1" customHeight="1" x14ac:dyDescent="0.25">
      <c r="A132" s="54" t="s">
        <v>210</v>
      </c>
      <c r="B132" s="54" t="s">
        <v>211</v>
      </c>
      <c r="C132" s="31">
        <v>4301135311</v>
      </c>
      <c r="D132" s="341">
        <v>4607111039095</v>
      </c>
      <c r="E132" s="342"/>
      <c r="F132" s="331">
        <v>0.25</v>
      </c>
      <c r="G132" s="32">
        <v>12</v>
      </c>
      <c r="H132" s="331">
        <v>3</v>
      </c>
      <c r="I132" s="331">
        <v>3.7480000000000002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9"/>
      <c r="R132" s="339"/>
      <c r="S132" s="339"/>
      <c r="T132" s="340"/>
      <c r="U132" s="34"/>
      <c r="V132" s="34"/>
      <c r="W132" s="35" t="s">
        <v>69</v>
      </c>
      <c r="X132" s="332">
        <v>0</v>
      </c>
      <c r="Y132" s="333">
        <f>IFERROR(IF(X132="","",X132),"")</f>
        <v>0</v>
      </c>
      <c r="Z132" s="36">
        <f>IFERROR(IF(X132="","",X132*0.01788),"")</f>
        <v>0</v>
      </c>
      <c r="AA132" s="56"/>
      <c r="AB132" s="57"/>
      <c r="AC132" s="164" t="s">
        <v>212</v>
      </c>
      <c r="AG132" s="67"/>
      <c r="AJ132" s="71" t="s">
        <v>71</v>
      </c>
      <c r="AK132" s="71">
        <v>1</v>
      </c>
      <c r="BB132" s="165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16.5" customHeight="1" x14ac:dyDescent="0.25">
      <c r="A133" s="54" t="s">
        <v>213</v>
      </c>
      <c r="B133" s="54" t="s">
        <v>214</v>
      </c>
      <c r="C133" s="31">
        <v>4301135534</v>
      </c>
      <c r="D133" s="341">
        <v>4607111034199</v>
      </c>
      <c r="E133" s="342"/>
      <c r="F133" s="331">
        <v>0.25</v>
      </c>
      <c r="G133" s="32">
        <v>12</v>
      </c>
      <c r="H133" s="331">
        <v>3</v>
      </c>
      <c r="I133" s="331">
        <v>3.7035999999999998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9"/>
      <c r="R133" s="339"/>
      <c r="S133" s="339"/>
      <c r="T133" s="340"/>
      <c r="U133" s="34"/>
      <c r="V133" s="34"/>
      <c r="W133" s="35" t="s">
        <v>69</v>
      </c>
      <c r="X133" s="332">
        <v>14</v>
      </c>
      <c r="Y133" s="333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66" t="s">
        <v>215</v>
      </c>
      <c r="AG133" s="67"/>
      <c r="AJ133" s="71" t="s">
        <v>71</v>
      </c>
      <c r="AK133" s="71">
        <v>1</v>
      </c>
      <c r="BB133" s="167" t="s">
        <v>81</v>
      </c>
      <c r="BM133" s="67">
        <f>IFERROR(X133*I133,"0")</f>
        <v>51.850399999999993</v>
      </c>
      <c r="BN133" s="67">
        <f>IFERROR(Y133*I133,"0")</f>
        <v>51.850399999999993</v>
      </c>
      <c r="BO133" s="67">
        <f>IFERROR(X133/J133,"0")</f>
        <v>0.2</v>
      </c>
      <c r="BP133" s="67">
        <f>IFERROR(Y133/J133,"0")</f>
        <v>0.2</v>
      </c>
    </row>
    <row r="134" spans="1:68" x14ac:dyDescent="0.2">
      <c r="A134" s="352"/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53"/>
      <c r="P134" s="356" t="s">
        <v>72</v>
      </c>
      <c r="Q134" s="357"/>
      <c r="R134" s="357"/>
      <c r="S134" s="357"/>
      <c r="T134" s="357"/>
      <c r="U134" s="357"/>
      <c r="V134" s="358"/>
      <c r="W134" s="37" t="s">
        <v>69</v>
      </c>
      <c r="X134" s="334">
        <f>IFERROR(SUM(X132:X133),"0")</f>
        <v>14</v>
      </c>
      <c r="Y134" s="334">
        <f>IFERROR(SUM(Y132:Y133),"0")</f>
        <v>14</v>
      </c>
      <c r="Z134" s="334">
        <f>IFERROR(IF(Z132="",0,Z132),"0")+IFERROR(IF(Z133="",0,Z133),"0")</f>
        <v>0.25031999999999999</v>
      </c>
      <c r="AA134" s="335"/>
      <c r="AB134" s="335"/>
      <c r="AC134" s="335"/>
    </row>
    <row r="135" spans="1:68" x14ac:dyDescent="0.2">
      <c r="A135" s="346"/>
      <c r="B135" s="346"/>
      <c r="C135" s="346"/>
      <c r="D135" s="346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53"/>
      <c r="P135" s="356" t="s">
        <v>72</v>
      </c>
      <c r="Q135" s="357"/>
      <c r="R135" s="357"/>
      <c r="S135" s="357"/>
      <c r="T135" s="357"/>
      <c r="U135" s="357"/>
      <c r="V135" s="358"/>
      <c r="W135" s="37" t="s">
        <v>73</v>
      </c>
      <c r="X135" s="334">
        <f>IFERROR(SUMPRODUCT(X132:X133*H132:H133),"0")</f>
        <v>42</v>
      </c>
      <c r="Y135" s="334">
        <f>IFERROR(SUMPRODUCT(Y132:Y133*H132:H133),"0")</f>
        <v>42</v>
      </c>
      <c r="Z135" s="37"/>
      <c r="AA135" s="335"/>
      <c r="AB135" s="335"/>
      <c r="AC135" s="335"/>
    </row>
    <row r="136" spans="1:68" ht="16.5" hidden="1" customHeight="1" x14ac:dyDescent="0.25">
      <c r="A136" s="375" t="s">
        <v>216</v>
      </c>
      <c r="B136" s="346"/>
      <c r="C136" s="346"/>
      <c r="D136" s="346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Z136" s="346"/>
      <c r="AA136" s="327"/>
      <c r="AB136" s="327"/>
      <c r="AC136" s="327"/>
    </row>
    <row r="137" spans="1:68" ht="14.25" hidden="1" customHeight="1" x14ac:dyDescent="0.25">
      <c r="A137" s="345" t="s">
        <v>132</v>
      </c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  <c r="AA137" s="328"/>
      <c r="AB137" s="328"/>
      <c r="AC137" s="328"/>
    </row>
    <row r="138" spans="1:68" ht="27" hidden="1" customHeight="1" x14ac:dyDescent="0.25">
      <c r="A138" s="54" t="s">
        <v>217</v>
      </c>
      <c r="B138" s="54" t="s">
        <v>218</v>
      </c>
      <c r="C138" s="31">
        <v>4301135275</v>
      </c>
      <c r="D138" s="341">
        <v>4607111034380</v>
      </c>
      <c r="E138" s="342"/>
      <c r="F138" s="331">
        <v>0.25</v>
      </c>
      <c r="G138" s="32">
        <v>12</v>
      </c>
      <c r="H138" s="331">
        <v>3</v>
      </c>
      <c r="I138" s="331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9"/>
      <c r="R138" s="339"/>
      <c r="S138" s="339"/>
      <c r="T138" s="340"/>
      <c r="U138" s="34"/>
      <c r="V138" s="34"/>
      <c r="W138" s="35" t="s">
        <v>69</v>
      </c>
      <c r="X138" s="332">
        <v>0</v>
      </c>
      <c r="Y138" s="333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219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220</v>
      </c>
      <c r="B139" s="54" t="s">
        <v>221</v>
      </c>
      <c r="C139" s="31">
        <v>4301135277</v>
      </c>
      <c r="D139" s="341">
        <v>4607111034397</v>
      </c>
      <c r="E139" s="342"/>
      <c r="F139" s="331">
        <v>0.25</v>
      </c>
      <c r="G139" s="32">
        <v>12</v>
      </c>
      <c r="H139" s="331">
        <v>3</v>
      </c>
      <c r="I139" s="331">
        <v>3.28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9"/>
      <c r="R139" s="339"/>
      <c r="S139" s="339"/>
      <c r="T139" s="340"/>
      <c r="U139" s="34"/>
      <c r="V139" s="34"/>
      <c r="W139" s="35" t="s">
        <v>69</v>
      </c>
      <c r="X139" s="332">
        <v>14</v>
      </c>
      <c r="Y139" s="333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70" t="s">
        <v>206</v>
      </c>
      <c r="AG139" s="67"/>
      <c r="AJ139" s="71" t="s">
        <v>71</v>
      </c>
      <c r="AK139" s="71">
        <v>1</v>
      </c>
      <c r="BB139" s="171" t="s">
        <v>81</v>
      </c>
      <c r="BM139" s="67">
        <f>IFERROR(X139*I139,"0")</f>
        <v>45.919999999999995</v>
      </c>
      <c r="BN139" s="67">
        <f>IFERROR(Y139*I139,"0")</f>
        <v>45.919999999999995</v>
      </c>
      <c r="BO139" s="67">
        <f>IFERROR(X139/J139,"0")</f>
        <v>0.2</v>
      </c>
      <c r="BP139" s="67">
        <f>IFERROR(Y139/J139,"0")</f>
        <v>0.2</v>
      </c>
    </row>
    <row r="140" spans="1:68" x14ac:dyDescent="0.2">
      <c r="A140" s="352"/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53"/>
      <c r="P140" s="356" t="s">
        <v>72</v>
      </c>
      <c r="Q140" s="357"/>
      <c r="R140" s="357"/>
      <c r="S140" s="357"/>
      <c r="T140" s="357"/>
      <c r="U140" s="357"/>
      <c r="V140" s="358"/>
      <c r="W140" s="37" t="s">
        <v>69</v>
      </c>
      <c r="X140" s="334">
        <f>IFERROR(SUM(X138:X139),"0")</f>
        <v>14</v>
      </c>
      <c r="Y140" s="334">
        <f>IFERROR(SUM(Y138:Y139),"0")</f>
        <v>14</v>
      </c>
      <c r="Z140" s="334">
        <f>IFERROR(IF(Z138="",0,Z138),"0")+IFERROR(IF(Z139="",0,Z139),"0")</f>
        <v>0.25031999999999999</v>
      </c>
      <c r="AA140" s="335"/>
      <c r="AB140" s="335"/>
      <c r="AC140" s="335"/>
    </row>
    <row r="141" spans="1:68" x14ac:dyDescent="0.2">
      <c r="A141" s="346"/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53"/>
      <c r="P141" s="356" t="s">
        <v>72</v>
      </c>
      <c r="Q141" s="357"/>
      <c r="R141" s="357"/>
      <c r="S141" s="357"/>
      <c r="T141" s="357"/>
      <c r="U141" s="357"/>
      <c r="V141" s="358"/>
      <c r="W141" s="37" t="s">
        <v>73</v>
      </c>
      <c r="X141" s="334">
        <f>IFERROR(SUMPRODUCT(X138:X139*H138:H139),"0")</f>
        <v>42</v>
      </c>
      <c r="Y141" s="334">
        <f>IFERROR(SUMPRODUCT(Y138:Y139*H138:H139),"0")</f>
        <v>42</v>
      </c>
      <c r="Z141" s="37"/>
      <c r="AA141" s="335"/>
      <c r="AB141" s="335"/>
      <c r="AC141" s="335"/>
    </row>
    <row r="142" spans="1:68" ht="16.5" hidden="1" customHeight="1" x14ac:dyDescent="0.25">
      <c r="A142" s="375" t="s">
        <v>222</v>
      </c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  <c r="AA142" s="327"/>
      <c r="AB142" s="327"/>
      <c r="AC142" s="327"/>
    </row>
    <row r="143" spans="1:68" ht="14.25" hidden="1" customHeight="1" x14ac:dyDescent="0.25">
      <c r="A143" s="345" t="s">
        <v>132</v>
      </c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328"/>
      <c r="AB143" s="328"/>
      <c r="AC143" s="328"/>
    </row>
    <row r="144" spans="1:68" ht="27" customHeight="1" x14ac:dyDescent="0.25">
      <c r="A144" s="54" t="s">
        <v>223</v>
      </c>
      <c r="B144" s="54" t="s">
        <v>224</v>
      </c>
      <c r="C144" s="31">
        <v>4301135570</v>
      </c>
      <c r="D144" s="341">
        <v>4607111035806</v>
      </c>
      <c r="E144" s="342"/>
      <c r="F144" s="331">
        <v>0.25</v>
      </c>
      <c r="G144" s="32">
        <v>12</v>
      </c>
      <c r="H144" s="331">
        <v>3</v>
      </c>
      <c r="I144" s="331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4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9"/>
      <c r="R144" s="339"/>
      <c r="S144" s="339"/>
      <c r="T144" s="340"/>
      <c r="U144" s="34"/>
      <c r="V144" s="34"/>
      <c r="W144" s="35" t="s">
        <v>69</v>
      </c>
      <c r="X144" s="332">
        <v>14</v>
      </c>
      <c r="Y144" s="333">
        <f>IFERROR(IF(X144="","",X144),"")</f>
        <v>14</v>
      </c>
      <c r="Z144" s="36">
        <f>IFERROR(IF(X144="","",X144*0.01788),"")</f>
        <v>0.25031999999999999</v>
      </c>
      <c r="AA144" s="56"/>
      <c r="AB144" s="57"/>
      <c r="AC144" s="172" t="s">
        <v>225</v>
      </c>
      <c r="AG144" s="67"/>
      <c r="AJ144" s="71" t="s">
        <v>71</v>
      </c>
      <c r="AK144" s="71">
        <v>1</v>
      </c>
      <c r="BB144" s="173" t="s">
        <v>81</v>
      </c>
      <c r="BM144" s="67">
        <f>IFERROR(X144*I144,"0")</f>
        <v>51.850399999999993</v>
      </c>
      <c r="BN144" s="67">
        <f>IFERROR(Y144*I144,"0")</f>
        <v>51.850399999999993</v>
      </c>
      <c r="BO144" s="67">
        <f>IFERROR(X144/J144,"0")</f>
        <v>0.2</v>
      </c>
      <c r="BP144" s="67">
        <f>IFERROR(Y144/J144,"0")</f>
        <v>0.2</v>
      </c>
    </row>
    <row r="145" spans="1:68" x14ac:dyDescent="0.2">
      <c r="A145" s="352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53"/>
      <c r="P145" s="356" t="s">
        <v>72</v>
      </c>
      <c r="Q145" s="357"/>
      <c r="R145" s="357"/>
      <c r="S145" s="357"/>
      <c r="T145" s="357"/>
      <c r="U145" s="357"/>
      <c r="V145" s="358"/>
      <c r="W145" s="37" t="s">
        <v>69</v>
      </c>
      <c r="X145" s="334">
        <f>IFERROR(SUM(X144:X144),"0")</f>
        <v>14</v>
      </c>
      <c r="Y145" s="334">
        <f>IFERROR(SUM(Y144:Y144),"0")</f>
        <v>14</v>
      </c>
      <c r="Z145" s="334">
        <f>IFERROR(IF(Z144="",0,Z144),"0")</f>
        <v>0.25031999999999999</v>
      </c>
      <c r="AA145" s="335"/>
      <c r="AB145" s="335"/>
      <c r="AC145" s="335"/>
    </row>
    <row r="146" spans="1:68" x14ac:dyDescent="0.2">
      <c r="A146" s="346"/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53"/>
      <c r="P146" s="356" t="s">
        <v>72</v>
      </c>
      <c r="Q146" s="357"/>
      <c r="R146" s="357"/>
      <c r="S146" s="357"/>
      <c r="T146" s="357"/>
      <c r="U146" s="357"/>
      <c r="V146" s="358"/>
      <c r="W146" s="37" t="s">
        <v>73</v>
      </c>
      <c r="X146" s="334">
        <f>IFERROR(SUMPRODUCT(X144:X144*H144:H144),"0")</f>
        <v>42</v>
      </c>
      <c r="Y146" s="334">
        <f>IFERROR(SUMPRODUCT(Y144:Y144*H144:H144),"0")</f>
        <v>42</v>
      </c>
      <c r="Z146" s="37"/>
      <c r="AA146" s="335"/>
      <c r="AB146" s="335"/>
      <c r="AC146" s="335"/>
    </row>
    <row r="147" spans="1:68" ht="16.5" hidden="1" customHeight="1" x14ac:dyDescent="0.25">
      <c r="A147" s="375" t="s">
        <v>226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327"/>
      <c r="AB147" s="327"/>
      <c r="AC147" s="327"/>
    </row>
    <row r="148" spans="1:68" ht="14.25" hidden="1" customHeight="1" x14ac:dyDescent="0.25">
      <c r="A148" s="345" t="s">
        <v>132</v>
      </c>
      <c r="B148" s="346"/>
      <c r="C148" s="346"/>
      <c r="D148" s="346"/>
      <c r="E148" s="346"/>
      <c r="F148" s="346"/>
      <c r="G148" s="346"/>
      <c r="H148" s="346"/>
      <c r="I148" s="346"/>
      <c r="J148" s="346"/>
      <c r="K148" s="346"/>
      <c r="L148" s="346"/>
      <c r="M148" s="346"/>
      <c r="N148" s="346"/>
      <c r="O148" s="346"/>
      <c r="P148" s="346"/>
      <c r="Q148" s="346"/>
      <c r="R148" s="346"/>
      <c r="S148" s="346"/>
      <c r="T148" s="346"/>
      <c r="U148" s="346"/>
      <c r="V148" s="346"/>
      <c r="W148" s="346"/>
      <c r="X148" s="346"/>
      <c r="Y148" s="346"/>
      <c r="Z148" s="346"/>
      <c r="AA148" s="328"/>
      <c r="AB148" s="328"/>
      <c r="AC148" s="328"/>
    </row>
    <row r="149" spans="1:68" ht="16.5" hidden="1" customHeight="1" x14ac:dyDescent="0.25">
      <c r="A149" s="54" t="s">
        <v>227</v>
      </c>
      <c r="B149" s="54" t="s">
        <v>228</v>
      </c>
      <c r="C149" s="31">
        <v>4301135596</v>
      </c>
      <c r="D149" s="341">
        <v>4607111039613</v>
      </c>
      <c r="E149" s="342"/>
      <c r="F149" s="331">
        <v>0.09</v>
      </c>
      <c r="G149" s="32">
        <v>30</v>
      </c>
      <c r="H149" s="331">
        <v>2.7</v>
      </c>
      <c r="I149" s="331">
        <v>3.09</v>
      </c>
      <c r="J149" s="32">
        <v>126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9"/>
      <c r="R149" s="339"/>
      <c r="S149" s="339"/>
      <c r="T149" s="340"/>
      <c r="U149" s="34"/>
      <c r="V149" s="34"/>
      <c r="W149" s="35" t="s">
        <v>69</v>
      </c>
      <c r="X149" s="332">
        <v>0</v>
      </c>
      <c r="Y149" s="333">
        <f>IFERROR(IF(X149="","",X149),"")</f>
        <v>0</v>
      </c>
      <c r="Z149" s="36">
        <f>IFERROR(IF(X149="","",X149*0.00936),"")</f>
        <v>0</v>
      </c>
      <c r="AA149" s="56"/>
      <c r="AB149" s="57"/>
      <c r="AC149" s="174" t="s">
        <v>212</v>
      </c>
      <c r="AG149" s="67"/>
      <c r="AJ149" s="71" t="s">
        <v>71</v>
      </c>
      <c r="AK149" s="71">
        <v>1</v>
      </c>
      <c r="BB149" s="175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52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56" t="s">
        <v>72</v>
      </c>
      <c r="Q150" s="357"/>
      <c r="R150" s="357"/>
      <c r="S150" s="357"/>
      <c r="T150" s="357"/>
      <c r="U150" s="357"/>
      <c r="V150" s="358"/>
      <c r="W150" s="37" t="s">
        <v>69</v>
      </c>
      <c r="X150" s="334">
        <f>IFERROR(SUM(X149:X149),"0")</f>
        <v>0</v>
      </c>
      <c r="Y150" s="334">
        <f>IFERROR(SUM(Y149:Y149),"0")</f>
        <v>0</v>
      </c>
      <c r="Z150" s="334">
        <f>IFERROR(IF(Z149="",0,Z149),"0")</f>
        <v>0</v>
      </c>
      <c r="AA150" s="335"/>
      <c r="AB150" s="335"/>
      <c r="AC150" s="335"/>
    </row>
    <row r="151" spans="1:68" hidden="1" x14ac:dyDescent="0.2">
      <c r="A151" s="346"/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53"/>
      <c r="P151" s="356" t="s">
        <v>72</v>
      </c>
      <c r="Q151" s="357"/>
      <c r="R151" s="357"/>
      <c r="S151" s="357"/>
      <c r="T151" s="357"/>
      <c r="U151" s="357"/>
      <c r="V151" s="358"/>
      <c r="W151" s="37" t="s">
        <v>73</v>
      </c>
      <c r="X151" s="334">
        <f>IFERROR(SUMPRODUCT(X149:X149*H149:H149),"0")</f>
        <v>0</v>
      </c>
      <c r="Y151" s="334">
        <f>IFERROR(SUMPRODUCT(Y149:Y149*H149:H149),"0")</f>
        <v>0</v>
      </c>
      <c r="Z151" s="37"/>
      <c r="AA151" s="335"/>
      <c r="AB151" s="335"/>
      <c r="AC151" s="335"/>
    </row>
    <row r="152" spans="1:68" ht="16.5" hidden="1" customHeight="1" x14ac:dyDescent="0.25">
      <c r="A152" s="375" t="s">
        <v>229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327"/>
      <c r="AB152" s="327"/>
      <c r="AC152" s="327"/>
    </row>
    <row r="153" spans="1:68" ht="14.25" hidden="1" customHeight="1" x14ac:dyDescent="0.25">
      <c r="A153" s="345" t="s">
        <v>230</v>
      </c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6"/>
      <c r="P153" s="346"/>
      <c r="Q153" s="346"/>
      <c r="R153" s="346"/>
      <c r="S153" s="346"/>
      <c r="T153" s="346"/>
      <c r="U153" s="346"/>
      <c r="V153" s="346"/>
      <c r="W153" s="346"/>
      <c r="X153" s="346"/>
      <c r="Y153" s="346"/>
      <c r="Z153" s="346"/>
      <c r="AA153" s="328"/>
      <c r="AB153" s="328"/>
      <c r="AC153" s="328"/>
    </row>
    <row r="154" spans="1:68" ht="27" hidden="1" customHeight="1" x14ac:dyDescent="0.25">
      <c r="A154" s="54" t="s">
        <v>231</v>
      </c>
      <c r="B154" s="54" t="s">
        <v>232</v>
      </c>
      <c r="C154" s="31">
        <v>4301071054</v>
      </c>
      <c r="D154" s="341">
        <v>4607111035639</v>
      </c>
      <c r="E154" s="342"/>
      <c r="F154" s="331">
        <v>0.2</v>
      </c>
      <c r="G154" s="32">
        <v>8</v>
      </c>
      <c r="H154" s="331">
        <v>1.6</v>
      </c>
      <c r="I154" s="331">
        <v>2.12</v>
      </c>
      <c r="J154" s="32">
        <v>72</v>
      </c>
      <c r="K154" s="32" t="s">
        <v>233</v>
      </c>
      <c r="L154" s="32" t="s">
        <v>67</v>
      </c>
      <c r="M154" s="33" t="s">
        <v>68</v>
      </c>
      <c r="N154" s="33"/>
      <c r="O154" s="32">
        <v>180</v>
      </c>
      <c r="P154" s="46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9"/>
      <c r="R154" s="339"/>
      <c r="S154" s="339"/>
      <c r="T154" s="340"/>
      <c r="U154" s="34"/>
      <c r="V154" s="34"/>
      <c r="W154" s="35" t="s">
        <v>69</v>
      </c>
      <c r="X154" s="332">
        <v>0</v>
      </c>
      <c r="Y154" s="333">
        <f>IFERROR(IF(X154="","",X154),"")</f>
        <v>0</v>
      </c>
      <c r="Z154" s="36">
        <f>IFERROR(IF(X154="","",X154*0.01157),"")</f>
        <v>0</v>
      </c>
      <c r="AA154" s="56"/>
      <c r="AB154" s="57"/>
      <c r="AC154" s="176" t="s">
        <v>234</v>
      </c>
      <c r="AG154" s="67"/>
      <c r="AJ154" s="71" t="s">
        <v>71</v>
      </c>
      <c r="AK154" s="71">
        <v>1</v>
      </c>
      <c r="BB154" s="177" t="s">
        <v>81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4301135540</v>
      </c>
      <c r="D155" s="341">
        <v>4607111035646</v>
      </c>
      <c r="E155" s="342"/>
      <c r="F155" s="331">
        <v>0.2</v>
      </c>
      <c r="G155" s="32">
        <v>8</v>
      </c>
      <c r="H155" s="331">
        <v>1.6</v>
      </c>
      <c r="I155" s="331">
        <v>2.12</v>
      </c>
      <c r="J155" s="32">
        <v>72</v>
      </c>
      <c r="K155" s="32" t="s">
        <v>233</v>
      </c>
      <c r="L155" s="32" t="s">
        <v>67</v>
      </c>
      <c r="M155" s="33" t="s">
        <v>68</v>
      </c>
      <c r="N155" s="33"/>
      <c r="O155" s="32">
        <v>180</v>
      </c>
      <c r="P155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9"/>
      <c r="R155" s="339"/>
      <c r="S155" s="339"/>
      <c r="T155" s="340"/>
      <c r="U155" s="34"/>
      <c r="V155" s="34"/>
      <c r="W155" s="35" t="s">
        <v>69</v>
      </c>
      <c r="X155" s="332">
        <v>0</v>
      </c>
      <c r="Y155" s="333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234</v>
      </c>
      <c r="AG155" s="67"/>
      <c r="AJ155" s="71" t="s">
        <v>71</v>
      </c>
      <c r="AK155" s="71">
        <v>1</v>
      </c>
      <c r="BB155" s="179" t="s">
        <v>81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52"/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53"/>
      <c r="P156" s="356" t="s">
        <v>72</v>
      </c>
      <c r="Q156" s="357"/>
      <c r="R156" s="357"/>
      <c r="S156" s="357"/>
      <c r="T156" s="357"/>
      <c r="U156" s="357"/>
      <c r="V156" s="358"/>
      <c r="W156" s="37" t="s">
        <v>69</v>
      </c>
      <c r="X156" s="334">
        <f>IFERROR(SUM(X154:X155),"0")</f>
        <v>0</v>
      </c>
      <c r="Y156" s="334">
        <f>IFERROR(SUM(Y154:Y155),"0")</f>
        <v>0</v>
      </c>
      <c r="Z156" s="334">
        <f>IFERROR(IF(Z154="",0,Z154),"0")+IFERROR(IF(Z155="",0,Z155),"0")</f>
        <v>0</v>
      </c>
      <c r="AA156" s="335"/>
      <c r="AB156" s="335"/>
      <c r="AC156" s="335"/>
    </row>
    <row r="157" spans="1:68" hidden="1" x14ac:dyDescent="0.2">
      <c r="A157" s="346"/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53"/>
      <c r="P157" s="356" t="s">
        <v>72</v>
      </c>
      <c r="Q157" s="357"/>
      <c r="R157" s="357"/>
      <c r="S157" s="357"/>
      <c r="T157" s="357"/>
      <c r="U157" s="357"/>
      <c r="V157" s="358"/>
      <c r="W157" s="37" t="s">
        <v>73</v>
      </c>
      <c r="X157" s="334">
        <f>IFERROR(SUMPRODUCT(X154:X155*H154:H155),"0")</f>
        <v>0</v>
      </c>
      <c r="Y157" s="334">
        <f>IFERROR(SUMPRODUCT(Y154:Y155*H154:H155),"0")</f>
        <v>0</v>
      </c>
      <c r="Z157" s="37"/>
      <c r="AA157" s="335"/>
      <c r="AB157" s="335"/>
      <c r="AC157" s="335"/>
    </row>
    <row r="158" spans="1:68" ht="16.5" hidden="1" customHeight="1" x14ac:dyDescent="0.25">
      <c r="A158" s="375" t="s">
        <v>237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327"/>
      <c r="AB158" s="327"/>
      <c r="AC158" s="327"/>
    </row>
    <row r="159" spans="1:68" ht="14.25" hidden="1" customHeight="1" x14ac:dyDescent="0.25">
      <c r="A159" s="345" t="s">
        <v>132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328"/>
      <c r="AB159" s="328"/>
      <c r="AC159" s="328"/>
    </row>
    <row r="160" spans="1:68" ht="27" customHeight="1" x14ac:dyDescent="0.25">
      <c r="A160" s="54" t="s">
        <v>238</v>
      </c>
      <c r="B160" s="54" t="s">
        <v>239</v>
      </c>
      <c r="C160" s="31">
        <v>4301135573</v>
      </c>
      <c r="D160" s="341">
        <v>4607111036568</v>
      </c>
      <c r="E160" s="342"/>
      <c r="F160" s="331">
        <v>0.28000000000000003</v>
      </c>
      <c r="G160" s="32">
        <v>6</v>
      </c>
      <c r="H160" s="331">
        <v>1.68</v>
      </c>
      <c r="I160" s="331">
        <v>2.1017999999999999</v>
      </c>
      <c r="J160" s="32">
        <v>140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9"/>
      <c r="R160" s="339"/>
      <c r="S160" s="339"/>
      <c r="T160" s="340"/>
      <c r="U160" s="34"/>
      <c r="V160" s="34"/>
      <c r="W160" s="35" t="s">
        <v>69</v>
      </c>
      <c r="X160" s="332">
        <v>14</v>
      </c>
      <c r="Y160" s="333">
        <f>IFERROR(IF(X160="","",X160),"")</f>
        <v>14</v>
      </c>
      <c r="Z160" s="36">
        <f>IFERROR(IF(X160="","",X160*0.00941),"")</f>
        <v>0.13174</v>
      </c>
      <c r="AA160" s="56"/>
      <c r="AB160" s="57"/>
      <c r="AC160" s="180" t="s">
        <v>240</v>
      </c>
      <c r="AG160" s="67"/>
      <c r="AJ160" s="71" t="s">
        <v>71</v>
      </c>
      <c r="AK160" s="71">
        <v>1</v>
      </c>
      <c r="BB160" s="181" t="s">
        <v>81</v>
      </c>
      <c r="BM160" s="67">
        <f>IFERROR(X160*I160,"0")</f>
        <v>29.425199999999997</v>
      </c>
      <c r="BN160" s="67">
        <f>IFERROR(Y160*I160,"0")</f>
        <v>29.425199999999997</v>
      </c>
      <c r="BO160" s="67">
        <f>IFERROR(X160/J160,"0")</f>
        <v>0.1</v>
      </c>
      <c r="BP160" s="67">
        <f>IFERROR(Y160/J160,"0")</f>
        <v>0.1</v>
      </c>
    </row>
    <row r="161" spans="1:68" x14ac:dyDescent="0.2">
      <c r="A161" s="352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56" t="s">
        <v>72</v>
      </c>
      <c r="Q161" s="357"/>
      <c r="R161" s="357"/>
      <c r="S161" s="357"/>
      <c r="T161" s="357"/>
      <c r="U161" s="357"/>
      <c r="V161" s="358"/>
      <c r="W161" s="37" t="s">
        <v>69</v>
      </c>
      <c r="X161" s="334">
        <f>IFERROR(SUM(X160:X160),"0")</f>
        <v>14</v>
      </c>
      <c r="Y161" s="334">
        <f>IFERROR(SUM(Y160:Y160),"0")</f>
        <v>14</v>
      </c>
      <c r="Z161" s="334">
        <f>IFERROR(IF(Z160="",0,Z160),"0")</f>
        <v>0.13174</v>
      </c>
      <c r="AA161" s="335"/>
      <c r="AB161" s="335"/>
      <c r="AC161" s="335"/>
    </row>
    <row r="162" spans="1:68" x14ac:dyDescent="0.2">
      <c r="A162" s="346"/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53"/>
      <c r="P162" s="356" t="s">
        <v>72</v>
      </c>
      <c r="Q162" s="357"/>
      <c r="R162" s="357"/>
      <c r="S162" s="357"/>
      <c r="T162" s="357"/>
      <c r="U162" s="357"/>
      <c r="V162" s="358"/>
      <c r="W162" s="37" t="s">
        <v>73</v>
      </c>
      <c r="X162" s="334">
        <f>IFERROR(SUMPRODUCT(X160:X160*H160:H160),"0")</f>
        <v>23.52</v>
      </c>
      <c r="Y162" s="334">
        <f>IFERROR(SUMPRODUCT(Y160:Y160*H160:H160),"0")</f>
        <v>23.52</v>
      </c>
      <c r="Z162" s="37"/>
      <c r="AA162" s="335"/>
      <c r="AB162" s="335"/>
      <c r="AC162" s="335"/>
    </row>
    <row r="163" spans="1:68" ht="27.75" hidden="1" customHeight="1" x14ac:dyDescent="0.2">
      <c r="A163" s="354" t="s">
        <v>241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48"/>
      <c r="AB163" s="48"/>
      <c r="AC163" s="48"/>
    </row>
    <row r="164" spans="1:68" ht="16.5" hidden="1" customHeight="1" x14ac:dyDescent="0.25">
      <c r="A164" s="375" t="s">
        <v>242</v>
      </c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6"/>
      <c r="P164" s="346"/>
      <c r="Q164" s="346"/>
      <c r="R164" s="346"/>
      <c r="S164" s="346"/>
      <c r="T164" s="346"/>
      <c r="U164" s="346"/>
      <c r="V164" s="346"/>
      <c r="W164" s="346"/>
      <c r="X164" s="346"/>
      <c r="Y164" s="346"/>
      <c r="Z164" s="346"/>
      <c r="AA164" s="327"/>
      <c r="AB164" s="327"/>
      <c r="AC164" s="327"/>
    </row>
    <row r="165" spans="1:68" ht="14.25" hidden="1" customHeight="1" x14ac:dyDescent="0.25">
      <c r="A165" s="345" t="s">
        <v>132</v>
      </c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328"/>
      <c r="AB165" s="328"/>
      <c r="AC165" s="328"/>
    </row>
    <row r="166" spans="1:68" ht="27" hidden="1" customHeight="1" x14ac:dyDescent="0.25">
      <c r="A166" s="54" t="s">
        <v>243</v>
      </c>
      <c r="B166" s="54" t="s">
        <v>244</v>
      </c>
      <c r="C166" s="31">
        <v>4301135317</v>
      </c>
      <c r="D166" s="341">
        <v>4607111039057</v>
      </c>
      <c r="E166" s="342"/>
      <c r="F166" s="331">
        <v>1.8</v>
      </c>
      <c r="G166" s="32">
        <v>1</v>
      </c>
      <c r="H166" s="331">
        <v>1.8</v>
      </c>
      <c r="I166" s="331">
        <v>1.9</v>
      </c>
      <c r="J166" s="32">
        <v>234</v>
      </c>
      <c r="K166" s="32" t="s">
        <v>143</v>
      </c>
      <c r="L166" s="32" t="s">
        <v>67</v>
      </c>
      <c r="M166" s="33" t="s">
        <v>68</v>
      </c>
      <c r="N166" s="33"/>
      <c r="O166" s="32">
        <v>180</v>
      </c>
      <c r="P166" s="402" t="s">
        <v>245</v>
      </c>
      <c r="Q166" s="339"/>
      <c r="R166" s="339"/>
      <c r="S166" s="339"/>
      <c r="T166" s="340"/>
      <c r="U166" s="34"/>
      <c r="V166" s="34"/>
      <c r="W166" s="35" t="s">
        <v>69</v>
      </c>
      <c r="X166" s="332">
        <v>0</v>
      </c>
      <c r="Y166" s="333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212</v>
      </c>
      <c r="AG166" s="67"/>
      <c r="AJ166" s="71" t="s">
        <v>71</v>
      </c>
      <c r="AK166" s="71">
        <v>1</v>
      </c>
      <c r="BB166" s="183" t="s">
        <v>81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52"/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53"/>
      <c r="P167" s="356" t="s">
        <v>72</v>
      </c>
      <c r="Q167" s="357"/>
      <c r="R167" s="357"/>
      <c r="S167" s="357"/>
      <c r="T167" s="357"/>
      <c r="U167" s="357"/>
      <c r="V167" s="358"/>
      <c r="W167" s="37" t="s">
        <v>69</v>
      </c>
      <c r="X167" s="334">
        <f>IFERROR(SUM(X166:X166),"0")</f>
        <v>0</v>
      </c>
      <c r="Y167" s="334">
        <f>IFERROR(SUM(Y166:Y166),"0")</f>
        <v>0</v>
      </c>
      <c r="Z167" s="334">
        <f>IFERROR(IF(Z166="",0,Z166),"0")</f>
        <v>0</v>
      </c>
      <c r="AA167" s="335"/>
      <c r="AB167" s="335"/>
      <c r="AC167" s="335"/>
    </row>
    <row r="168" spans="1:68" hidden="1" x14ac:dyDescent="0.2">
      <c r="A168" s="346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56" t="s">
        <v>72</v>
      </c>
      <c r="Q168" s="357"/>
      <c r="R168" s="357"/>
      <c r="S168" s="357"/>
      <c r="T168" s="357"/>
      <c r="U168" s="357"/>
      <c r="V168" s="358"/>
      <c r="W168" s="37" t="s">
        <v>73</v>
      </c>
      <c r="X168" s="334">
        <f>IFERROR(SUMPRODUCT(X166:X166*H166:H166),"0")</f>
        <v>0</v>
      </c>
      <c r="Y168" s="334">
        <f>IFERROR(SUMPRODUCT(Y166:Y166*H166:H166),"0")</f>
        <v>0</v>
      </c>
      <c r="Z168" s="37"/>
      <c r="AA168" s="335"/>
      <c r="AB168" s="335"/>
      <c r="AC168" s="335"/>
    </row>
    <row r="169" spans="1:68" ht="16.5" hidden="1" customHeight="1" x14ac:dyDescent="0.25">
      <c r="A169" s="375" t="s">
        <v>246</v>
      </c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27"/>
      <c r="AB169" s="327"/>
      <c r="AC169" s="327"/>
    </row>
    <row r="170" spans="1:68" ht="14.25" hidden="1" customHeight="1" x14ac:dyDescent="0.25">
      <c r="A170" s="345" t="s">
        <v>63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28"/>
      <c r="AB170" s="328"/>
      <c r="AC170" s="328"/>
    </row>
    <row r="171" spans="1:68" ht="16.5" hidden="1" customHeight="1" x14ac:dyDescent="0.25">
      <c r="A171" s="54" t="s">
        <v>247</v>
      </c>
      <c r="B171" s="54" t="s">
        <v>248</v>
      </c>
      <c r="C171" s="31">
        <v>4301071062</v>
      </c>
      <c r="D171" s="341">
        <v>4607111036384</v>
      </c>
      <c r="E171" s="342"/>
      <c r="F171" s="331">
        <v>5</v>
      </c>
      <c r="G171" s="32">
        <v>1</v>
      </c>
      <c r="H171" s="331">
        <v>5</v>
      </c>
      <c r="I171" s="331">
        <v>5.2106000000000003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97" t="s">
        <v>249</v>
      </c>
      <c r="Q171" s="339"/>
      <c r="R171" s="339"/>
      <c r="S171" s="339"/>
      <c r="T171" s="340"/>
      <c r="U171" s="34"/>
      <c r="V171" s="34"/>
      <c r="W171" s="35" t="s">
        <v>69</v>
      </c>
      <c r="X171" s="332">
        <v>0</v>
      </c>
      <c r="Y171" s="333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250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hidden="1" customHeight="1" x14ac:dyDescent="0.25">
      <c r="A172" s="54" t="s">
        <v>251</v>
      </c>
      <c r="B172" s="54" t="s">
        <v>252</v>
      </c>
      <c r="C172" s="31">
        <v>4301071056</v>
      </c>
      <c r="D172" s="341">
        <v>4640242180250</v>
      </c>
      <c r="E172" s="342"/>
      <c r="F172" s="331">
        <v>5</v>
      </c>
      <c r="G172" s="32">
        <v>1</v>
      </c>
      <c r="H172" s="331">
        <v>5</v>
      </c>
      <c r="I172" s="331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3" t="s">
        <v>253</v>
      </c>
      <c r="Q172" s="339"/>
      <c r="R172" s="339"/>
      <c r="S172" s="339"/>
      <c r="T172" s="340"/>
      <c r="U172" s="34"/>
      <c r="V172" s="34"/>
      <c r="W172" s="35" t="s">
        <v>69</v>
      </c>
      <c r="X172" s="332">
        <v>0</v>
      </c>
      <c r="Y172" s="333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254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255</v>
      </c>
      <c r="B173" s="54" t="s">
        <v>256</v>
      </c>
      <c r="C173" s="31">
        <v>4301071050</v>
      </c>
      <c r="D173" s="341">
        <v>4607111036216</v>
      </c>
      <c r="E173" s="342"/>
      <c r="F173" s="331">
        <v>5</v>
      </c>
      <c r="G173" s="32">
        <v>1</v>
      </c>
      <c r="H173" s="331">
        <v>5</v>
      </c>
      <c r="I173" s="331">
        <v>5.2131999999999996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9"/>
      <c r="R173" s="339"/>
      <c r="S173" s="339"/>
      <c r="T173" s="340"/>
      <c r="U173" s="34"/>
      <c r="V173" s="34"/>
      <c r="W173" s="35" t="s">
        <v>69</v>
      </c>
      <c r="X173" s="332">
        <v>84</v>
      </c>
      <c r="Y173" s="333">
        <f>IFERROR(IF(X173="","",X173),"")</f>
        <v>84</v>
      </c>
      <c r="Z173" s="36">
        <f>IFERROR(IF(X173="","",X173*0.00866),"")</f>
        <v>0.72743999999999998</v>
      </c>
      <c r="AA173" s="56"/>
      <c r="AB173" s="57"/>
      <c r="AC173" s="188" t="s">
        <v>257</v>
      </c>
      <c r="AG173" s="67"/>
      <c r="AJ173" s="71" t="s">
        <v>71</v>
      </c>
      <c r="AK173" s="71">
        <v>1</v>
      </c>
      <c r="BB173" s="189" t="s">
        <v>1</v>
      </c>
      <c r="BM173" s="67">
        <f>IFERROR(X173*I173,"0")</f>
        <v>437.90879999999999</v>
      </c>
      <c r="BN173" s="67">
        <f>IFERROR(Y173*I173,"0")</f>
        <v>437.90879999999999</v>
      </c>
      <c r="BO173" s="67">
        <f>IFERROR(X173/J173,"0")</f>
        <v>0.58333333333333337</v>
      </c>
      <c r="BP173" s="67">
        <f>IFERROR(Y173/J173,"0")</f>
        <v>0.58333333333333337</v>
      </c>
    </row>
    <row r="174" spans="1:68" ht="27" hidden="1" customHeight="1" x14ac:dyDescent="0.25">
      <c r="A174" s="54" t="s">
        <v>258</v>
      </c>
      <c r="B174" s="54" t="s">
        <v>259</v>
      </c>
      <c r="C174" s="31">
        <v>4301071061</v>
      </c>
      <c r="D174" s="341">
        <v>4607111036278</v>
      </c>
      <c r="E174" s="342"/>
      <c r="F174" s="331">
        <v>5</v>
      </c>
      <c r="G174" s="32">
        <v>1</v>
      </c>
      <c r="H174" s="331">
        <v>5</v>
      </c>
      <c r="I174" s="331">
        <v>5.2405999999999997</v>
      </c>
      <c r="J174" s="32">
        <v>84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9"/>
      <c r="R174" s="339"/>
      <c r="S174" s="339"/>
      <c r="T174" s="340"/>
      <c r="U174" s="34"/>
      <c r="V174" s="34"/>
      <c r="W174" s="35" t="s">
        <v>69</v>
      </c>
      <c r="X174" s="332">
        <v>0</v>
      </c>
      <c r="Y174" s="333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260</v>
      </c>
      <c r="AG174" s="67"/>
      <c r="AJ174" s="71" t="s">
        <v>71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2"/>
      <c r="B175" s="346"/>
      <c r="C175" s="346"/>
      <c r="D175" s="346"/>
      <c r="E175" s="346"/>
      <c r="F175" s="346"/>
      <c r="G175" s="346"/>
      <c r="H175" s="346"/>
      <c r="I175" s="346"/>
      <c r="J175" s="346"/>
      <c r="K175" s="346"/>
      <c r="L175" s="346"/>
      <c r="M175" s="346"/>
      <c r="N175" s="346"/>
      <c r="O175" s="353"/>
      <c r="P175" s="356" t="s">
        <v>72</v>
      </c>
      <c r="Q175" s="357"/>
      <c r="R175" s="357"/>
      <c r="S175" s="357"/>
      <c r="T175" s="357"/>
      <c r="U175" s="357"/>
      <c r="V175" s="358"/>
      <c r="W175" s="37" t="s">
        <v>69</v>
      </c>
      <c r="X175" s="334">
        <f>IFERROR(SUM(X171:X174),"0")</f>
        <v>84</v>
      </c>
      <c r="Y175" s="334">
        <f>IFERROR(SUM(Y171:Y174),"0")</f>
        <v>84</v>
      </c>
      <c r="Z175" s="334">
        <f>IFERROR(IF(Z171="",0,Z171),"0")+IFERROR(IF(Z172="",0,Z172),"0")+IFERROR(IF(Z173="",0,Z173),"0")+IFERROR(IF(Z174="",0,Z174),"0")</f>
        <v>0.72743999999999998</v>
      </c>
      <c r="AA175" s="335"/>
      <c r="AB175" s="335"/>
      <c r="AC175" s="335"/>
    </row>
    <row r="176" spans="1:68" x14ac:dyDescent="0.2">
      <c r="A176" s="346"/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53"/>
      <c r="P176" s="356" t="s">
        <v>72</v>
      </c>
      <c r="Q176" s="357"/>
      <c r="R176" s="357"/>
      <c r="S176" s="357"/>
      <c r="T176" s="357"/>
      <c r="U176" s="357"/>
      <c r="V176" s="358"/>
      <c r="W176" s="37" t="s">
        <v>73</v>
      </c>
      <c r="X176" s="334">
        <f>IFERROR(SUMPRODUCT(X171:X174*H171:H174),"0")</f>
        <v>420</v>
      </c>
      <c r="Y176" s="334">
        <f>IFERROR(SUMPRODUCT(Y171:Y174*H171:H174),"0")</f>
        <v>420</v>
      </c>
      <c r="Z176" s="37"/>
      <c r="AA176" s="335"/>
      <c r="AB176" s="335"/>
      <c r="AC176" s="335"/>
    </row>
    <row r="177" spans="1:68" ht="14.25" hidden="1" customHeight="1" x14ac:dyDescent="0.25">
      <c r="A177" s="345" t="s">
        <v>261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28"/>
      <c r="AB177" s="328"/>
      <c r="AC177" s="328"/>
    </row>
    <row r="178" spans="1:68" ht="27" hidden="1" customHeight="1" x14ac:dyDescent="0.25">
      <c r="A178" s="54" t="s">
        <v>262</v>
      </c>
      <c r="B178" s="54" t="s">
        <v>263</v>
      </c>
      <c r="C178" s="31">
        <v>4301080153</v>
      </c>
      <c r="D178" s="341">
        <v>4607111036827</v>
      </c>
      <c r="E178" s="342"/>
      <c r="F178" s="331">
        <v>1</v>
      </c>
      <c r="G178" s="32">
        <v>5</v>
      </c>
      <c r="H178" s="331">
        <v>5</v>
      </c>
      <c r="I178" s="331">
        <v>5.2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9"/>
      <c r="R178" s="339"/>
      <c r="S178" s="339"/>
      <c r="T178" s="340"/>
      <c r="U178" s="34"/>
      <c r="V178" s="34"/>
      <c r="W178" s="35" t="s">
        <v>69</v>
      </c>
      <c r="X178" s="332">
        <v>0</v>
      </c>
      <c r="Y178" s="333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264</v>
      </c>
      <c r="AG178" s="67"/>
      <c r="AJ178" s="71" t="s">
        <v>71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265</v>
      </c>
      <c r="B179" s="54" t="s">
        <v>266</v>
      </c>
      <c r="C179" s="31">
        <v>4301080154</v>
      </c>
      <c r="D179" s="341">
        <v>4607111036834</v>
      </c>
      <c r="E179" s="342"/>
      <c r="F179" s="331">
        <v>1</v>
      </c>
      <c r="G179" s="32">
        <v>5</v>
      </c>
      <c r="H179" s="331">
        <v>5</v>
      </c>
      <c r="I179" s="331">
        <v>5.2530000000000001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9"/>
      <c r="R179" s="339"/>
      <c r="S179" s="339"/>
      <c r="T179" s="340"/>
      <c r="U179" s="34"/>
      <c r="V179" s="34"/>
      <c r="W179" s="35" t="s">
        <v>69</v>
      </c>
      <c r="X179" s="332">
        <v>0</v>
      </c>
      <c r="Y179" s="333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264</v>
      </c>
      <c r="AG179" s="67"/>
      <c r="AJ179" s="71" t="s">
        <v>71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52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53"/>
      <c r="P180" s="356" t="s">
        <v>72</v>
      </c>
      <c r="Q180" s="357"/>
      <c r="R180" s="357"/>
      <c r="S180" s="357"/>
      <c r="T180" s="357"/>
      <c r="U180" s="357"/>
      <c r="V180" s="358"/>
      <c r="W180" s="37" t="s">
        <v>69</v>
      </c>
      <c r="X180" s="334">
        <f>IFERROR(SUM(X178:X179),"0")</f>
        <v>0</v>
      </c>
      <c r="Y180" s="334">
        <f>IFERROR(SUM(Y178:Y179),"0")</f>
        <v>0</v>
      </c>
      <c r="Z180" s="334">
        <f>IFERROR(IF(Z178="",0,Z178),"0")+IFERROR(IF(Z179="",0,Z179),"0")</f>
        <v>0</v>
      </c>
      <c r="AA180" s="335"/>
      <c r="AB180" s="335"/>
      <c r="AC180" s="335"/>
    </row>
    <row r="181" spans="1:68" hidden="1" x14ac:dyDescent="0.2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53"/>
      <c r="P181" s="356" t="s">
        <v>72</v>
      </c>
      <c r="Q181" s="357"/>
      <c r="R181" s="357"/>
      <c r="S181" s="357"/>
      <c r="T181" s="357"/>
      <c r="U181" s="357"/>
      <c r="V181" s="358"/>
      <c r="W181" s="37" t="s">
        <v>73</v>
      </c>
      <c r="X181" s="334">
        <f>IFERROR(SUMPRODUCT(X178:X179*H178:H179),"0")</f>
        <v>0</v>
      </c>
      <c r="Y181" s="334">
        <f>IFERROR(SUMPRODUCT(Y178:Y179*H178:H179),"0")</f>
        <v>0</v>
      </c>
      <c r="Z181" s="37"/>
      <c r="AA181" s="335"/>
      <c r="AB181" s="335"/>
      <c r="AC181" s="335"/>
    </row>
    <row r="182" spans="1:68" ht="27.75" hidden="1" customHeight="1" x14ac:dyDescent="0.2">
      <c r="A182" s="354" t="s">
        <v>267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48"/>
      <c r="AB182" s="48"/>
      <c r="AC182" s="48"/>
    </row>
    <row r="183" spans="1:68" ht="16.5" hidden="1" customHeight="1" x14ac:dyDescent="0.25">
      <c r="A183" s="375" t="s">
        <v>268</v>
      </c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  <c r="AA183" s="327"/>
      <c r="AB183" s="327"/>
      <c r="AC183" s="327"/>
    </row>
    <row r="184" spans="1:68" ht="14.25" hidden="1" customHeight="1" x14ac:dyDescent="0.25">
      <c r="A184" s="345" t="s">
        <v>76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328"/>
      <c r="AB184" s="328"/>
      <c r="AC184" s="328"/>
    </row>
    <row r="185" spans="1:68" ht="27" hidden="1" customHeight="1" x14ac:dyDescent="0.25">
      <c r="A185" s="54" t="s">
        <v>269</v>
      </c>
      <c r="B185" s="54" t="s">
        <v>270</v>
      </c>
      <c r="C185" s="31">
        <v>4301132182</v>
      </c>
      <c r="D185" s="341">
        <v>4607111035721</v>
      </c>
      <c r="E185" s="342"/>
      <c r="F185" s="331">
        <v>0.25</v>
      </c>
      <c r="G185" s="32">
        <v>12</v>
      </c>
      <c r="H185" s="331">
        <v>3</v>
      </c>
      <c r="I185" s="331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9"/>
      <c r="R185" s="339"/>
      <c r="S185" s="339"/>
      <c r="T185" s="340"/>
      <c r="U185" s="34"/>
      <c r="V185" s="34"/>
      <c r="W185" s="35" t="s">
        <v>69</v>
      </c>
      <c r="X185" s="332">
        <v>0</v>
      </c>
      <c r="Y185" s="333">
        <f>IFERROR(IF(X185="","",X185),"")</f>
        <v>0</v>
      </c>
      <c r="Z185" s="36">
        <f>IFERROR(IF(X185="","",X185*0.01788),"")</f>
        <v>0</v>
      </c>
      <c r="AA185" s="56"/>
      <c r="AB185" s="57"/>
      <c r="AC185" s="196" t="s">
        <v>271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272</v>
      </c>
      <c r="B186" s="54" t="s">
        <v>273</v>
      </c>
      <c r="C186" s="31">
        <v>4301132179</v>
      </c>
      <c r="D186" s="341">
        <v>4607111035691</v>
      </c>
      <c r="E186" s="342"/>
      <c r="F186" s="331">
        <v>0.25</v>
      </c>
      <c r="G186" s="32">
        <v>12</v>
      </c>
      <c r="H186" s="331">
        <v>3</v>
      </c>
      <c r="I186" s="331">
        <v>3.3879999999999999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9"/>
      <c r="R186" s="339"/>
      <c r="S186" s="339"/>
      <c r="T186" s="340"/>
      <c r="U186" s="34"/>
      <c r="V186" s="34"/>
      <c r="W186" s="35" t="s">
        <v>69</v>
      </c>
      <c r="X186" s="332">
        <v>28</v>
      </c>
      <c r="Y186" s="333">
        <f>IFERROR(IF(X186="","",X186),"")</f>
        <v>28</v>
      </c>
      <c r="Z186" s="36">
        <f>IFERROR(IF(X186="","",X186*0.01788),"")</f>
        <v>0.50063999999999997</v>
      </c>
      <c r="AA186" s="56"/>
      <c r="AB186" s="57"/>
      <c r="AC186" s="198" t="s">
        <v>274</v>
      </c>
      <c r="AG186" s="67"/>
      <c r="AJ186" s="71" t="s">
        <v>71</v>
      </c>
      <c r="AK186" s="71">
        <v>1</v>
      </c>
      <c r="BB186" s="199" t="s">
        <v>81</v>
      </c>
      <c r="BM186" s="67">
        <f>IFERROR(X186*I186,"0")</f>
        <v>94.864000000000004</v>
      </c>
      <c r="BN186" s="67">
        <f>IFERROR(Y186*I186,"0")</f>
        <v>94.864000000000004</v>
      </c>
      <c r="BO186" s="67">
        <f>IFERROR(X186/J186,"0")</f>
        <v>0.4</v>
      </c>
      <c r="BP186" s="67">
        <f>IFERROR(Y186/J186,"0")</f>
        <v>0.4</v>
      </c>
    </row>
    <row r="187" spans="1:68" ht="27" customHeight="1" x14ac:dyDescent="0.25">
      <c r="A187" s="54" t="s">
        <v>275</v>
      </c>
      <c r="B187" s="54" t="s">
        <v>276</v>
      </c>
      <c r="C187" s="31">
        <v>4301132170</v>
      </c>
      <c r="D187" s="341">
        <v>4607111038487</v>
      </c>
      <c r="E187" s="342"/>
      <c r="F187" s="331">
        <v>0.25</v>
      </c>
      <c r="G187" s="32">
        <v>12</v>
      </c>
      <c r="H187" s="331">
        <v>3</v>
      </c>
      <c r="I187" s="331">
        <v>3.7360000000000002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9"/>
      <c r="R187" s="339"/>
      <c r="S187" s="339"/>
      <c r="T187" s="340"/>
      <c r="U187" s="34"/>
      <c r="V187" s="34"/>
      <c r="W187" s="35" t="s">
        <v>69</v>
      </c>
      <c r="X187" s="332">
        <v>14</v>
      </c>
      <c r="Y187" s="333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200" t="s">
        <v>277</v>
      </c>
      <c r="AG187" s="67"/>
      <c r="AJ187" s="71" t="s">
        <v>71</v>
      </c>
      <c r="AK187" s="71">
        <v>1</v>
      </c>
      <c r="BB187" s="201" t="s">
        <v>81</v>
      </c>
      <c r="BM187" s="67">
        <f>IFERROR(X187*I187,"0")</f>
        <v>52.304000000000002</v>
      </c>
      <c r="BN187" s="67">
        <f>IFERROR(Y187*I187,"0")</f>
        <v>52.304000000000002</v>
      </c>
      <c r="BO187" s="67">
        <f>IFERROR(X187/J187,"0")</f>
        <v>0.2</v>
      </c>
      <c r="BP187" s="67">
        <f>IFERROR(Y187/J187,"0")</f>
        <v>0.2</v>
      </c>
    </row>
    <row r="188" spans="1:68" x14ac:dyDescent="0.2">
      <c r="A188" s="352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53"/>
      <c r="P188" s="356" t="s">
        <v>72</v>
      </c>
      <c r="Q188" s="357"/>
      <c r="R188" s="357"/>
      <c r="S188" s="357"/>
      <c r="T188" s="357"/>
      <c r="U188" s="357"/>
      <c r="V188" s="358"/>
      <c r="W188" s="37" t="s">
        <v>69</v>
      </c>
      <c r="X188" s="334">
        <f>IFERROR(SUM(X185:X187),"0")</f>
        <v>42</v>
      </c>
      <c r="Y188" s="334">
        <f>IFERROR(SUM(Y185:Y187),"0")</f>
        <v>42</v>
      </c>
      <c r="Z188" s="334">
        <f>IFERROR(IF(Z185="",0,Z185),"0")+IFERROR(IF(Z186="",0,Z186),"0")+IFERROR(IF(Z187="",0,Z187),"0")</f>
        <v>0.75095999999999996</v>
      </c>
      <c r="AA188" s="335"/>
      <c r="AB188" s="335"/>
      <c r="AC188" s="335"/>
    </row>
    <row r="189" spans="1:68" x14ac:dyDescent="0.2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53"/>
      <c r="P189" s="356" t="s">
        <v>72</v>
      </c>
      <c r="Q189" s="357"/>
      <c r="R189" s="357"/>
      <c r="S189" s="357"/>
      <c r="T189" s="357"/>
      <c r="U189" s="357"/>
      <c r="V189" s="358"/>
      <c r="W189" s="37" t="s">
        <v>73</v>
      </c>
      <c r="X189" s="334">
        <f>IFERROR(SUMPRODUCT(X185:X187*H185:H187),"0")</f>
        <v>126</v>
      </c>
      <c r="Y189" s="334">
        <f>IFERROR(SUMPRODUCT(Y185:Y187*H185:H187),"0")</f>
        <v>126</v>
      </c>
      <c r="Z189" s="37"/>
      <c r="AA189" s="335"/>
      <c r="AB189" s="335"/>
      <c r="AC189" s="335"/>
    </row>
    <row r="190" spans="1:68" ht="14.25" hidden="1" customHeight="1" x14ac:dyDescent="0.25">
      <c r="A190" s="345" t="s">
        <v>278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328"/>
      <c r="AB190" s="328"/>
      <c r="AC190" s="328"/>
    </row>
    <row r="191" spans="1:68" ht="27" hidden="1" customHeight="1" x14ac:dyDescent="0.25">
      <c r="A191" s="54" t="s">
        <v>279</v>
      </c>
      <c r="B191" s="54" t="s">
        <v>280</v>
      </c>
      <c r="C191" s="31">
        <v>4301051855</v>
      </c>
      <c r="D191" s="341">
        <v>4680115885875</v>
      </c>
      <c r="E191" s="342"/>
      <c r="F191" s="331">
        <v>1</v>
      </c>
      <c r="G191" s="32">
        <v>9</v>
      </c>
      <c r="H191" s="331">
        <v>9</v>
      </c>
      <c r="I191" s="331">
        <v>9.4350000000000005</v>
      </c>
      <c r="J191" s="32">
        <v>64</v>
      </c>
      <c r="K191" s="32" t="s">
        <v>281</v>
      </c>
      <c r="L191" s="32" t="s">
        <v>67</v>
      </c>
      <c r="M191" s="33" t="s">
        <v>282</v>
      </c>
      <c r="N191" s="33"/>
      <c r="O191" s="32">
        <v>365</v>
      </c>
      <c r="P191" s="518" t="s">
        <v>283</v>
      </c>
      <c r="Q191" s="339"/>
      <c r="R191" s="339"/>
      <c r="S191" s="339"/>
      <c r="T191" s="340"/>
      <c r="U191" s="34"/>
      <c r="V191" s="34"/>
      <c r="W191" s="35" t="s">
        <v>69</v>
      </c>
      <c r="X191" s="332">
        <v>0</v>
      </c>
      <c r="Y191" s="333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284</v>
      </c>
      <c r="AG191" s="67"/>
      <c r="AJ191" s="71" t="s">
        <v>71</v>
      </c>
      <c r="AK191" s="71">
        <v>1</v>
      </c>
      <c r="BB191" s="203" t="s">
        <v>285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idden="1" x14ac:dyDescent="0.2">
      <c r="A192" s="352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53"/>
      <c r="P192" s="356" t="s">
        <v>72</v>
      </c>
      <c r="Q192" s="357"/>
      <c r="R192" s="357"/>
      <c r="S192" s="357"/>
      <c r="T192" s="357"/>
      <c r="U192" s="357"/>
      <c r="V192" s="358"/>
      <c r="W192" s="37" t="s">
        <v>69</v>
      </c>
      <c r="X192" s="334">
        <f>IFERROR(SUM(X191:X191),"0")</f>
        <v>0</v>
      </c>
      <c r="Y192" s="334">
        <f>IFERROR(SUM(Y191:Y191),"0")</f>
        <v>0</v>
      </c>
      <c r="Z192" s="334">
        <f>IFERROR(IF(Z191="",0,Z191),"0")</f>
        <v>0</v>
      </c>
      <c r="AA192" s="335"/>
      <c r="AB192" s="335"/>
      <c r="AC192" s="335"/>
    </row>
    <row r="193" spans="1:68" hidden="1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53"/>
      <c r="P193" s="356" t="s">
        <v>72</v>
      </c>
      <c r="Q193" s="357"/>
      <c r="R193" s="357"/>
      <c r="S193" s="357"/>
      <c r="T193" s="357"/>
      <c r="U193" s="357"/>
      <c r="V193" s="358"/>
      <c r="W193" s="37" t="s">
        <v>73</v>
      </c>
      <c r="X193" s="334">
        <f>IFERROR(SUMPRODUCT(X191:X191*H191:H191),"0")</f>
        <v>0</v>
      </c>
      <c r="Y193" s="334">
        <f>IFERROR(SUMPRODUCT(Y191:Y191*H191:H191),"0")</f>
        <v>0</v>
      </c>
      <c r="Z193" s="37"/>
      <c r="AA193" s="335"/>
      <c r="AB193" s="335"/>
      <c r="AC193" s="335"/>
    </row>
    <row r="194" spans="1:68" ht="27.75" hidden="1" customHeight="1" x14ac:dyDescent="0.2">
      <c r="A194" s="354" t="s">
        <v>286</v>
      </c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48"/>
      <c r="AB194" s="48"/>
      <c r="AC194" s="48"/>
    </row>
    <row r="195" spans="1:68" ht="16.5" hidden="1" customHeight="1" x14ac:dyDescent="0.25">
      <c r="A195" s="375" t="s">
        <v>287</v>
      </c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  <c r="AA195" s="327"/>
      <c r="AB195" s="327"/>
      <c r="AC195" s="327"/>
    </row>
    <row r="196" spans="1:68" ht="14.25" hidden="1" customHeight="1" x14ac:dyDescent="0.25">
      <c r="A196" s="345" t="s">
        <v>132</v>
      </c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  <c r="AA196" s="328"/>
      <c r="AB196" s="328"/>
      <c r="AC196" s="328"/>
    </row>
    <row r="197" spans="1:68" ht="27" hidden="1" customHeight="1" x14ac:dyDescent="0.25">
      <c r="A197" s="54" t="s">
        <v>288</v>
      </c>
      <c r="B197" s="54" t="s">
        <v>289</v>
      </c>
      <c r="C197" s="31">
        <v>4301135707</v>
      </c>
      <c r="D197" s="341">
        <v>4620207490198</v>
      </c>
      <c r="E197" s="342"/>
      <c r="F197" s="331">
        <v>0.2</v>
      </c>
      <c r="G197" s="32">
        <v>12</v>
      </c>
      <c r="H197" s="331">
        <v>2.4</v>
      </c>
      <c r="I197" s="331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9"/>
      <c r="R197" s="339"/>
      <c r="S197" s="339"/>
      <c r="T197" s="340"/>
      <c r="U197" s="34"/>
      <c r="V197" s="34"/>
      <c r="W197" s="35" t="s">
        <v>69</v>
      </c>
      <c r="X197" s="332">
        <v>0</v>
      </c>
      <c r="Y197" s="333">
        <f>IFERROR(IF(X197="","",X197),"")</f>
        <v>0</v>
      </c>
      <c r="Z197" s="36">
        <f>IFERROR(IF(X197="","",X197*0.01788),"")</f>
        <v>0</v>
      </c>
      <c r="AA197" s="56"/>
      <c r="AB197" s="57"/>
      <c r="AC197" s="204" t="s">
        <v>290</v>
      </c>
      <c r="AG197" s="67"/>
      <c r="AJ197" s="71" t="s">
        <v>71</v>
      </c>
      <c r="AK197" s="71">
        <v>1</v>
      </c>
      <c r="BB197" s="205" t="s">
        <v>81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291</v>
      </c>
      <c r="B198" s="54" t="s">
        <v>292</v>
      </c>
      <c r="C198" s="31">
        <v>4301135719</v>
      </c>
      <c r="D198" s="341">
        <v>4620207490235</v>
      </c>
      <c r="E198" s="342"/>
      <c r="F198" s="331">
        <v>0.2</v>
      </c>
      <c r="G198" s="32">
        <v>12</v>
      </c>
      <c r="H198" s="331">
        <v>2.4</v>
      </c>
      <c r="I198" s="33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9"/>
      <c r="R198" s="339"/>
      <c r="S198" s="339"/>
      <c r="T198" s="340"/>
      <c r="U198" s="34"/>
      <c r="V198" s="34"/>
      <c r="W198" s="35" t="s">
        <v>69</v>
      </c>
      <c r="X198" s="332">
        <v>0</v>
      </c>
      <c r="Y198" s="333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293</v>
      </c>
      <c r="AG198" s="67"/>
      <c r="AJ198" s="71" t="s">
        <v>71</v>
      </c>
      <c r="AK198" s="71">
        <v>1</v>
      </c>
      <c r="BB198" s="207" t="s">
        <v>81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294</v>
      </c>
      <c r="B199" s="54" t="s">
        <v>295</v>
      </c>
      <c r="C199" s="31">
        <v>4301135697</v>
      </c>
      <c r="D199" s="341">
        <v>4620207490259</v>
      </c>
      <c r="E199" s="342"/>
      <c r="F199" s="331">
        <v>0.2</v>
      </c>
      <c r="G199" s="32">
        <v>12</v>
      </c>
      <c r="H199" s="331">
        <v>2.4</v>
      </c>
      <c r="I199" s="33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9"/>
      <c r="R199" s="339"/>
      <c r="S199" s="339"/>
      <c r="T199" s="340"/>
      <c r="U199" s="34"/>
      <c r="V199" s="34"/>
      <c r="W199" s="35" t="s">
        <v>69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290</v>
      </c>
      <c r="AG199" s="67"/>
      <c r="AJ199" s="71" t="s">
        <v>71</v>
      </c>
      <c r="AK199" s="71">
        <v>1</v>
      </c>
      <c r="BB199" s="209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296</v>
      </c>
      <c r="B200" s="54" t="s">
        <v>297</v>
      </c>
      <c r="C200" s="31">
        <v>4301135681</v>
      </c>
      <c r="D200" s="341">
        <v>4620207490143</v>
      </c>
      <c r="E200" s="342"/>
      <c r="F200" s="331">
        <v>0.22</v>
      </c>
      <c r="G200" s="32">
        <v>12</v>
      </c>
      <c r="H200" s="331">
        <v>2.64</v>
      </c>
      <c r="I200" s="331">
        <v>3.3435999999999999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9"/>
      <c r="R200" s="339"/>
      <c r="S200" s="339"/>
      <c r="T200" s="340"/>
      <c r="U200" s="34"/>
      <c r="V200" s="34"/>
      <c r="W200" s="35" t="s">
        <v>69</v>
      </c>
      <c r="X200" s="332">
        <v>0</v>
      </c>
      <c r="Y200" s="333">
        <f>IFERROR(IF(X200="","",X200),"")</f>
        <v>0</v>
      </c>
      <c r="Z200" s="36">
        <f>IFERROR(IF(X200="","",X200*0.01788),"")</f>
        <v>0</v>
      </c>
      <c r="AA200" s="56"/>
      <c r="AB200" s="57"/>
      <c r="AC200" s="210" t="s">
        <v>298</v>
      </c>
      <c r="AG200" s="67"/>
      <c r="AJ200" s="71" t="s">
        <v>71</v>
      </c>
      <c r="AK200" s="71">
        <v>1</v>
      </c>
      <c r="BB200" s="211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352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53"/>
      <c r="P201" s="356" t="s">
        <v>72</v>
      </c>
      <c r="Q201" s="357"/>
      <c r="R201" s="357"/>
      <c r="S201" s="357"/>
      <c r="T201" s="357"/>
      <c r="U201" s="357"/>
      <c r="V201" s="358"/>
      <c r="W201" s="37" t="s">
        <v>69</v>
      </c>
      <c r="X201" s="334">
        <f>IFERROR(SUM(X197:X200),"0")</f>
        <v>0</v>
      </c>
      <c r="Y201" s="334">
        <f>IFERROR(SUM(Y197:Y200),"0")</f>
        <v>0</v>
      </c>
      <c r="Z201" s="334">
        <f>IFERROR(IF(Z197="",0,Z197),"0")+IFERROR(IF(Z198="",0,Z198),"0")+IFERROR(IF(Z199="",0,Z199),"0")+IFERROR(IF(Z200="",0,Z200),"0")</f>
        <v>0</v>
      </c>
      <c r="AA201" s="335"/>
      <c r="AB201" s="335"/>
      <c r="AC201" s="335"/>
    </row>
    <row r="202" spans="1:68" hidden="1" x14ac:dyDescent="0.2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56" t="s">
        <v>72</v>
      </c>
      <c r="Q202" s="357"/>
      <c r="R202" s="357"/>
      <c r="S202" s="357"/>
      <c r="T202" s="357"/>
      <c r="U202" s="357"/>
      <c r="V202" s="358"/>
      <c r="W202" s="37" t="s">
        <v>73</v>
      </c>
      <c r="X202" s="334">
        <f>IFERROR(SUMPRODUCT(X197:X200*H197:H200),"0")</f>
        <v>0</v>
      </c>
      <c r="Y202" s="334">
        <f>IFERROR(SUMPRODUCT(Y197:Y200*H197:H200),"0")</f>
        <v>0</v>
      </c>
      <c r="Z202" s="37"/>
      <c r="AA202" s="335"/>
      <c r="AB202" s="335"/>
      <c r="AC202" s="335"/>
    </row>
    <row r="203" spans="1:68" ht="16.5" hidden="1" customHeight="1" x14ac:dyDescent="0.25">
      <c r="A203" s="375" t="s">
        <v>299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327"/>
      <c r="AB203" s="327"/>
      <c r="AC203" s="327"/>
    </row>
    <row r="204" spans="1:68" ht="14.25" hidden="1" customHeight="1" x14ac:dyDescent="0.25">
      <c r="A204" s="345" t="s">
        <v>63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28"/>
      <c r="AB204" s="328"/>
      <c r="AC204" s="328"/>
    </row>
    <row r="205" spans="1:68" ht="16.5" customHeight="1" x14ac:dyDescent="0.25">
      <c r="A205" s="54" t="s">
        <v>300</v>
      </c>
      <c r="B205" s="54" t="s">
        <v>301</v>
      </c>
      <c r="C205" s="31">
        <v>4301070948</v>
      </c>
      <c r="D205" s="341">
        <v>4607111037022</v>
      </c>
      <c r="E205" s="342"/>
      <c r="F205" s="331">
        <v>0.7</v>
      </c>
      <c r="G205" s="32">
        <v>8</v>
      </c>
      <c r="H205" s="331">
        <v>5.6</v>
      </c>
      <c r="I205" s="331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2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9"/>
      <c r="R205" s="339"/>
      <c r="S205" s="339"/>
      <c r="T205" s="340"/>
      <c r="U205" s="34"/>
      <c r="V205" s="34"/>
      <c r="W205" s="35" t="s">
        <v>69</v>
      </c>
      <c r="X205" s="332">
        <v>36</v>
      </c>
      <c r="Y205" s="333">
        <f>IFERROR(IF(X205="","",X205),"")</f>
        <v>36</v>
      </c>
      <c r="Z205" s="36">
        <f>IFERROR(IF(X205="","",X205*0.0155),"")</f>
        <v>0.55800000000000005</v>
      </c>
      <c r="AA205" s="56"/>
      <c r="AB205" s="57"/>
      <c r="AC205" s="212" t="s">
        <v>302</v>
      </c>
      <c r="AG205" s="67"/>
      <c r="AJ205" s="71" t="s">
        <v>71</v>
      </c>
      <c r="AK205" s="71">
        <v>1</v>
      </c>
      <c r="BB205" s="213" t="s">
        <v>1</v>
      </c>
      <c r="BM205" s="67">
        <f>IFERROR(X205*I205,"0")</f>
        <v>211.32</v>
      </c>
      <c r="BN205" s="67">
        <f>IFERROR(Y205*I205,"0")</f>
        <v>211.32</v>
      </c>
      <c r="BO205" s="67">
        <f>IFERROR(X205/J205,"0")</f>
        <v>0.42857142857142855</v>
      </c>
      <c r="BP205" s="67">
        <f>IFERROR(Y205/J205,"0")</f>
        <v>0.42857142857142855</v>
      </c>
    </row>
    <row r="206" spans="1:68" ht="27" hidden="1" customHeight="1" x14ac:dyDescent="0.25">
      <c r="A206" s="54" t="s">
        <v>303</v>
      </c>
      <c r="B206" s="54" t="s">
        <v>304</v>
      </c>
      <c r="C206" s="31">
        <v>4301070990</v>
      </c>
      <c r="D206" s="341">
        <v>4607111038494</v>
      </c>
      <c r="E206" s="342"/>
      <c r="F206" s="331">
        <v>0.7</v>
      </c>
      <c r="G206" s="32">
        <v>8</v>
      </c>
      <c r="H206" s="331">
        <v>5.6</v>
      </c>
      <c r="I206" s="33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9"/>
      <c r="R206" s="339"/>
      <c r="S206" s="339"/>
      <c r="T206" s="340"/>
      <c r="U206" s="34"/>
      <c r="V206" s="34"/>
      <c r="W206" s="35" t="s">
        <v>69</v>
      </c>
      <c r="X206" s="332">
        <v>0</v>
      </c>
      <c r="Y206" s="333">
        <f>IFERROR(IF(X206="","",X206),"")</f>
        <v>0</v>
      </c>
      <c r="Z206" s="36">
        <f>IFERROR(IF(X206="","",X206*0.0155),"")</f>
        <v>0</v>
      </c>
      <c r="AA206" s="56"/>
      <c r="AB206" s="57"/>
      <c r="AC206" s="214" t="s">
        <v>305</v>
      </c>
      <c r="AG206" s="67"/>
      <c r="AJ206" s="71" t="s">
        <v>71</v>
      </c>
      <c r="AK206" s="71">
        <v>1</v>
      </c>
      <c r="BB206" s="21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306</v>
      </c>
      <c r="B207" s="54" t="s">
        <v>307</v>
      </c>
      <c r="C207" s="31">
        <v>4301070966</v>
      </c>
      <c r="D207" s="341">
        <v>4607111038135</v>
      </c>
      <c r="E207" s="342"/>
      <c r="F207" s="331">
        <v>0.7</v>
      </c>
      <c r="G207" s="32">
        <v>8</v>
      </c>
      <c r="H207" s="331">
        <v>5.6</v>
      </c>
      <c r="I207" s="33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9"/>
      <c r="R207" s="339"/>
      <c r="S207" s="339"/>
      <c r="T207" s="340"/>
      <c r="U207" s="34"/>
      <c r="V207" s="34"/>
      <c r="W207" s="35" t="s">
        <v>69</v>
      </c>
      <c r="X207" s="332">
        <v>0</v>
      </c>
      <c r="Y207" s="333">
        <f>IFERROR(IF(X207="","",X207),"")</f>
        <v>0</v>
      </c>
      <c r="Z207" s="36">
        <f>IFERROR(IF(X207="","",X207*0.0155),"")</f>
        <v>0</v>
      </c>
      <c r="AA207" s="56"/>
      <c r="AB207" s="57"/>
      <c r="AC207" s="216" t="s">
        <v>308</v>
      </c>
      <c r="AG207" s="67"/>
      <c r="AJ207" s="71" t="s">
        <v>71</v>
      </c>
      <c r="AK207" s="71">
        <v>1</v>
      </c>
      <c r="BB207" s="217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52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53"/>
      <c r="P208" s="356" t="s">
        <v>72</v>
      </c>
      <c r="Q208" s="357"/>
      <c r="R208" s="357"/>
      <c r="S208" s="357"/>
      <c r="T208" s="357"/>
      <c r="U208" s="357"/>
      <c r="V208" s="358"/>
      <c r="W208" s="37" t="s">
        <v>69</v>
      </c>
      <c r="X208" s="334">
        <f>IFERROR(SUM(X205:X207),"0")</f>
        <v>36</v>
      </c>
      <c r="Y208" s="334">
        <f>IFERROR(SUM(Y205:Y207),"0")</f>
        <v>36</v>
      </c>
      <c r="Z208" s="334">
        <f>IFERROR(IF(Z205="",0,Z205),"0")+IFERROR(IF(Z206="",0,Z206),"0")+IFERROR(IF(Z207="",0,Z207),"0")</f>
        <v>0.55800000000000005</v>
      </c>
      <c r="AA208" s="335"/>
      <c r="AB208" s="335"/>
      <c r="AC208" s="335"/>
    </row>
    <row r="209" spans="1:68" x14ac:dyDescent="0.2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53"/>
      <c r="P209" s="356" t="s">
        <v>72</v>
      </c>
      <c r="Q209" s="357"/>
      <c r="R209" s="357"/>
      <c r="S209" s="357"/>
      <c r="T209" s="357"/>
      <c r="U209" s="357"/>
      <c r="V209" s="358"/>
      <c r="W209" s="37" t="s">
        <v>73</v>
      </c>
      <c r="X209" s="334">
        <f>IFERROR(SUMPRODUCT(X205:X207*H205:H207),"0")</f>
        <v>201.6</v>
      </c>
      <c r="Y209" s="334">
        <f>IFERROR(SUMPRODUCT(Y205:Y207*H205:H207),"0")</f>
        <v>201.6</v>
      </c>
      <c r="Z209" s="37"/>
      <c r="AA209" s="335"/>
      <c r="AB209" s="335"/>
      <c r="AC209" s="335"/>
    </row>
    <row r="210" spans="1:68" ht="16.5" hidden="1" customHeight="1" x14ac:dyDescent="0.25">
      <c r="A210" s="375" t="s">
        <v>309</v>
      </c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327"/>
      <c r="AB210" s="327"/>
      <c r="AC210" s="327"/>
    </row>
    <row r="211" spans="1:68" ht="14.25" hidden="1" customHeight="1" x14ac:dyDescent="0.25">
      <c r="A211" s="345" t="s">
        <v>63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328"/>
      <c r="AB211" s="328"/>
      <c r="AC211" s="328"/>
    </row>
    <row r="212" spans="1:68" ht="27" hidden="1" customHeight="1" x14ac:dyDescent="0.25">
      <c r="A212" s="54" t="s">
        <v>310</v>
      </c>
      <c r="B212" s="54" t="s">
        <v>311</v>
      </c>
      <c r="C212" s="31">
        <v>4301070996</v>
      </c>
      <c r="D212" s="341">
        <v>4607111038654</v>
      </c>
      <c r="E212" s="342"/>
      <c r="F212" s="331">
        <v>0.4</v>
      </c>
      <c r="G212" s="32">
        <v>16</v>
      </c>
      <c r="H212" s="331">
        <v>6.4</v>
      </c>
      <c r="I212" s="331">
        <v>6.63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9"/>
      <c r="R212" s="339"/>
      <c r="S212" s="339"/>
      <c r="T212" s="340"/>
      <c r="U212" s="34"/>
      <c r="V212" s="34"/>
      <c r="W212" s="35" t="s">
        <v>69</v>
      </c>
      <c r="X212" s="332">
        <v>0</v>
      </c>
      <c r="Y212" s="333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8" t="s">
        <v>312</v>
      </c>
      <c r="AG212" s="67"/>
      <c r="AJ212" s="71" t="s">
        <v>71</v>
      </c>
      <c r="AK212" s="71">
        <v>1</v>
      </c>
      <c r="BB212" s="219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hidden="1" customHeight="1" x14ac:dyDescent="0.25">
      <c r="A213" s="54" t="s">
        <v>313</v>
      </c>
      <c r="B213" s="54" t="s">
        <v>314</v>
      </c>
      <c r="C213" s="31">
        <v>4301070997</v>
      </c>
      <c r="D213" s="341">
        <v>4607111038586</v>
      </c>
      <c r="E213" s="342"/>
      <c r="F213" s="331">
        <v>0.7</v>
      </c>
      <c r="G213" s="32">
        <v>8</v>
      </c>
      <c r="H213" s="331">
        <v>5.6</v>
      </c>
      <c r="I213" s="331">
        <v>5.83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9"/>
      <c r="R213" s="339"/>
      <c r="S213" s="339"/>
      <c r="T213" s="340"/>
      <c r="U213" s="34"/>
      <c r="V213" s="34"/>
      <c r="W213" s="35" t="s">
        <v>69</v>
      </c>
      <c r="X213" s="332">
        <v>0</v>
      </c>
      <c r="Y213" s="333">
        <f t="shared" si="18"/>
        <v>0</v>
      </c>
      <c r="Z213" s="36">
        <f t="shared" si="19"/>
        <v>0</v>
      </c>
      <c r="AA213" s="56"/>
      <c r="AB213" s="57"/>
      <c r="AC213" s="220" t="s">
        <v>312</v>
      </c>
      <c r="AG213" s="67"/>
      <c r="AJ213" s="71" t="s">
        <v>71</v>
      </c>
      <c r="AK213" s="71">
        <v>1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hidden="1" customHeight="1" x14ac:dyDescent="0.25">
      <c r="A214" s="54" t="s">
        <v>315</v>
      </c>
      <c r="B214" s="54" t="s">
        <v>316</v>
      </c>
      <c r="C214" s="31">
        <v>4301070962</v>
      </c>
      <c r="D214" s="341">
        <v>4607111038609</v>
      </c>
      <c r="E214" s="342"/>
      <c r="F214" s="331">
        <v>0.4</v>
      </c>
      <c r="G214" s="32">
        <v>16</v>
      </c>
      <c r="H214" s="331">
        <v>6.4</v>
      </c>
      <c r="I214" s="331">
        <v>6.71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9"/>
      <c r="R214" s="339"/>
      <c r="S214" s="339"/>
      <c r="T214" s="340"/>
      <c r="U214" s="34"/>
      <c r="V214" s="34"/>
      <c r="W214" s="35" t="s">
        <v>69</v>
      </c>
      <c r="X214" s="332">
        <v>0</v>
      </c>
      <c r="Y214" s="333">
        <f t="shared" si="18"/>
        <v>0</v>
      </c>
      <c r="Z214" s="36">
        <f t="shared" si="19"/>
        <v>0</v>
      </c>
      <c r="AA214" s="56"/>
      <c r="AB214" s="57"/>
      <c r="AC214" s="222" t="s">
        <v>317</v>
      </c>
      <c r="AG214" s="67"/>
      <c r="AJ214" s="71" t="s">
        <v>71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318</v>
      </c>
      <c r="B215" s="54" t="s">
        <v>319</v>
      </c>
      <c r="C215" s="31">
        <v>4301070963</v>
      </c>
      <c r="D215" s="341">
        <v>4607111038630</v>
      </c>
      <c r="E215" s="342"/>
      <c r="F215" s="331">
        <v>0.7</v>
      </c>
      <c r="G215" s="32">
        <v>8</v>
      </c>
      <c r="H215" s="331">
        <v>5.6</v>
      </c>
      <c r="I215" s="331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9"/>
      <c r="R215" s="339"/>
      <c r="S215" s="339"/>
      <c r="T215" s="340"/>
      <c r="U215" s="34"/>
      <c r="V215" s="34"/>
      <c r="W215" s="35" t="s">
        <v>69</v>
      </c>
      <c r="X215" s="332">
        <v>0</v>
      </c>
      <c r="Y215" s="333">
        <f t="shared" si="18"/>
        <v>0</v>
      </c>
      <c r="Z215" s="36">
        <f t="shared" si="19"/>
        <v>0</v>
      </c>
      <c r="AA215" s="56"/>
      <c r="AB215" s="57"/>
      <c r="AC215" s="224" t="s">
        <v>317</v>
      </c>
      <c r="AG215" s="67"/>
      <c r="AJ215" s="71" t="s">
        <v>71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320</v>
      </c>
      <c r="B216" s="54" t="s">
        <v>321</v>
      </c>
      <c r="C216" s="31">
        <v>4301070959</v>
      </c>
      <c r="D216" s="341">
        <v>4607111038616</v>
      </c>
      <c r="E216" s="342"/>
      <c r="F216" s="331">
        <v>0.4</v>
      </c>
      <c r="G216" s="32">
        <v>16</v>
      </c>
      <c r="H216" s="331">
        <v>6.4</v>
      </c>
      <c r="I216" s="331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9"/>
      <c r="R216" s="339"/>
      <c r="S216" s="339"/>
      <c r="T216" s="340"/>
      <c r="U216" s="34"/>
      <c r="V216" s="34"/>
      <c r="W216" s="35" t="s">
        <v>69</v>
      </c>
      <c r="X216" s="332">
        <v>0</v>
      </c>
      <c r="Y216" s="333">
        <f t="shared" si="18"/>
        <v>0</v>
      </c>
      <c r="Z216" s="36">
        <f t="shared" si="19"/>
        <v>0</v>
      </c>
      <c r="AA216" s="56"/>
      <c r="AB216" s="57"/>
      <c r="AC216" s="226" t="s">
        <v>312</v>
      </c>
      <c r="AG216" s="67"/>
      <c r="AJ216" s="71" t="s">
        <v>71</v>
      </c>
      <c r="AK216" s="71">
        <v>1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322</v>
      </c>
      <c r="B217" s="54" t="s">
        <v>323</v>
      </c>
      <c r="C217" s="31">
        <v>4301070960</v>
      </c>
      <c r="D217" s="341">
        <v>4607111038623</v>
      </c>
      <c r="E217" s="342"/>
      <c r="F217" s="331">
        <v>0.7</v>
      </c>
      <c r="G217" s="32">
        <v>8</v>
      </c>
      <c r="H217" s="331">
        <v>5.6</v>
      </c>
      <c r="I217" s="331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9"/>
      <c r="R217" s="339"/>
      <c r="S217" s="339"/>
      <c r="T217" s="340"/>
      <c r="U217" s="34"/>
      <c r="V217" s="34"/>
      <c r="W217" s="35" t="s">
        <v>69</v>
      </c>
      <c r="X217" s="332">
        <v>0</v>
      </c>
      <c r="Y217" s="333">
        <f t="shared" si="18"/>
        <v>0</v>
      </c>
      <c r="Z217" s="36">
        <f t="shared" si="19"/>
        <v>0</v>
      </c>
      <c r="AA217" s="56"/>
      <c r="AB217" s="57"/>
      <c r="AC217" s="228" t="s">
        <v>312</v>
      </c>
      <c r="AG217" s="67"/>
      <c r="AJ217" s="71" t="s">
        <v>71</v>
      </c>
      <c r="AK217" s="71">
        <v>1</v>
      </c>
      <c r="BB217" s="229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idden="1" x14ac:dyDescent="0.2">
      <c r="A218" s="352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53"/>
      <c r="P218" s="356" t="s">
        <v>72</v>
      </c>
      <c r="Q218" s="357"/>
      <c r="R218" s="357"/>
      <c r="S218" s="357"/>
      <c r="T218" s="357"/>
      <c r="U218" s="357"/>
      <c r="V218" s="358"/>
      <c r="W218" s="37" t="s">
        <v>69</v>
      </c>
      <c r="X218" s="334">
        <f>IFERROR(SUM(X212:X217),"0")</f>
        <v>0</v>
      </c>
      <c r="Y218" s="334">
        <f>IFERROR(SUM(Y212:Y217),"0")</f>
        <v>0</v>
      </c>
      <c r="Z218" s="334">
        <f>IFERROR(IF(Z212="",0,Z212),"0")+IFERROR(IF(Z213="",0,Z213),"0")+IFERROR(IF(Z214="",0,Z214),"0")+IFERROR(IF(Z215="",0,Z215),"0")+IFERROR(IF(Z216="",0,Z216),"0")+IFERROR(IF(Z217="",0,Z217),"0")</f>
        <v>0</v>
      </c>
      <c r="AA218" s="335"/>
      <c r="AB218" s="335"/>
      <c r="AC218" s="335"/>
    </row>
    <row r="219" spans="1:68" hidden="1" x14ac:dyDescent="0.2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53"/>
      <c r="P219" s="356" t="s">
        <v>72</v>
      </c>
      <c r="Q219" s="357"/>
      <c r="R219" s="357"/>
      <c r="S219" s="357"/>
      <c r="T219" s="357"/>
      <c r="U219" s="357"/>
      <c r="V219" s="358"/>
      <c r="W219" s="37" t="s">
        <v>73</v>
      </c>
      <c r="X219" s="334">
        <f>IFERROR(SUMPRODUCT(X212:X217*H212:H217),"0")</f>
        <v>0</v>
      </c>
      <c r="Y219" s="334">
        <f>IFERROR(SUMPRODUCT(Y212:Y217*H212:H217),"0")</f>
        <v>0</v>
      </c>
      <c r="Z219" s="37"/>
      <c r="AA219" s="335"/>
      <c r="AB219" s="335"/>
      <c r="AC219" s="335"/>
    </row>
    <row r="220" spans="1:68" ht="16.5" hidden="1" customHeight="1" x14ac:dyDescent="0.25">
      <c r="A220" s="375" t="s">
        <v>324</v>
      </c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327"/>
      <c r="AB220" s="327"/>
      <c r="AC220" s="327"/>
    </row>
    <row r="221" spans="1:68" ht="14.25" hidden="1" customHeight="1" x14ac:dyDescent="0.25">
      <c r="A221" s="345" t="s">
        <v>63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328"/>
      <c r="AB221" s="328"/>
      <c r="AC221" s="328"/>
    </row>
    <row r="222" spans="1:68" ht="27" hidden="1" customHeight="1" x14ac:dyDescent="0.25">
      <c r="A222" s="54" t="s">
        <v>325</v>
      </c>
      <c r="B222" s="54" t="s">
        <v>326</v>
      </c>
      <c r="C222" s="31">
        <v>4301070917</v>
      </c>
      <c r="D222" s="341">
        <v>4607111035912</v>
      </c>
      <c r="E222" s="342"/>
      <c r="F222" s="331">
        <v>0.43</v>
      </c>
      <c r="G222" s="32">
        <v>16</v>
      </c>
      <c r="H222" s="331">
        <v>6.88</v>
      </c>
      <c r="I222" s="331">
        <v>7.19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9"/>
      <c r="R222" s="339"/>
      <c r="S222" s="339"/>
      <c r="T222" s="340"/>
      <c r="U222" s="34"/>
      <c r="V222" s="34"/>
      <c r="W222" s="35" t="s">
        <v>69</v>
      </c>
      <c r="X222" s="332">
        <v>0</v>
      </c>
      <c r="Y222" s="333">
        <f>IFERROR(IF(X222="","",X222),"")</f>
        <v>0</v>
      </c>
      <c r="Z222" s="36">
        <f>IFERROR(IF(X222="","",X222*0.0155),"")</f>
        <v>0</v>
      </c>
      <c r="AA222" s="56"/>
      <c r="AB222" s="57"/>
      <c r="AC222" s="230" t="s">
        <v>327</v>
      </c>
      <c r="AG222" s="67"/>
      <c r="AJ222" s="71" t="s">
        <v>71</v>
      </c>
      <c r="AK222" s="71">
        <v>1</v>
      </c>
      <c r="BB222" s="23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328</v>
      </c>
      <c r="B223" s="54" t="s">
        <v>329</v>
      </c>
      <c r="C223" s="31">
        <v>4301070920</v>
      </c>
      <c r="D223" s="341">
        <v>4607111035929</v>
      </c>
      <c r="E223" s="342"/>
      <c r="F223" s="331">
        <v>0.9</v>
      </c>
      <c r="G223" s="32">
        <v>8</v>
      </c>
      <c r="H223" s="331">
        <v>7.2</v>
      </c>
      <c r="I223" s="331">
        <v>7.47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9"/>
      <c r="R223" s="339"/>
      <c r="S223" s="339"/>
      <c r="T223" s="340"/>
      <c r="U223" s="34"/>
      <c r="V223" s="34"/>
      <c r="W223" s="35" t="s">
        <v>69</v>
      </c>
      <c r="X223" s="332">
        <v>36</v>
      </c>
      <c r="Y223" s="333">
        <f>IFERROR(IF(X223="","",X223),"")</f>
        <v>36</v>
      </c>
      <c r="Z223" s="36">
        <f>IFERROR(IF(X223="","",X223*0.0155),"")</f>
        <v>0.55800000000000005</v>
      </c>
      <c r="AA223" s="56"/>
      <c r="AB223" s="57"/>
      <c r="AC223" s="232" t="s">
        <v>327</v>
      </c>
      <c r="AG223" s="67"/>
      <c r="AJ223" s="71" t="s">
        <v>71</v>
      </c>
      <c r="AK223" s="71">
        <v>1</v>
      </c>
      <c r="BB223" s="233" t="s">
        <v>1</v>
      </c>
      <c r="BM223" s="67">
        <f>IFERROR(X223*I223,"0")</f>
        <v>268.92</v>
      </c>
      <c r="BN223" s="67">
        <f>IFERROR(Y223*I223,"0")</f>
        <v>268.92</v>
      </c>
      <c r="BO223" s="67">
        <f>IFERROR(X223/J223,"0")</f>
        <v>0.42857142857142855</v>
      </c>
      <c r="BP223" s="67">
        <f>IFERROR(Y223/J223,"0")</f>
        <v>0.42857142857142855</v>
      </c>
    </row>
    <row r="224" spans="1:68" ht="27" hidden="1" customHeight="1" x14ac:dyDescent="0.25">
      <c r="A224" s="54" t="s">
        <v>330</v>
      </c>
      <c r="B224" s="54" t="s">
        <v>331</v>
      </c>
      <c r="C224" s="31">
        <v>4301070915</v>
      </c>
      <c r="D224" s="341">
        <v>4607111035882</v>
      </c>
      <c r="E224" s="342"/>
      <c r="F224" s="331">
        <v>0.43</v>
      </c>
      <c r="G224" s="32">
        <v>16</v>
      </c>
      <c r="H224" s="331">
        <v>6.88</v>
      </c>
      <c r="I224" s="331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9"/>
      <c r="R224" s="339"/>
      <c r="S224" s="339"/>
      <c r="T224" s="340"/>
      <c r="U224" s="34"/>
      <c r="V224" s="34"/>
      <c r="W224" s="35" t="s">
        <v>69</v>
      </c>
      <c r="X224" s="332">
        <v>0</v>
      </c>
      <c r="Y224" s="333">
        <f>IFERROR(IF(X224="","",X224),"")</f>
        <v>0</v>
      </c>
      <c r="Z224" s="36">
        <f>IFERROR(IF(X224="","",X224*0.0155),"")</f>
        <v>0</v>
      </c>
      <c r="AA224" s="56"/>
      <c r="AB224" s="57"/>
      <c r="AC224" s="234" t="s">
        <v>332</v>
      </c>
      <c r="AG224" s="67"/>
      <c r="AJ224" s="71" t="s">
        <v>71</v>
      </c>
      <c r="AK224" s="71">
        <v>1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333</v>
      </c>
      <c r="B225" s="54" t="s">
        <v>334</v>
      </c>
      <c r="C225" s="31">
        <v>4301070921</v>
      </c>
      <c r="D225" s="341">
        <v>4607111035905</v>
      </c>
      <c r="E225" s="342"/>
      <c r="F225" s="331">
        <v>0.9</v>
      </c>
      <c r="G225" s="32">
        <v>8</v>
      </c>
      <c r="H225" s="331">
        <v>7.2</v>
      </c>
      <c r="I225" s="331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9"/>
      <c r="R225" s="339"/>
      <c r="S225" s="339"/>
      <c r="T225" s="340"/>
      <c r="U225" s="34"/>
      <c r="V225" s="34"/>
      <c r="W225" s="35" t="s">
        <v>69</v>
      </c>
      <c r="X225" s="332">
        <v>0</v>
      </c>
      <c r="Y225" s="333">
        <f>IFERROR(IF(X225="","",X225),"")</f>
        <v>0</v>
      </c>
      <c r="Z225" s="36">
        <f>IFERROR(IF(X225="","",X225*0.0155),"")</f>
        <v>0</v>
      </c>
      <c r="AA225" s="56"/>
      <c r="AB225" s="57"/>
      <c r="AC225" s="236" t="s">
        <v>332</v>
      </c>
      <c r="AG225" s="67"/>
      <c r="AJ225" s="71" t="s">
        <v>71</v>
      </c>
      <c r="AK225" s="71">
        <v>1</v>
      </c>
      <c r="BB225" s="23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52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56" t="s">
        <v>72</v>
      </c>
      <c r="Q226" s="357"/>
      <c r="R226" s="357"/>
      <c r="S226" s="357"/>
      <c r="T226" s="357"/>
      <c r="U226" s="357"/>
      <c r="V226" s="358"/>
      <c r="W226" s="37" t="s">
        <v>69</v>
      </c>
      <c r="X226" s="334">
        <f>IFERROR(SUM(X222:X225),"0")</f>
        <v>36</v>
      </c>
      <c r="Y226" s="334">
        <f>IFERROR(SUM(Y222:Y225),"0")</f>
        <v>36</v>
      </c>
      <c r="Z226" s="334">
        <f>IFERROR(IF(Z222="",0,Z222),"0")+IFERROR(IF(Z223="",0,Z223),"0")+IFERROR(IF(Z224="",0,Z224),"0")+IFERROR(IF(Z225="",0,Z225),"0")</f>
        <v>0.55800000000000005</v>
      </c>
      <c r="AA226" s="335"/>
      <c r="AB226" s="335"/>
      <c r="AC226" s="335"/>
    </row>
    <row r="227" spans="1:68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53"/>
      <c r="P227" s="356" t="s">
        <v>72</v>
      </c>
      <c r="Q227" s="357"/>
      <c r="R227" s="357"/>
      <c r="S227" s="357"/>
      <c r="T227" s="357"/>
      <c r="U227" s="357"/>
      <c r="V227" s="358"/>
      <c r="W227" s="37" t="s">
        <v>73</v>
      </c>
      <c r="X227" s="334">
        <f>IFERROR(SUMPRODUCT(X222:X225*H222:H225),"0")</f>
        <v>259.2</v>
      </c>
      <c r="Y227" s="334">
        <f>IFERROR(SUMPRODUCT(Y222:Y225*H222:H225),"0")</f>
        <v>259.2</v>
      </c>
      <c r="Z227" s="37"/>
      <c r="AA227" s="335"/>
      <c r="AB227" s="335"/>
      <c r="AC227" s="335"/>
    </row>
    <row r="228" spans="1:68" ht="16.5" hidden="1" customHeight="1" x14ac:dyDescent="0.25">
      <c r="A228" s="375" t="s">
        <v>335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27"/>
      <c r="AB228" s="327"/>
      <c r="AC228" s="327"/>
    </row>
    <row r="229" spans="1:68" ht="14.25" hidden="1" customHeight="1" x14ac:dyDescent="0.25">
      <c r="A229" s="345" t="s">
        <v>63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328"/>
      <c r="AB229" s="328"/>
      <c r="AC229" s="328"/>
    </row>
    <row r="230" spans="1:68" ht="27" hidden="1" customHeight="1" x14ac:dyDescent="0.25">
      <c r="A230" s="54" t="s">
        <v>336</v>
      </c>
      <c r="B230" s="54" t="s">
        <v>337</v>
      </c>
      <c r="C230" s="31">
        <v>4301071093</v>
      </c>
      <c r="D230" s="341">
        <v>4620207490709</v>
      </c>
      <c r="E230" s="342"/>
      <c r="F230" s="331">
        <v>0.65</v>
      </c>
      <c r="G230" s="32">
        <v>8</v>
      </c>
      <c r="H230" s="331">
        <v>5.2</v>
      </c>
      <c r="I230" s="331">
        <v>5.47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9"/>
      <c r="R230" s="339"/>
      <c r="S230" s="339"/>
      <c r="T230" s="340"/>
      <c r="U230" s="34"/>
      <c r="V230" s="34"/>
      <c r="W230" s="35" t="s">
        <v>69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38" t="s">
        <v>338</v>
      </c>
      <c r="AG230" s="67"/>
      <c r="AJ230" s="71" t="s">
        <v>71</v>
      </c>
      <c r="AK230" s="71">
        <v>1</v>
      </c>
      <c r="BB230" s="23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52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56" t="s">
        <v>72</v>
      </c>
      <c r="Q231" s="357"/>
      <c r="R231" s="357"/>
      <c r="S231" s="357"/>
      <c r="T231" s="357"/>
      <c r="U231" s="357"/>
      <c r="V231" s="358"/>
      <c r="W231" s="37" t="s">
        <v>69</v>
      </c>
      <c r="X231" s="334">
        <f>IFERROR(SUM(X230:X230),"0")</f>
        <v>0</v>
      </c>
      <c r="Y231" s="334">
        <f>IFERROR(SUM(Y230:Y230),"0")</f>
        <v>0</v>
      </c>
      <c r="Z231" s="334">
        <f>IFERROR(IF(Z230="",0,Z230),"0")</f>
        <v>0</v>
      </c>
      <c r="AA231" s="335"/>
      <c r="AB231" s="335"/>
      <c r="AC231" s="335"/>
    </row>
    <row r="232" spans="1:68" hidden="1" x14ac:dyDescent="0.2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53"/>
      <c r="P232" s="356" t="s">
        <v>72</v>
      </c>
      <c r="Q232" s="357"/>
      <c r="R232" s="357"/>
      <c r="S232" s="357"/>
      <c r="T232" s="357"/>
      <c r="U232" s="357"/>
      <c r="V232" s="358"/>
      <c r="W232" s="37" t="s">
        <v>73</v>
      </c>
      <c r="X232" s="334">
        <f>IFERROR(SUMPRODUCT(X230:X230*H230:H230),"0")</f>
        <v>0</v>
      </c>
      <c r="Y232" s="334">
        <f>IFERROR(SUMPRODUCT(Y230:Y230*H230:H230),"0")</f>
        <v>0</v>
      </c>
      <c r="Z232" s="37"/>
      <c r="AA232" s="335"/>
      <c r="AB232" s="335"/>
      <c r="AC232" s="335"/>
    </row>
    <row r="233" spans="1:68" ht="14.25" hidden="1" customHeight="1" x14ac:dyDescent="0.25">
      <c r="A233" s="345" t="s">
        <v>132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328"/>
      <c r="AB233" s="328"/>
      <c r="AC233" s="328"/>
    </row>
    <row r="234" spans="1:68" ht="27" hidden="1" customHeight="1" x14ac:dyDescent="0.25">
      <c r="A234" s="54" t="s">
        <v>339</v>
      </c>
      <c r="B234" s="54" t="s">
        <v>340</v>
      </c>
      <c r="C234" s="31">
        <v>4301135692</v>
      </c>
      <c r="D234" s="341">
        <v>4620207490570</v>
      </c>
      <c r="E234" s="342"/>
      <c r="F234" s="331">
        <v>0.2</v>
      </c>
      <c r="G234" s="32">
        <v>12</v>
      </c>
      <c r="H234" s="331">
        <v>2.4</v>
      </c>
      <c r="I234" s="331">
        <v>3.1036000000000001</v>
      </c>
      <c r="J234" s="32">
        <v>70</v>
      </c>
      <c r="K234" s="32" t="s">
        <v>79</v>
      </c>
      <c r="L234" s="32" t="s">
        <v>67</v>
      </c>
      <c r="M234" s="33" t="s">
        <v>68</v>
      </c>
      <c r="N234" s="33"/>
      <c r="O234" s="32">
        <v>180</v>
      </c>
      <c r="P234" s="37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9"/>
      <c r="R234" s="339"/>
      <c r="S234" s="339"/>
      <c r="T234" s="340"/>
      <c r="U234" s="34"/>
      <c r="V234" s="34"/>
      <c r="W234" s="35" t="s">
        <v>69</v>
      </c>
      <c r="X234" s="332">
        <v>0</v>
      </c>
      <c r="Y234" s="333">
        <f>IFERROR(IF(X234="","",X234),"")</f>
        <v>0</v>
      </c>
      <c r="Z234" s="36">
        <f>IFERROR(IF(X234="","",X234*0.01788),"")</f>
        <v>0</v>
      </c>
      <c r="AA234" s="56"/>
      <c r="AB234" s="57"/>
      <c r="AC234" s="240" t="s">
        <v>341</v>
      </c>
      <c r="AG234" s="67"/>
      <c r="AJ234" s="71" t="s">
        <v>71</v>
      </c>
      <c r="AK234" s="71">
        <v>1</v>
      </c>
      <c r="BB234" s="241" t="s">
        <v>81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342</v>
      </c>
      <c r="B235" s="54" t="s">
        <v>343</v>
      </c>
      <c r="C235" s="31">
        <v>4301135691</v>
      </c>
      <c r="D235" s="341">
        <v>4620207490549</v>
      </c>
      <c r="E235" s="342"/>
      <c r="F235" s="331">
        <v>0.2</v>
      </c>
      <c r="G235" s="32">
        <v>12</v>
      </c>
      <c r="H235" s="331">
        <v>2.4</v>
      </c>
      <c r="I235" s="331">
        <v>3.1036000000000001</v>
      </c>
      <c r="J235" s="32">
        <v>70</v>
      </c>
      <c r="K235" s="32" t="s">
        <v>79</v>
      </c>
      <c r="L235" s="32" t="s">
        <v>67</v>
      </c>
      <c r="M235" s="33" t="s">
        <v>68</v>
      </c>
      <c r="N235" s="33"/>
      <c r="O235" s="32">
        <v>180</v>
      </c>
      <c r="P235" s="46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9"/>
      <c r="R235" s="339"/>
      <c r="S235" s="339"/>
      <c r="T235" s="340"/>
      <c r="U235" s="34"/>
      <c r="V235" s="34"/>
      <c r="W235" s="35" t="s">
        <v>69</v>
      </c>
      <c r="X235" s="332">
        <v>0</v>
      </c>
      <c r="Y235" s="333">
        <f>IFERROR(IF(X235="","",X235),"")</f>
        <v>0</v>
      </c>
      <c r="Z235" s="36">
        <f>IFERROR(IF(X235="","",X235*0.01788),"")</f>
        <v>0</v>
      </c>
      <c r="AA235" s="56"/>
      <c r="AB235" s="57"/>
      <c r="AC235" s="242" t="s">
        <v>341</v>
      </c>
      <c r="AG235" s="67"/>
      <c r="AJ235" s="71" t="s">
        <v>71</v>
      </c>
      <c r="AK235" s="71">
        <v>1</v>
      </c>
      <c r="BB235" s="243" t="s">
        <v>81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344</v>
      </c>
      <c r="B236" s="54" t="s">
        <v>345</v>
      </c>
      <c r="C236" s="31">
        <v>4301135694</v>
      </c>
      <c r="D236" s="341">
        <v>4620207490501</v>
      </c>
      <c r="E236" s="342"/>
      <c r="F236" s="331">
        <v>0.2</v>
      </c>
      <c r="G236" s="32">
        <v>12</v>
      </c>
      <c r="H236" s="331">
        <v>2.4</v>
      </c>
      <c r="I236" s="331">
        <v>3.1036000000000001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7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9"/>
      <c r="R236" s="339"/>
      <c r="S236" s="339"/>
      <c r="T236" s="340"/>
      <c r="U236" s="34"/>
      <c r="V236" s="34"/>
      <c r="W236" s="35" t="s">
        <v>69</v>
      </c>
      <c r="X236" s="332">
        <v>0</v>
      </c>
      <c r="Y236" s="333">
        <f>IFERROR(IF(X236="","",X236),"")</f>
        <v>0</v>
      </c>
      <c r="Z236" s="36">
        <f>IFERROR(IF(X236="","",X236*0.01788),"")</f>
        <v>0</v>
      </c>
      <c r="AA236" s="56"/>
      <c r="AB236" s="57"/>
      <c r="AC236" s="244" t="s">
        <v>341</v>
      </c>
      <c r="AG236" s="67"/>
      <c r="AJ236" s="71" t="s">
        <v>71</v>
      </c>
      <c r="AK236" s="71">
        <v>1</v>
      </c>
      <c r="BB236" s="245" t="s">
        <v>81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52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56" t="s">
        <v>72</v>
      </c>
      <c r="Q237" s="357"/>
      <c r="R237" s="357"/>
      <c r="S237" s="357"/>
      <c r="T237" s="357"/>
      <c r="U237" s="357"/>
      <c r="V237" s="358"/>
      <c r="W237" s="37" t="s">
        <v>69</v>
      </c>
      <c r="X237" s="334">
        <f>IFERROR(SUM(X234:X236),"0")</f>
        <v>0</v>
      </c>
      <c r="Y237" s="334">
        <f>IFERROR(SUM(Y234:Y236),"0")</f>
        <v>0</v>
      </c>
      <c r="Z237" s="334">
        <f>IFERROR(IF(Z234="",0,Z234),"0")+IFERROR(IF(Z235="",0,Z235),"0")+IFERROR(IF(Z236="",0,Z236),"0")</f>
        <v>0</v>
      </c>
      <c r="AA237" s="335"/>
      <c r="AB237" s="335"/>
      <c r="AC237" s="335"/>
    </row>
    <row r="238" spans="1:68" hidden="1" x14ac:dyDescent="0.2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53"/>
      <c r="P238" s="356" t="s">
        <v>72</v>
      </c>
      <c r="Q238" s="357"/>
      <c r="R238" s="357"/>
      <c r="S238" s="357"/>
      <c r="T238" s="357"/>
      <c r="U238" s="357"/>
      <c r="V238" s="358"/>
      <c r="W238" s="37" t="s">
        <v>73</v>
      </c>
      <c r="X238" s="334">
        <f>IFERROR(SUMPRODUCT(X234:X236*H234:H236),"0")</f>
        <v>0</v>
      </c>
      <c r="Y238" s="334">
        <f>IFERROR(SUMPRODUCT(Y234:Y236*H234:H236),"0")</f>
        <v>0</v>
      </c>
      <c r="Z238" s="37"/>
      <c r="AA238" s="335"/>
      <c r="AB238" s="335"/>
      <c r="AC238" s="335"/>
    </row>
    <row r="239" spans="1:68" ht="16.5" hidden="1" customHeight="1" x14ac:dyDescent="0.25">
      <c r="A239" s="375" t="s">
        <v>346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327"/>
      <c r="AB239" s="327"/>
      <c r="AC239" s="327"/>
    </row>
    <row r="240" spans="1:68" ht="14.25" hidden="1" customHeight="1" x14ac:dyDescent="0.25">
      <c r="A240" s="345" t="s">
        <v>278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328"/>
      <c r="AB240" s="328"/>
      <c r="AC240" s="328"/>
    </row>
    <row r="241" spans="1:68" ht="27" hidden="1" customHeight="1" x14ac:dyDescent="0.25">
      <c r="A241" s="54" t="s">
        <v>347</v>
      </c>
      <c r="B241" s="54" t="s">
        <v>348</v>
      </c>
      <c r="C241" s="31">
        <v>4301051320</v>
      </c>
      <c r="D241" s="341">
        <v>4680115881334</v>
      </c>
      <c r="E241" s="342"/>
      <c r="F241" s="331">
        <v>0.33</v>
      </c>
      <c r="G241" s="32">
        <v>6</v>
      </c>
      <c r="H241" s="331">
        <v>1.98</v>
      </c>
      <c r="I241" s="331">
        <v>2.25</v>
      </c>
      <c r="J241" s="32">
        <v>182</v>
      </c>
      <c r="K241" s="32" t="s">
        <v>79</v>
      </c>
      <c r="L241" s="32" t="s">
        <v>67</v>
      </c>
      <c r="M241" s="33" t="s">
        <v>282</v>
      </c>
      <c r="N241" s="33"/>
      <c r="O241" s="32">
        <v>365</v>
      </c>
      <c r="P241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4"/>
      <c r="V241" s="34"/>
      <c r="W241" s="35" t="s">
        <v>69</v>
      </c>
      <c r="X241" s="332">
        <v>0</v>
      </c>
      <c r="Y241" s="333">
        <f>IFERROR(IF(X241="","",X241),"")</f>
        <v>0</v>
      </c>
      <c r="Z241" s="36">
        <f>IFERROR(IF(X241="","",X241*0.00651),"")</f>
        <v>0</v>
      </c>
      <c r="AA241" s="56"/>
      <c r="AB241" s="57"/>
      <c r="AC241" s="246" t="s">
        <v>349</v>
      </c>
      <c r="AG241" s="67"/>
      <c r="AJ241" s="71" t="s">
        <v>71</v>
      </c>
      <c r="AK241" s="71">
        <v>1</v>
      </c>
      <c r="BB241" s="247" t="s">
        <v>285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56" t="s">
        <v>72</v>
      </c>
      <c r="Q242" s="357"/>
      <c r="R242" s="357"/>
      <c r="S242" s="357"/>
      <c r="T242" s="357"/>
      <c r="U242" s="357"/>
      <c r="V242" s="358"/>
      <c r="W242" s="37" t="s">
        <v>69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56" t="s">
        <v>72</v>
      </c>
      <c r="Q243" s="357"/>
      <c r="R243" s="357"/>
      <c r="S243" s="357"/>
      <c r="T243" s="357"/>
      <c r="U243" s="357"/>
      <c r="V243" s="358"/>
      <c r="W243" s="37" t="s">
        <v>73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6.5" hidden="1" customHeight="1" x14ac:dyDescent="0.25">
      <c r="A244" s="375" t="s">
        <v>350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327"/>
      <c r="AB244" s="327"/>
      <c r="AC244" s="327"/>
    </row>
    <row r="245" spans="1:68" ht="14.25" hidden="1" customHeight="1" x14ac:dyDescent="0.25">
      <c r="A245" s="345" t="s">
        <v>63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328"/>
      <c r="AB245" s="328"/>
      <c r="AC245" s="328"/>
    </row>
    <row r="246" spans="1:68" ht="16.5" hidden="1" customHeight="1" x14ac:dyDescent="0.25">
      <c r="A246" s="54" t="s">
        <v>351</v>
      </c>
      <c r="B246" s="54" t="s">
        <v>352</v>
      </c>
      <c r="C246" s="31">
        <v>4301071063</v>
      </c>
      <c r="D246" s="341">
        <v>4607111039019</v>
      </c>
      <c r="E246" s="342"/>
      <c r="F246" s="331">
        <v>0.43</v>
      </c>
      <c r="G246" s="32">
        <v>16</v>
      </c>
      <c r="H246" s="331">
        <v>6.88</v>
      </c>
      <c r="I246" s="331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4"/>
      <c r="V246" s="34"/>
      <c r="W246" s="35" t="s">
        <v>69</v>
      </c>
      <c r="X246" s="332">
        <v>0</v>
      </c>
      <c r="Y246" s="333">
        <f>IFERROR(IF(X246="","",X246),"")</f>
        <v>0</v>
      </c>
      <c r="Z246" s="36">
        <f>IFERROR(IF(X246="","",X246*0.0155),"")</f>
        <v>0</v>
      </c>
      <c r="AA246" s="56"/>
      <c r="AB246" s="57"/>
      <c r="AC246" s="248" t="s">
        <v>353</v>
      </c>
      <c r="AG246" s="67"/>
      <c r="AJ246" s="71" t="s">
        <v>71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hidden="1" customHeight="1" x14ac:dyDescent="0.25">
      <c r="A247" s="54" t="s">
        <v>354</v>
      </c>
      <c r="B247" s="54" t="s">
        <v>355</v>
      </c>
      <c r="C247" s="31">
        <v>4301071000</v>
      </c>
      <c r="D247" s="341">
        <v>4607111038708</v>
      </c>
      <c r="E247" s="342"/>
      <c r="F247" s="331">
        <v>0.8</v>
      </c>
      <c r="G247" s="32">
        <v>8</v>
      </c>
      <c r="H247" s="331">
        <v>6.4</v>
      </c>
      <c r="I247" s="331">
        <v>6.67</v>
      </c>
      <c r="J247" s="32">
        <v>84</v>
      </c>
      <c r="K247" s="32" t="s">
        <v>66</v>
      </c>
      <c r="L247" s="32" t="s">
        <v>67</v>
      </c>
      <c r="M247" s="33" t="s">
        <v>68</v>
      </c>
      <c r="N247" s="33"/>
      <c r="O247" s="32">
        <v>180</v>
      </c>
      <c r="P247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4"/>
      <c r="V247" s="34"/>
      <c r="W247" s="35" t="s">
        <v>69</v>
      </c>
      <c r="X247" s="332">
        <v>0</v>
      </c>
      <c r="Y247" s="333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353</v>
      </c>
      <c r="AG247" s="67"/>
      <c r="AJ247" s="71" t="s">
        <v>71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52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53"/>
      <c r="P248" s="356" t="s">
        <v>72</v>
      </c>
      <c r="Q248" s="357"/>
      <c r="R248" s="357"/>
      <c r="S248" s="357"/>
      <c r="T248" s="357"/>
      <c r="U248" s="357"/>
      <c r="V248" s="358"/>
      <c r="W248" s="37" t="s">
        <v>69</v>
      </c>
      <c r="X248" s="334">
        <f>IFERROR(SUM(X246:X247),"0")</f>
        <v>0</v>
      </c>
      <c r="Y248" s="334">
        <f>IFERROR(SUM(Y246:Y247),"0")</f>
        <v>0</v>
      </c>
      <c r="Z248" s="334">
        <f>IFERROR(IF(Z246="",0,Z246),"0")+IFERROR(IF(Z247="",0,Z247),"0")</f>
        <v>0</v>
      </c>
      <c r="AA248" s="335"/>
      <c r="AB248" s="335"/>
      <c r="AC248" s="335"/>
    </row>
    <row r="249" spans="1:68" hidden="1" x14ac:dyDescent="0.2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56" t="s">
        <v>72</v>
      </c>
      <c r="Q249" s="357"/>
      <c r="R249" s="357"/>
      <c r="S249" s="357"/>
      <c r="T249" s="357"/>
      <c r="U249" s="357"/>
      <c r="V249" s="358"/>
      <c r="W249" s="37" t="s">
        <v>73</v>
      </c>
      <c r="X249" s="334">
        <f>IFERROR(SUMPRODUCT(X246:X247*H246:H247),"0")</f>
        <v>0</v>
      </c>
      <c r="Y249" s="334">
        <f>IFERROR(SUMPRODUCT(Y246:Y247*H246:H247),"0")</f>
        <v>0</v>
      </c>
      <c r="Z249" s="37"/>
      <c r="AA249" s="335"/>
      <c r="AB249" s="335"/>
      <c r="AC249" s="335"/>
    </row>
    <row r="250" spans="1:68" ht="27.75" hidden="1" customHeight="1" x14ac:dyDescent="0.2">
      <c r="A250" s="354" t="s">
        <v>356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48"/>
      <c r="AB250" s="48"/>
      <c r="AC250" s="48"/>
    </row>
    <row r="251" spans="1:68" ht="16.5" hidden="1" customHeight="1" x14ac:dyDescent="0.25">
      <c r="A251" s="375" t="s">
        <v>357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327"/>
      <c r="AB251" s="327"/>
      <c r="AC251" s="327"/>
    </row>
    <row r="252" spans="1:68" ht="14.25" hidden="1" customHeight="1" x14ac:dyDescent="0.25">
      <c r="A252" s="345" t="s">
        <v>63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28"/>
      <c r="AB252" s="328"/>
      <c r="AC252" s="328"/>
    </row>
    <row r="253" spans="1:68" ht="27" hidden="1" customHeight="1" x14ac:dyDescent="0.25">
      <c r="A253" s="54" t="s">
        <v>358</v>
      </c>
      <c r="B253" s="54" t="s">
        <v>359</v>
      </c>
      <c r="C253" s="31">
        <v>4301071036</v>
      </c>
      <c r="D253" s="341">
        <v>4607111036162</v>
      </c>
      <c r="E253" s="342"/>
      <c r="F253" s="331">
        <v>0.8</v>
      </c>
      <c r="G253" s="32">
        <v>8</v>
      </c>
      <c r="H253" s="331">
        <v>6.4</v>
      </c>
      <c r="I253" s="331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4"/>
      <c r="V253" s="34"/>
      <c r="W253" s="35" t="s">
        <v>69</v>
      </c>
      <c r="X253" s="332">
        <v>0</v>
      </c>
      <c r="Y253" s="333">
        <f>IFERROR(IF(X253="","",X253),"")</f>
        <v>0</v>
      </c>
      <c r="Z253" s="36">
        <f>IFERROR(IF(X253="","",X253*0.0155),"")</f>
        <v>0</v>
      </c>
      <c r="AA253" s="56"/>
      <c r="AB253" s="57"/>
      <c r="AC253" s="252" t="s">
        <v>360</v>
      </c>
      <c r="AG253" s="67"/>
      <c r="AJ253" s="71" t="s">
        <v>71</v>
      </c>
      <c r="AK253" s="71">
        <v>1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56" t="s">
        <v>72</v>
      </c>
      <c r="Q254" s="357"/>
      <c r="R254" s="357"/>
      <c r="S254" s="357"/>
      <c r="T254" s="357"/>
      <c r="U254" s="357"/>
      <c r="V254" s="358"/>
      <c r="W254" s="37" t="s">
        <v>69</v>
      </c>
      <c r="X254" s="334">
        <f>IFERROR(SUM(X253:X253),"0")</f>
        <v>0</v>
      </c>
      <c r="Y254" s="334">
        <f>IFERROR(SUM(Y253:Y253),"0")</f>
        <v>0</v>
      </c>
      <c r="Z254" s="334">
        <f>IFERROR(IF(Z253="",0,Z253),"0")</f>
        <v>0</v>
      </c>
      <c r="AA254" s="335"/>
      <c r="AB254" s="335"/>
      <c r="AC254" s="335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56" t="s">
        <v>72</v>
      </c>
      <c r="Q255" s="357"/>
      <c r="R255" s="357"/>
      <c r="S255" s="357"/>
      <c r="T255" s="357"/>
      <c r="U255" s="357"/>
      <c r="V255" s="358"/>
      <c r="W255" s="37" t="s">
        <v>73</v>
      </c>
      <c r="X255" s="334">
        <f>IFERROR(SUMPRODUCT(X253:X253*H253:H253),"0")</f>
        <v>0</v>
      </c>
      <c r="Y255" s="334">
        <f>IFERROR(SUMPRODUCT(Y253:Y253*H253:H253),"0")</f>
        <v>0</v>
      </c>
      <c r="Z255" s="37"/>
      <c r="AA255" s="335"/>
      <c r="AB255" s="335"/>
      <c r="AC255" s="335"/>
    </row>
    <row r="256" spans="1:68" ht="27.75" hidden="1" customHeight="1" x14ac:dyDescent="0.2">
      <c r="A256" s="354" t="s">
        <v>361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48"/>
      <c r="AB256" s="48"/>
      <c r="AC256" s="48"/>
    </row>
    <row r="257" spans="1:68" ht="16.5" hidden="1" customHeight="1" x14ac:dyDescent="0.25">
      <c r="A257" s="375" t="s">
        <v>362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327"/>
      <c r="AB257" s="327"/>
      <c r="AC257" s="327"/>
    </row>
    <row r="258" spans="1:68" ht="14.25" hidden="1" customHeight="1" x14ac:dyDescent="0.25">
      <c r="A258" s="345" t="s">
        <v>63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328"/>
      <c r="AB258" s="328"/>
      <c r="AC258" s="328"/>
    </row>
    <row r="259" spans="1:68" ht="27" hidden="1" customHeight="1" x14ac:dyDescent="0.25">
      <c r="A259" s="54" t="s">
        <v>363</v>
      </c>
      <c r="B259" s="54" t="s">
        <v>364</v>
      </c>
      <c r="C259" s="31">
        <v>4301071029</v>
      </c>
      <c r="D259" s="341">
        <v>4607111035899</v>
      </c>
      <c r="E259" s="342"/>
      <c r="F259" s="331">
        <v>1</v>
      </c>
      <c r="G259" s="32">
        <v>5</v>
      </c>
      <c r="H259" s="331">
        <v>5</v>
      </c>
      <c r="I259" s="331">
        <v>5.2619999999999996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180</v>
      </c>
      <c r="P259" s="4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4"/>
      <c r="V259" s="34"/>
      <c r="W259" s="35" t="s">
        <v>69</v>
      </c>
      <c r="X259" s="332">
        <v>0</v>
      </c>
      <c r="Y259" s="333">
        <f>IFERROR(IF(X259="","",X259),"")</f>
        <v>0</v>
      </c>
      <c r="Z259" s="36">
        <f>IFERROR(IF(X259="","",X259*0.0155),"")</f>
        <v>0</v>
      </c>
      <c r="AA259" s="56"/>
      <c r="AB259" s="57"/>
      <c r="AC259" s="254" t="s">
        <v>257</v>
      </c>
      <c r="AG259" s="67"/>
      <c r="AJ259" s="71" t="s">
        <v>71</v>
      </c>
      <c r="AK259" s="71">
        <v>1</v>
      </c>
      <c r="BB259" s="255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365</v>
      </c>
      <c r="B260" s="54" t="s">
        <v>366</v>
      </c>
      <c r="C260" s="31">
        <v>4301070991</v>
      </c>
      <c r="D260" s="341">
        <v>4607111038180</v>
      </c>
      <c r="E260" s="342"/>
      <c r="F260" s="331">
        <v>0.4</v>
      </c>
      <c r="G260" s="32">
        <v>16</v>
      </c>
      <c r="H260" s="331">
        <v>6.4</v>
      </c>
      <c r="I260" s="331">
        <v>6.71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44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4"/>
      <c r="V260" s="34"/>
      <c r="W260" s="35" t="s">
        <v>69</v>
      </c>
      <c r="X260" s="332">
        <v>0</v>
      </c>
      <c r="Y260" s="333">
        <f>IFERROR(IF(X260="","",X260),"")</f>
        <v>0</v>
      </c>
      <c r="Z260" s="36">
        <f>IFERROR(IF(X260="","",X260*0.0155),"")</f>
        <v>0</v>
      </c>
      <c r="AA260" s="56"/>
      <c r="AB260" s="57"/>
      <c r="AC260" s="256" t="s">
        <v>367</v>
      </c>
      <c r="AG260" s="67"/>
      <c r="AJ260" s="71" t="s">
        <v>71</v>
      </c>
      <c r="AK260" s="71">
        <v>1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52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56" t="s">
        <v>72</v>
      </c>
      <c r="Q261" s="357"/>
      <c r="R261" s="357"/>
      <c r="S261" s="357"/>
      <c r="T261" s="357"/>
      <c r="U261" s="357"/>
      <c r="V261" s="358"/>
      <c r="W261" s="37" t="s">
        <v>69</v>
      </c>
      <c r="X261" s="334">
        <f>IFERROR(SUM(X259:X260),"0")</f>
        <v>0</v>
      </c>
      <c r="Y261" s="334">
        <f>IFERROR(SUM(Y259:Y260),"0")</f>
        <v>0</v>
      </c>
      <c r="Z261" s="334">
        <f>IFERROR(IF(Z259="",0,Z259),"0")+IFERROR(IF(Z260="",0,Z260),"0")</f>
        <v>0</v>
      </c>
      <c r="AA261" s="335"/>
      <c r="AB261" s="335"/>
      <c r="AC261" s="335"/>
    </row>
    <row r="262" spans="1:68" hidden="1" x14ac:dyDescent="0.2">
      <c r="A262" s="346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53"/>
      <c r="P262" s="356" t="s">
        <v>72</v>
      </c>
      <c r="Q262" s="357"/>
      <c r="R262" s="357"/>
      <c r="S262" s="357"/>
      <c r="T262" s="357"/>
      <c r="U262" s="357"/>
      <c r="V262" s="358"/>
      <c r="W262" s="37" t="s">
        <v>73</v>
      </c>
      <c r="X262" s="334">
        <f>IFERROR(SUMPRODUCT(X259:X260*H259:H260),"0")</f>
        <v>0</v>
      </c>
      <c r="Y262" s="334">
        <f>IFERROR(SUMPRODUCT(Y259:Y260*H259:H260),"0")</f>
        <v>0</v>
      </c>
      <c r="Z262" s="37"/>
      <c r="AA262" s="335"/>
      <c r="AB262" s="335"/>
      <c r="AC262" s="335"/>
    </row>
    <row r="263" spans="1:68" ht="27.75" hidden="1" customHeight="1" x14ac:dyDescent="0.2">
      <c r="A263" s="354" t="s">
        <v>368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48"/>
      <c r="AB263" s="48"/>
      <c r="AC263" s="48"/>
    </row>
    <row r="264" spans="1:68" ht="16.5" hidden="1" customHeight="1" x14ac:dyDescent="0.25">
      <c r="A264" s="375" t="s">
        <v>369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327"/>
      <c r="AB264" s="327"/>
      <c r="AC264" s="327"/>
    </row>
    <row r="265" spans="1:68" ht="14.25" hidden="1" customHeight="1" x14ac:dyDescent="0.25">
      <c r="A265" s="345" t="s">
        <v>370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328"/>
      <c r="AB265" s="328"/>
      <c r="AC265" s="328"/>
    </row>
    <row r="266" spans="1:68" ht="27" hidden="1" customHeight="1" x14ac:dyDescent="0.25">
      <c r="A266" s="54" t="s">
        <v>371</v>
      </c>
      <c r="B266" s="54" t="s">
        <v>372</v>
      </c>
      <c r="C266" s="31">
        <v>4301133004</v>
      </c>
      <c r="D266" s="341">
        <v>4607111039774</v>
      </c>
      <c r="E266" s="342"/>
      <c r="F266" s="331">
        <v>0.25</v>
      </c>
      <c r="G266" s="32">
        <v>12</v>
      </c>
      <c r="H266" s="331">
        <v>3</v>
      </c>
      <c r="I266" s="331">
        <v>3.22</v>
      </c>
      <c r="J266" s="32">
        <v>70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9"/>
      <c r="R266" s="339"/>
      <c r="S266" s="339"/>
      <c r="T266" s="340"/>
      <c r="U266" s="34"/>
      <c r="V266" s="34"/>
      <c r="W266" s="35" t="s">
        <v>69</v>
      </c>
      <c r="X266" s="332">
        <v>0</v>
      </c>
      <c r="Y266" s="333">
        <f>IFERROR(IF(X266="","",X266),"")</f>
        <v>0</v>
      </c>
      <c r="Z266" s="36">
        <f>IFERROR(IF(X266="","",X266*0.01788),"")</f>
        <v>0</v>
      </c>
      <c r="AA266" s="56"/>
      <c r="AB266" s="57"/>
      <c r="AC266" s="258" t="s">
        <v>373</v>
      </c>
      <c r="AG266" s="67"/>
      <c r="AJ266" s="71" t="s">
        <v>71</v>
      </c>
      <c r="AK266" s="71">
        <v>1</v>
      </c>
      <c r="BB266" s="259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2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53"/>
      <c r="P267" s="356" t="s">
        <v>72</v>
      </c>
      <c r="Q267" s="357"/>
      <c r="R267" s="357"/>
      <c r="S267" s="357"/>
      <c r="T267" s="357"/>
      <c r="U267" s="357"/>
      <c r="V267" s="358"/>
      <c r="W267" s="37" t="s">
        <v>69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hidden="1" x14ac:dyDescent="0.2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53"/>
      <c r="P268" s="356" t="s">
        <v>72</v>
      </c>
      <c r="Q268" s="357"/>
      <c r="R268" s="357"/>
      <c r="S268" s="357"/>
      <c r="T268" s="357"/>
      <c r="U268" s="357"/>
      <c r="V268" s="358"/>
      <c r="W268" s="37" t="s">
        <v>73</v>
      </c>
      <c r="X268" s="334">
        <f>IFERROR(SUMPRODUCT(X266:X266*H266:H266),"0")</f>
        <v>0</v>
      </c>
      <c r="Y268" s="334">
        <f>IFERROR(SUMPRODUCT(Y266:Y266*H266:H266),"0")</f>
        <v>0</v>
      </c>
      <c r="Z268" s="37"/>
      <c r="AA268" s="335"/>
      <c r="AB268" s="335"/>
      <c r="AC268" s="335"/>
    </row>
    <row r="269" spans="1:68" ht="14.25" hidden="1" customHeight="1" x14ac:dyDescent="0.25">
      <c r="A269" s="345" t="s">
        <v>132</v>
      </c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6"/>
      <c r="P269" s="346"/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  <c r="AA269" s="328"/>
      <c r="AB269" s="328"/>
      <c r="AC269" s="328"/>
    </row>
    <row r="270" spans="1:68" ht="37.5" hidden="1" customHeight="1" x14ac:dyDescent="0.25">
      <c r="A270" s="54" t="s">
        <v>374</v>
      </c>
      <c r="B270" s="54" t="s">
        <v>375</v>
      </c>
      <c r="C270" s="31">
        <v>4301135400</v>
      </c>
      <c r="D270" s="341">
        <v>4607111039361</v>
      </c>
      <c r="E270" s="342"/>
      <c r="F270" s="331">
        <v>0.25</v>
      </c>
      <c r="G270" s="32">
        <v>12</v>
      </c>
      <c r="H270" s="331">
        <v>3</v>
      </c>
      <c r="I270" s="331">
        <v>3.7035999999999998</v>
      </c>
      <c r="J270" s="32">
        <v>70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9"/>
      <c r="R270" s="339"/>
      <c r="S270" s="339"/>
      <c r="T270" s="340"/>
      <c r="U270" s="34"/>
      <c r="V270" s="34"/>
      <c r="W270" s="35" t="s">
        <v>69</v>
      </c>
      <c r="X270" s="332">
        <v>0</v>
      </c>
      <c r="Y270" s="333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373</v>
      </c>
      <c r="AG270" s="67"/>
      <c r="AJ270" s="71" t="s">
        <v>71</v>
      </c>
      <c r="AK270" s="71">
        <v>1</v>
      </c>
      <c r="BB270" s="261" t="s">
        <v>81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52"/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53"/>
      <c r="P271" s="356" t="s">
        <v>72</v>
      </c>
      <c r="Q271" s="357"/>
      <c r="R271" s="357"/>
      <c r="S271" s="357"/>
      <c r="T271" s="357"/>
      <c r="U271" s="357"/>
      <c r="V271" s="358"/>
      <c r="W271" s="37" t="s">
        <v>69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hidden="1" x14ac:dyDescent="0.2">
      <c r="A272" s="346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56" t="s">
        <v>72</v>
      </c>
      <c r="Q272" s="357"/>
      <c r="R272" s="357"/>
      <c r="S272" s="357"/>
      <c r="T272" s="357"/>
      <c r="U272" s="357"/>
      <c r="V272" s="358"/>
      <c r="W272" s="37" t="s">
        <v>73</v>
      </c>
      <c r="X272" s="334">
        <f>IFERROR(SUMPRODUCT(X270:X270*H270:H270),"0")</f>
        <v>0</v>
      </c>
      <c r="Y272" s="334">
        <f>IFERROR(SUMPRODUCT(Y270:Y270*H270:H270),"0")</f>
        <v>0</v>
      </c>
      <c r="Z272" s="37"/>
      <c r="AA272" s="335"/>
      <c r="AB272" s="335"/>
      <c r="AC272" s="335"/>
    </row>
    <row r="273" spans="1:68" ht="27.75" hidden="1" customHeight="1" x14ac:dyDescent="0.2">
      <c r="A273" s="354" t="s">
        <v>242</v>
      </c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5"/>
      <c r="P273" s="355"/>
      <c r="Q273" s="355"/>
      <c r="R273" s="355"/>
      <c r="S273" s="355"/>
      <c r="T273" s="355"/>
      <c r="U273" s="355"/>
      <c r="V273" s="355"/>
      <c r="W273" s="355"/>
      <c r="X273" s="355"/>
      <c r="Y273" s="355"/>
      <c r="Z273" s="355"/>
      <c r="AA273" s="48"/>
      <c r="AB273" s="48"/>
      <c r="AC273" s="48"/>
    </row>
    <row r="274" spans="1:68" ht="16.5" hidden="1" customHeight="1" x14ac:dyDescent="0.25">
      <c r="A274" s="375" t="s">
        <v>242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327"/>
      <c r="AB274" s="327"/>
      <c r="AC274" s="327"/>
    </row>
    <row r="275" spans="1:68" ht="14.25" hidden="1" customHeight="1" x14ac:dyDescent="0.25">
      <c r="A275" s="345" t="s">
        <v>63</v>
      </c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  <c r="AA275" s="328"/>
      <c r="AB275" s="328"/>
      <c r="AC275" s="328"/>
    </row>
    <row r="276" spans="1:68" ht="27" hidden="1" customHeight="1" x14ac:dyDescent="0.25">
      <c r="A276" s="54" t="s">
        <v>376</v>
      </c>
      <c r="B276" s="54" t="s">
        <v>377</v>
      </c>
      <c r="C276" s="31">
        <v>4301071014</v>
      </c>
      <c r="D276" s="341">
        <v>4640242181264</v>
      </c>
      <c r="E276" s="342"/>
      <c r="F276" s="331">
        <v>0.7</v>
      </c>
      <c r="G276" s="32">
        <v>10</v>
      </c>
      <c r="H276" s="331">
        <v>7</v>
      </c>
      <c r="I276" s="331">
        <v>7.28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76" t="s">
        <v>378</v>
      </c>
      <c r="Q276" s="339"/>
      <c r="R276" s="339"/>
      <c r="S276" s="339"/>
      <c r="T276" s="340"/>
      <c r="U276" s="34"/>
      <c r="V276" s="34"/>
      <c r="W276" s="35" t="s">
        <v>69</v>
      </c>
      <c r="X276" s="332">
        <v>0</v>
      </c>
      <c r="Y276" s="333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379</v>
      </c>
      <c r="AG276" s="67"/>
      <c r="AJ276" s="71" t="s">
        <v>71</v>
      </c>
      <c r="AK276" s="71">
        <v>1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380</v>
      </c>
      <c r="B277" s="54" t="s">
        <v>381</v>
      </c>
      <c r="C277" s="31">
        <v>4301071021</v>
      </c>
      <c r="D277" s="341">
        <v>4640242181325</v>
      </c>
      <c r="E277" s="342"/>
      <c r="F277" s="331">
        <v>0.7</v>
      </c>
      <c r="G277" s="32">
        <v>10</v>
      </c>
      <c r="H277" s="331">
        <v>7</v>
      </c>
      <c r="I277" s="331">
        <v>7.28</v>
      </c>
      <c r="J277" s="32">
        <v>84</v>
      </c>
      <c r="K277" s="32" t="s">
        <v>66</v>
      </c>
      <c r="L277" s="32" t="s">
        <v>67</v>
      </c>
      <c r="M277" s="33" t="s">
        <v>68</v>
      </c>
      <c r="N277" s="33"/>
      <c r="O277" s="32">
        <v>180</v>
      </c>
      <c r="P277" s="437" t="s">
        <v>382</v>
      </c>
      <c r="Q277" s="339"/>
      <c r="R277" s="339"/>
      <c r="S277" s="339"/>
      <c r="T277" s="340"/>
      <c r="U277" s="34"/>
      <c r="V277" s="34"/>
      <c r="W277" s="35" t="s">
        <v>69</v>
      </c>
      <c r="X277" s="332">
        <v>0</v>
      </c>
      <c r="Y277" s="333">
        <f>IFERROR(IF(X277="","",X277),"")</f>
        <v>0</v>
      </c>
      <c r="Z277" s="36">
        <f>IFERROR(IF(X277="","",X277*0.0155),"")</f>
        <v>0</v>
      </c>
      <c r="AA277" s="56"/>
      <c r="AB277" s="57"/>
      <c r="AC277" s="264" t="s">
        <v>379</v>
      </c>
      <c r="AG277" s="67"/>
      <c r="AJ277" s="71" t="s">
        <v>71</v>
      </c>
      <c r="AK277" s="71">
        <v>1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383</v>
      </c>
      <c r="B278" s="54" t="s">
        <v>384</v>
      </c>
      <c r="C278" s="31">
        <v>4301070993</v>
      </c>
      <c r="D278" s="341">
        <v>4640242180670</v>
      </c>
      <c r="E278" s="342"/>
      <c r="F278" s="331">
        <v>1</v>
      </c>
      <c r="G278" s="32">
        <v>6</v>
      </c>
      <c r="H278" s="331">
        <v>6</v>
      </c>
      <c r="I278" s="331">
        <v>6.23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0" t="s">
        <v>385</v>
      </c>
      <c r="Q278" s="339"/>
      <c r="R278" s="339"/>
      <c r="S278" s="339"/>
      <c r="T278" s="340"/>
      <c r="U278" s="34"/>
      <c r="V278" s="34"/>
      <c r="W278" s="35" t="s">
        <v>69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6" t="s">
        <v>386</v>
      </c>
      <c r="AG278" s="67"/>
      <c r="AJ278" s="71" t="s">
        <v>71</v>
      </c>
      <c r="AK278" s="71">
        <v>1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52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53"/>
      <c r="P279" s="356" t="s">
        <v>72</v>
      </c>
      <c r="Q279" s="357"/>
      <c r="R279" s="357"/>
      <c r="S279" s="357"/>
      <c r="T279" s="357"/>
      <c r="U279" s="357"/>
      <c r="V279" s="358"/>
      <c r="W279" s="37" t="s">
        <v>69</v>
      </c>
      <c r="X279" s="334">
        <f>IFERROR(SUM(X276:X278),"0")</f>
        <v>0</v>
      </c>
      <c r="Y279" s="334">
        <f>IFERROR(SUM(Y276:Y278),"0")</f>
        <v>0</v>
      </c>
      <c r="Z279" s="334">
        <f>IFERROR(IF(Z276="",0,Z276),"0")+IFERROR(IF(Z277="",0,Z277),"0")+IFERROR(IF(Z278="",0,Z278),"0")</f>
        <v>0</v>
      </c>
      <c r="AA279" s="335"/>
      <c r="AB279" s="335"/>
      <c r="AC279" s="335"/>
    </row>
    <row r="280" spans="1:68" hidden="1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53"/>
      <c r="P280" s="356" t="s">
        <v>72</v>
      </c>
      <c r="Q280" s="357"/>
      <c r="R280" s="357"/>
      <c r="S280" s="357"/>
      <c r="T280" s="357"/>
      <c r="U280" s="357"/>
      <c r="V280" s="358"/>
      <c r="W280" s="37" t="s">
        <v>73</v>
      </c>
      <c r="X280" s="334">
        <f>IFERROR(SUMPRODUCT(X276:X278*H276:H278),"0")</f>
        <v>0</v>
      </c>
      <c r="Y280" s="334">
        <f>IFERROR(SUMPRODUCT(Y276:Y278*H276:H278),"0")</f>
        <v>0</v>
      </c>
      <c r="Z280" s="37"/>
      <c r="AA280" s="335"/>
      <c r="AB280" s="335"/>
      <c r="AC280" s="335"/>
    </row>
    <row r="281" spans="1:68" ht="14.25" hidden="1" customHeight="1" x14ac:dyDescent="0.25">
      <c r="A281" s="345" t="s">
        <v>152</v>
      </c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46"/>
      <c r="P281" s="346"/>
      <c r="Q281" s="346"/>
      <c r="R281" s="346"/>
      <c r="S281" s="346"/>
      <c r="T281" s="346"/>
      <c r="U281" s="346"/>
      <c r="V281" s="346"/>
      <c r="W281" s="346"/>
      <c r="X281" s="346"/>
      <c r="Y281" s="346"/>
      <c r="Z281" s="346"/>
      <c r="AA281" s="328"/>
      <c r="AB281" s="328"/>
      <c r="AC281" s="328"/>
    </row>
    <row r="282" spans="1:68" ht="27" customHeight="1" x14ac:dyDescent="0.25">
      <c r="A282" s="54" t="s">
        <v>387</v>
      </c>
      <c r="B282" s="54" t="s">
        <v>388</v>
      </c>
      <c r="C282" s="31">
        <v>4301131019</v>
      </c>
      <c r="D282" s="341">
        <v>4640242180427</v>
      </c>
      <c r="E282" s="342"/>
      <c r="F282" s="331">
        <v>1.8</v>
      </c>
      <c r="G282" s="32">
        <v>1</v>
      </c>
      <c r="H282" s="331">
        <v>1.8</v>
      </c>
      <c r="I282" s="331">
        <v>1.915</v>
      </c>
      <c r="J282" s="32">
        <v>234</v>
      </c>
      <c r="K282" s="32" t="s">
        <v>143</v>
      </c>
      <c r="L282" s="32" t="s">
        <v>67</v>
      </c>
      <c r="M282" s="33" t="s">
        <v>68</v>
      </c>
      <c r="N282" s="33"/>
      <c r="O282" s="32">
        <v>180</v>
      </c>
      <c r="P282" s="49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9"/>
      <c r="R282" s="339"/>
      <c r="S282" s="339"/>
      <c r="T282" s="340"/>
      <c r="U282" s="34"/>
      <c r="V282" s="34"/>
      <c r="W282" s="35" t="s">
        <v>69</v>
      </c>
      <c r="X282" s="332">
        <v>72</v>
      </c>
      <c r="Y282" s="333">
        <f>IFERROR(IF(X282="","",X282),"")</f>
        <v>72</v>
      </c>
      <c r="Z282" s="36">
        <f>IFERROR(IF(X282="","",X282*0.00502),"")</f>
        <v>0.36143999999999998</v>
      </c>
      <c r="AA282" s="56"/>
      <c r="AB282" s="57"/>
      <c r="AC282" s="268" t="s">
        <v>389</v>
      </c>
      <c r="AG282" s="67"/>
      <c r="AJ282" s="71" t="s">
        <v>71</v>
      </c>
      <c r="AK282" s="71">
        <v>1</v>
      </c>
      <c r="BB282" s="269" t="s">
        <v>81</v>
      </c>
      <c r="BM282" s="67">
        <f>IFERROR(X282*I282,"0")</f>
        <v>137.88</v>
      </c>
      <c r="BN282" s="67">
        <f>IFERROR(Y282*I282,"0")</f>
        <v>137.88</v>
      </c>
      <c r="BO282" s="67">
        <f>IFERROR(X282/J282,"0")</f>
        <v>0.30769230769230771</v>
      </c>
      <c r="BP282" s="67">
        <f>IFERROR(Y282/J282,"0")</f>
        <v>0.30769230769230771</v>
      </c>
    </row>
    <row r="283" spans="1:68" x14ac:dyDescent="0.2">
      <c r="A283" s="352"/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53"/>
      <c r="P283" s="356" t="s">
        <v>72</v>
      </c>
      <c r="Q283" s="357"/>
      <c r="R283" s="357"/>
      <c r="S283" s="357"/>
      <c r="T283" s="357"/>
      <c r="U283" s="357"/>
      <c r="V283" s="358"/>
      <c r="W283" s="37" t="s">
        <v>69</v>
      </c>
      <c r="X283" s="334">
        <f>IFERROR(SUM(X282:X282),"0")</f>
        <v>72</v>
      </c>
      <c r="Y283" s="334">
        <f>IFERROR(SUM(Y282:Y282),"0")</f>
        <v>72</v>
      </c>
      <c r="Z283" s="334">
        <f>IFERROR(IF(Z282="",0,Z282),"0")</f>
        <v>0.36143999999999998</v>
      </c>
      <c r="AA283" s="335"/>
      <c r="AB283" s="335"/>
      <c r="AC283" s="335"/>
    </row>
    <row r="284" spans="1:68" x14ac:dyDescent="0.2">
      <c r="A284" s="346"/>
      <c r="B284" s="346"/>
      <c r="C284" s="346"/>
      <c r="D284" s="346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53"/>
      <c r="P284" s="356" t="s">
        <v>72</v>
      </c>
      <c r="Q284" s="357"/>
      <c r="R284" s="357"/>
      <c r="S284" s="357"/>
      <c r="T284" s="357"/>
      <c r="U284" s="357"/>
      <c r="V284" s="358"/>
      <c r="W284" s="37" t="s">
        <v>73</v>
      </c>
      <c r="X284" s="334">
        <f>IFERROR(SUMPRODUCT(X282:X282*H282:H282),"0")</f>
        <v>129.6</v>
      </c>
      <c r="Y284" s="334">
        <f>IFERROR(SUMPRODUCT(Y282:Y282*H282:H282),"0")</f>
        <v>129.6</v>
      </c>
      <c r="Z284" s="37"/>
      <c r="AA284" s="335"/>
      <c r="AB284" s="335"/>
      <c r="AC284" s="335"/>
    </row>
    <row r="285" spans="1:68" ht="14.25" hidden="1" customHeight="1" x14ac:dyDescent="0.25">
      <c r="A285" s="345" t="s">
        <v>76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346"/>
      <c r="Y285" s="346"/>
      <c r="Z285" s="346"/>
      <c r="AA285" s="328"/>
      <c r="AB285" s="328"/>
      <c r="AC285" s="328"/>
    </row>
    <row r="286" spans="1:68" ht="27" customHeight="1" x14ac:dyDescent="0.25">
      <c r="A286" s="54" t="s">
        <v>390</v>
      </c>
      <c r="B286" s="54" t="s">
        <v>391</v>
      </c>
      <c r="C286" s="31">
        <v>4301132080</v>
      </c>
      <c r="D286" s="341">
        <v>4640242180397</v>
      </c>
      <c r="E286" s="342"/>
      <c r="F286" s="331">
        <v>1</v>
      </c>
      <c r="G286" s="32">
        <v>6</v>
      </c>
      <c r="H286" s="331">
        <v>6</v>
      </c>
      <c r="I286" s="331">
        <v>6.26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9"/>
      <c r="R286" s="339"/>
      <c r="S286" s="339"/>
      <c r="T286" s="340"/>
      <c r="U286" s="34"/>
      <c r="V286" s="34"/>
      <c r="W286" s="35" t="s">
        <v>69</v>
      </c>
      <c r="X286" s="332">
        <v>48</v>
      </c>
      <c r="Y286" s="333">
        <f>IFERROR(IF(X286="","",X286),"")</f>
        <v>48</v>
      </c>
      <c r="Z286" s="36">
        <f>IFERROR(IF(X286="","",X286*0.0155),"")</f>
        <v>0.74399999999999999</v>
      </c>
      <c r="AA286" s="56"/>
      <c r="AB286" s="57"/>
      <c r="AC286" s="270" t="s">
        <v>392</v>
      </c>
      <c r="AG286" s="67"/>
      <c r="AJ286" s="71" t="s">
        <v>71</v>
      </c>
      <c r="AK286" s="71">
        <v>1</v>
      </c>
      <c r="BB286" s="271" t="s">
        <v>81</v>
      </c>
      <c r="BM286" s="67">
        <f>IFERROR(X286*I286,"0")</f>
        <v>300.48</v>
      </c>
      <c r="BN286" s="67">
        <f>IFERROR(Y286*I286,"0")</f>
        <v>300.48</v>
      </c>
      <c r="BO286" s="67">
        <f>IFERROR(X286/J286,"0")</f>
        <v>0.5714285714285714</v>
      </c>
      <c r="BP286" s="67">
        <f>IFERROR(Y286/J286,"0")</f>
        <v>0.5714285714285714</v>
      </c>
    </row>
    <row r="287" spans="1:68" ht="27" hidden="1" customHeight="1" x14ac:dyDescent="0.25">
      <c r="A287" s="54" t="s">
        <v>393</v>
      </c>
      <c r="B287" s="54" t="s">
        <v>394</v>
      </c>
      <c r="C287" s="31">
        <v>4301132104</v>
      </c>
      <c r="D287" s="341">
        <v>4640242181219</v>
      </c>
      <c r="E287" s="342"/>
      <c r="F287" s="331">
        <v>0.3</v>
      </c>
      <c r="G287" s="32">
        <v>9</v>
      </c>
      <c r="H287" s="331">
        <v>2.7</v>
      </c>
      <c r="I287" s="331">
        <v>2.8450000000000002</v>
      </c>
      <c r="J287" s="32">
        <v>234</v>
      </c>
      <c r="K287" s="32" t="s">
        <v>143</v>
      </c>
      <c r="L287" s="32" t="s">
        <v>67</v>
      </c>
      <c r="M287" s="33" t="s">
        <v>68</v>
      </c>
      <c r="N287" s="33"/>
      <c r="O287" s="32">
        <v>180</v>
      </c>
      <c r="P287" s="418" t="s">
        <v>395</v>
      </c>
      <c r="Q287" s="339"/>
      <c r="R287" s="339"/>
      <c r="S287" s="339"/>
      <c r="T287" s="340"/>
      <c r="U287" s="34"/>
      <c r="V287" s="34"/>
      <c r="W287" s="35" t="s">
        <v>69</v>
      </c>
      <c r="X287" s="332">
        <v>0</v>
      </c>
      <c r="Y287" s="333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392</v>
      </c>
      <c r="AG287" s="67"/>
      <c r="AJ287" s="71" t="s">
        <v>71</v>
      </c>
      <c r="AK287" s="71">
        <v>1</v>
      </c>
      <c r="BB287" s="273" t="s">
        <v>81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2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56" t="s">
        <v>72</v>
      </c>
      <c r="Q288" s="357"/>
      <c r="R288" s="357"/>
      <c r="S288" s="357"/>
      <c r="T288" s="357"/>
      <c r="U288" s="357"/>
      <c r="V288" s="358"/>
      <c r="W288" s="37" t="s">
        <v>69</v>
      </c>
      <c r="X288" s="334">
        <f>IFERROR(SUM(X286:X287),"0")</f>
        <v>48</v>
      </c>
      <c r="Y288" s="334">
        <f>IFERROR(SUM(Y286:Y287),"0")</f>
        <v>48</v>
      </c>
      <c r="Z288" s="334">
        <f>IFERROR(IF(Z286="",0,Z286),"0")+IFERROR(IF(Z287="",0,Z287),"0")</f>
        <v>0.74399999999999999</v>
      </c>
      <c r="AA288" s="335"/>
      <c r="AB288" s="335"/>
      <c r="AC288" s="335"/>
    </row>
    <row r="289" spans="1:68" x14ac:dyDescent="0.2">
      <c r="A289" s="346"/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53"/>
      <c r="P289" s="356" t="s">
        <v>72</v>
      </c>
      <c r="Q289" s="357"/>
      <c r="R289" s="357"/>
      <c r="S289" s="357"/>
      <c r="T289" s="357"/>
      <c r="U289" s="357"/>
      <c r="V289" s="358"/>
      <c r="W289" s="37" t="s">
        <v>73</v>
      </c>
      <c r="X289" s="334">
        <f>IFERROR(SUMPRODUCT(X286:X287*H286:H287),"0")</f>
        <v>288</v>
      </c>
      <c r="Y289" s="334">
        <f>IFERROR(SUMPRODUCT(Y286:Y287*H286:H287),"0")</f>
        <v>288</v>
      </c>
      <c r="Z289" s="37"/>
      <c r="AA289" s="335"/>
      <c r="AB289" s="335"/>
      <c r="AC289" s="335"/>
    </row>
    <row r="290" spans="1:68" ht="14.25" hidden="1" customHeight="1" x14ac:dyDescent="0.25">
      <c r="A290" s="345" t="s">
        <v>126</v>
      </c>
      <c r="B290" s="346"/>
      <c r="C290" s="346"/>
      <c r="D290" s="346"/>
      <c r="E290" s="346"/>
      <c r="F290" s="346"/>
      <c r="G290" s="346"/>
      <c r="H290" s="346"/>
      <c r="I290" s="346"/>
      <c r="J290" s="346"/>
      <c r="K290" s="346"/>
      <c r="L290" s="346"/>
      <c r="M290" s="346"/>
      <c r="N290" s="346"/>
      <c r="O290" s="346"/>
      <c r="P290" s="346"/>
      <c r="Q290" s="346"/>
      <c r="R290" s="346"/>
      <c r="S290" s="346"/>
      <c r="T290" s="346"/>
      <c r="U290" s="346"/>
      <c r="V290" s="346"/>
      <c r="W290" s="346"/>
      <c r="X290" s="346"/>
      <c r="Y290" s="346"/>
      <c r="Z290" s="346"/>
      <c r="AA290" s="328"/>
      <c r="AB290" s="328"/>
      <c r="AC290" s="328"/>
    </row>
    <row r="291" spans="1:68" ht="27" hidden="1" customHeight="1" x14ac:dyDescent="0.25">
      <c r="A291" s="54" t="s">
        <v>396</v>
      </c>
      <c r="B291" s="54" t="s">
        <v>397</v>
      </c>
      <c r="C291" s="31">
        <v>4301136028</v>
      </c>
      <c r="D291" s="341">
        <v>4640242180304</v>
      </c>
      <c r="E291" s="342"/>
      <c r="F291" s="331">
        <v>2.7</v>
      </c>
      <c r="G291" s="32">
        <v>1</v>
      </c>
      <c r="H291" s="331">
        <v>2.7</v>
      </c>
      <c r="I291" s="331">
        <v>2.8906000000000001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37" t="s">
        <v>398</v>
      </c>
      <c r="Q291" s="339"/>
      <c r="R291" s="339"/>
      <c r="S291" s="339"/>
      <c r="T291" s="340"/>
      <c r="U291" s="34"/>
      <c r="V291" s="34"/>
      <c r="W291" s="35" t="s">
        <v>69</v>
      </c>
      <c r="X291" s="332">
        <v>0</v>
      </c>
      <c r="Y291" s="333">
        <f>IFERROR(IF(X291="","",X291),"")</f>
        <v>0</v>
      </c>
      <c r="Z291" s="36">
        <f>IFERROR(IF(X291="","",X291*0.00936),"")</f>
        <v>0</v>
      </c>
      <c r="AA291" s="56"/>
      <c r="AB291" s="57"/>
      <c r="AC291" s="274" t="s">
        <v>399</v>
      </c>
      <c r="AG291" s="67"/>
      <c r="AJ291" s="71" t="s">
        <v>71</v>
      </c>
      <c r="AK291" s="71">
        <v>1</v>
      </c>
      <c r="BB291" s="275" t="s">
        <v>81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400</v>
      </c>
      <c r="B292" s="54" t="s">
        <v>401</v>
      </c>
      <c r="C292" s="31">
        <v>4301136026</v>
      </c>
      <c r="D292" s="341">
        <v>4640242180236</v>
      </c>
      <c r="E292" s="342"/>
      <c r="F292" s="331">
        <v>5</v>
      </c>
      <c r="G292" s="32">
        <v>1</v>
      </c>
      <c r="H292" s="331">
        <v>5</v>
      </c>
      <c r="I292" s="331">
        <v>5.2350000000000003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9"/>
      <c r="R292" s="339"/>
      <c r="S292" s="339"/>
      <c r="T292" s="340"/>
      <c r="U292" s="34"/>
      <c r="V292" s="34"/>
      <c r="W292" s="35" t="s">
        <v>69</v>
      </c>
      <c r="X292" s="332">
        <v>84</v>
      </c>
      <c r="Y292" s="333">
        <f>IFERROR(IF(X292="","",X292),"")</f>
        <v>84</v>
      </c>
      <c r="Z292" s="36">
        <f>IFERROR(IF(X292="","",X292*0.0155),"")</f>
        <v>1.302</v>
      </c>
      <c r="AA292" s="56"/>
      <c r="AB292" s="57"/>
      <c r="AC292" s="276" t="s">
        <v>399</v>
      </c>
      <c r="AG292" s="67"/>
      <c r="AJ292" s="71" t="s">
        <v>71</v>
      </c>
      <c r="AK292" s="71">
        <v>1</v>
      </c>
      <c r="BB292" s="277" t="s">
        <v>81</v>
      </c>
      <c r="BM292" s="67">
        <f>IFERROR(X292*I292,"0")</f>
        <v>439.74</v>
      </c>
      <c r="BN292" s="67">
        <f>IFERROR(Y292*I292,"0")</f>
        <v>439.74</v>
      </c>
      <c r="BO292" s="67">
        <f>IFERROR(X292/J292,"0")</f>
        <v>1</v>
      </c>
      <c r="BP292" s="67">
        <f>IFERROR(Y292/J292,"0")</f>
        <v>1</v>
      </c>
    </row>
    <row r="293" spans="1:68" ht="27" hidden="1" customHeight="1" x14ac:dyDescent="0.25">
      <c r="A293" s="54" t="s">
        <v>402</v>
      </c>
      <c r="B293" s="54" t="s">
        <v>403</v>
      </c>
      <c r="C293" s="31">
        <v>4301136029</v>
      </c>
      <c r="D293" s="341">
        <v>4640242180410</v>
      </c>
      <c r="E293" s="342"/>
      <c r="F293" s="331">
        <v>2.2400000000000002</v>
      </c>
      <c r="G293" s="32">
        <v>1</v>
      </c>
      <c r="H293" s="331">
        <v>2.2400000000000002</v>
      </c>
      <c r="I293" s="331">
        <v>2.4319999999999999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9"/>
      <c r="R293" s="339"/>
      <c r="S293" s="339"/>
      <c r="T293" s="340"/>
      <c r="U293" s="34"/>
      <c r="V293" s="34"/>
      <c r="W293" s="35" t="s">
        <v>69</v>
      </c>
      <c r="X293" s="332">
        <v>0</v>
      </c>
      <c r="Y293" s="333">
        <f>IFERROR(IF(X293="","",X293),"")</f>
        <v>0</v>
      </c>
      <c r="Z293" s="36">
        <f>IFERROR(IF(X293="","",X293*0.00936),"")</f>
        <v>0</v>
      </c>
      <c r="AA293" s="56"/>
      <c r="AB293" s="57"/>
      <c r="AC293" s="278" t="s">
        <v>399</v>
      </c>
      <c r="AG293" s="67"/>
      <c r="AJ293" s="71" t="s">
        <v>71</v>
      </c>
      <c r="AK293" s="71">
        <v>1</v>
      </c>
      <c r="BB293" s="279" t="s">
        <v>81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52"/>
      <c r="B294" s="346"/>
      <c r="C294" s="346"/>
      <c r="D294" s="346"/>
      <c r="E294" s="346"/>
      <c r="F294" s="346"/>
      <c r="G294" s="346"/>
      <c r="H294" s="346"/>
      <c r="I294" s="346"/>
      <c r="J294" s="346"/>
      <c r="K294" s="346"/>
      <c r="L294" s="346"/>
      <c r="M294" s="346"/>
      <c r="N294" s="346"/>
      <c r="O294" s="353"/>
      <c r="P294" s="356" t="s">
        <v>72</v>
      </c>
      <c r="Q294" s="357"/>
      <c r="R294" s="357"/>
      <c r="S294" s="357"/>
      <c r="T294" s="357"/>
      <c r="U294" s="357"/>
      <c r="V294" s="358"/>
      <c r="W294" s="37" t="s">
        <v>69</v>
      </c>
      <c r="X294" s="334">
        <f>IFERROR(SUM(X291:X293),"0")</f>
        <v>84</v>
      </c>
      <c r="Y294" s="334">
        <f>IFERROR(SUM(Y291:Y293),"0")</f>
        <v>84</v>
      </c>
      <c r="Z294" s="334">
        <f>IFERROR(IF(Z291="",0,Z291),"0")+IFERROR(IF(Z292="",0,Z292),"0")+IFERROR(IF(Z293="",0,Z293),"0")</f>
        <v>1.302</v>
      </c>
      <c r="AA294" s="335"/>
      <c r="AB294" s="335"/>
      <c r="AC294" s="335"/>
    </row>
    <row r="295" spans="1:68" x14ac:dyDescent="0.2">
      <c r="A295" s="346"/>
      <c r="B295" s="346"/>
      <c r="C295" s="346"/>
      <c r="D295" s="346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53"/>
      <c r="P295" s="356" t="s">
        <v>72</v>
      </c>
      <c r="Q295" s="357"/>
      <c r="R295" s="357"/>
      <c r="S295" s="357"/>
      <c r="T295" s="357"/>
      <c r="U295" s="357"/>
      <c r="V295" s="358"/>
      <c r="W295" s="37" t="s">
        <v>73</v>
      </c>
      <c r="X295" s="334">
        <f>IFERROR(SUMPRODUCT(X291:X293*H291:H293),"0")</f>
        <v>420</v>
      </c>
      <c r="Y295" s="334">
        <f>IFERROR(SUMPRODUCT(Y291:Y293*H291:H293),"0")</f>
        <v>420</v>
      </c>
      <c r="Z295" s="37"/>
      <c r="AA295" s="335"/>
      <c r="AB295" s="335"/>
      <c r="AC295" s="335"/>
    </row>
    <row r="296" spans="1:68" ht="14.25" hidden="1" customHeight="1" x14ac:dyDescent="0.25">
      <c r="A296" s="345" t="s">
        <v>132</v>
      </c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328"/>
      <c r="AB296" s="328"/>
      <c r="AC296" s="328"/>
    </row>
    <row r="297" spans="1:68" ht="37.5" hidden="1" customHeight="1" x14ac:dyDescent="0.25">
      <c r="A297" s="54" t="s">
        <v>404</v>
      </c>
      <c r="B297" s="54" t="s">
        <v>405</v>
      </c>
      <c r="C297" s="31">
        <v>4301135504</v>
      </c>
      <c r="D297" s="341">
        <v>4640242181554</v>
      </c>
      <c r="E297" s="342"/>
      <c r="F297" s="331">
        <v>3</v>
      </c>
      <c r="G297" s="32">
        <v>1</v>
      </c>
      <c r="H297" s="331">
        <v>3</v>
      </c>
      <c r="I297" s="331">
        <v>3.1920000000000002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36" t="s">
        <v>406</v>
      </c>
      <c r="Q297" s="339"/>
      <c r="R297" s="339"/>
      <c r="S297" s="339"/>
      <c r="T297" s="340"/>
      <c r="U297" s="34"/>
      <c r="V297" s="34"/>
      <c r="W297" s="35" t="s">
        <v>69</v>
      </c>
      <c r="X297" s="332">
        <v>0</v>
      </c>
      <c r="Y297" s="333">
        <f t="shared" ref="Y297:Y317" si="24">IFERROR(IF(X297="","",X297),"")</f>
        <v>0</v>
      </c>
      <c r="Z297" s="36">
        <f>IFERROR(IF(X297="","",X297*0.00936),"")</f>
        <v>0</v>
      </c>
      <c r="AA297" s="56"/>
      <c r="AB297" s="57"/>
      <c r="AC297" s="280" t="s">
        <v>407</v>
      </c>
      <c r="AG297" s="67"/>
      <c r="AJ297" s="71" t="s">
        <v>71</v>
      </c>
      <c r="AK297" s="71">
        <v>1</v>
      </c>
      <c r="BB297" s="281" t="s">
        <v>81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customHeight="1" x14ac:dyDescent="0.25">
      <c r="A298" s="54" t="s">
        <v>408</v>
      </c>
      <c r="B298" s="54" t="s">
        <v>409</v>
      </c>
      <c r="C298" s="31">
        <v>4301135394</v>
      </c>
      <c r="D298" s="341">
        <v>4640242181561</v>
      </c>
      <c r="E298" s="342"/>
      <c r="F298" s="331">
        <v>3.7</v>
      </c>
      <c r="G298" s="32">
        <v>1</v>
      </c>
      <c r="H298" s="331">
        <v>3.7</v>
      </c>
      <c r="I298" s="331">
        <v>3.8919999999999999</v>
      </c>
      <c r="J298" s="32">
        <v>126</v>
      </c>
      <c r="K298" s="32" t="s">
        <v>79</v>
      </c>
      <c r="L298" s="32" t="s">
        <v>67</v>
      </c>
      <c r="M298" s="33" t="s">
        <v>68</v>
      </c>
      <c r="N298" s="33"/>
      <c r="O298" s="32">
        <v>180</v>
      </c>
      <c r="P298" s="514" t="s">
        <v>410</v>
      </c>
      <c r="Q298" s="339"/>
      <c r="R298" s="339"/>
      <c r="S298" s="339"/>
      <c r="T298" s="340"/>
      <c r="U298" s="34"/>
      <c r="V298" s="34"/>
      <c r="W298" s="35" t="s">
        <v>69</v>
      </c>
      <c r="X298" s="332">
        <v>14</v>
      </c>
      <c r="Y298" s="333">
        <f t="shared" si="24"/>
        <v>14</v>
      </c>
      <c r="Z298" s="36">
        <f>IFERROR(IF(X298="","",X298*0.00936),"")</f>
        <v>0.13103999999999999</v>
      </c>
      <c r="AA298" s="56"/>
      <c r="AB298" s="57"/>
      <c r="AC298" s="282" t="s">
        <v>411</v>
      </c>
      <c r="AG298" s="67"/>
      <c r="AJ298" s="71" t="s">
        <v>71</v>
      </c>
      <c r="AK298" s="71">
        <v>1</v>
      </c>
      <c r="BB298" s="283" t="s">
        <v>81</v>
      </c>
      <c r="BM298" s="67">
        <f t="shared" si="25"/>
        <v>54.488</v>
      </c>
      <c r="BN298" s="67">
        <f t="shared" si="26"/>
        <v>54.488</v>
      </c>
      <c r="BO298" s="67">
        <f t="shared" si="27"/>
        <v>0.1111111111111111</v>
      </c>
      <c r="BP298" s="67">
        <f t="shared" si="28"/>
        <v>0.1111111111111111</v>
      </c>
    </row>
    <row r="299" spans="1:68" ht="27" customHeight="1" x14ac:dyDescent="0.25">
      <c r="A299" s="54" t="s">
        <v>412</v>
      </c>
      <c r="B299" s="54" t="s">
        <v>413</v>
      </c>
      <c r="C299" s="31">
        <v>4301135374</v>
      </c>
      <c r="D299" s="341">
        <v>4640242181424</v>
      </c>
      <c r="E299" s="342"/>
      <c r="F299" s="331">
        <v>5.5</v>
      </c>
      <c r="G299" s="32">
        <v>1</v>
      </c>
      <c r="H299" s="331">
        <v>5.5</v>
      </c>
      <c r="I299" s="331">
        <v>5.7350000000000003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6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9"/>
      <c r="R299" s="339"/>
      <c r="S299" s="339"/>
      <c r="T299" s="340"/>
      <c r="U299" s="34"/>
      <c r="V299" s="34"/>
      <c r="W299" s="35" t="s">
        <v>69</v>
      </c>
      <c r="X299" s="332">
        <v>12</v>
      </c>
      <c r="Y299" s="333">
        <f t="shared" si="24"/>
        <v>12</v>
      </c>
      <c r="Z299" s="36">
        <f>IFERROR(IF(X299="","",X299*0.0155),"")</f>
        <v>0.186</v>
      </c>
      <c r="AA299" s="56"/>
      <c r="AB299" s="57"/>
      <c r="AC299" s="284" t="s">
        <v>407</v>
      </c>
      <c r="AG299" s="67"/>
      <c r="AJ299" s="71" t="s">
        <v>71</v>
      </c>
      <c r="AK299" s="71">
        <v>1</v>
      </c>
      <c r="BB299" s="285" t="s">
        <v>81</v>
      </c>
      <c r="BM299" s="67">
        <f t="shared" si="25"/>
        <v>68.820000000000007</v>
      </c>
      <c r="BN299" s="67">
        <f t="shared" si="26"/>
        <v>68.820000000000007</v>
      </c>
      <c r="BO299" s="67">
        <f t="shared" si="27"/>
        <v>0.14285714285714285</v>
      </c>
      <c r="BP299" s="67">
        <f t="shared" si="28"/>
        <v>0.14285714285714285</v>
      </c>
    </row>
    <row r="300" spans="1:68" ht="27" hidden="1" customHeight="1" x14ac:dyDescent="0.25">
      <c r="A300" s="54" t="s">
        <v>414</v>
      </c>
      <c r="B300" s="54" t="s">
        <v>415</v>
      </c>
      <c r="C300" s="31">
        <v>4301135320</v>
      </c>
      <c r="D300" s="341">
        <v>4640242181592</v>
      </c>
      <c r="E300" s="342"/>
      <c r="F300" s="331">
        <v>3.5</v>
      </c>
      <c r="G300" s="32">
        <v>1</v>
      </c>
      <c r="H300" s="331">
        <v>3.5</v>
      </c>
      <c r="I300" s="331">
        <v>3.6850000000000001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351" t="s">
        <v>416</v>
      </c>
      <c r="Q300" s="339"/>
      <c r="R300" s="339"/>
      <c r="S300" s="339"/>
      <c r="T300" s="340"/>
      <c r="U300" s="34"/>
      <c r="V300" s="34"/>
      <c r="W300" s="35" t="s">
        <v>69</v>
      </c>
      <c r="X300" s="332">
        <v>0</v>
      </c>
      <c r="Y300" s="333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6" t="s">
        <v>417</v>
      </c>
      <c r="AG300" s="67"/>
      <c r="AJ300" s="71" t="s">
        <v>71</v>
      </c>
      <c r="AK300" s="71">
        <v>1</v>
      </c>
      <c r="BB300" s="287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hidden="1" customHeight="1" x14ac:dyDescent="0.25">
      <c r="A301" s="54" t="s">
        <v>418</v>
      </c>
      <c r="B301" s="54" t="s">
        <v>419</v>
      </c>
      <c r="C301" s="31">
        <v>4301135552</v>
      </c>
      <c r="D301" s="341">
        <v>4640242181431</v>
      </c>
      <c r="E301" s="342"/>
      <c r="F301" s="331">
        <v>3.5</v>
      </c>
      <c r="G301" s="32">
        <v>1</v>
      </c>
      <c r="H301" s="331">
        <v>3.5</v>
      </c>
      <c r="I301" s="331">
        <v>3.6920000000000002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75" t="s">
        <v>420</v>
      </c>
      <c r="Q301" s="339"/>
      <c r="R301" s="339"/>
      <c r="S301" s="339"/>
      <c r="T301" s="340"/>
      <c r="U301" s="34"/>
      <c r="V301" s="34"/>
      <c r="W301" s="35" t="s">
        <v>69</v>
      </c>
      <c r="X301" s="332">
        <v>0</v>
      </c>
      <c r="Y301" s="333">
        <f t="shared" si="24"/>
        <v>0</v>
      </c>
      <c r="Z301" s="36">
        <f t="shared" si="29"/>
        <v>0</v>
      </c>
      <c r="AA301" s="56"/>
      <c r="AB301" s="57"/>
      <c r="AC301" s="288" t="s">
        <v>421</v>
      </c>
      <c r="AG301" s="67"/>
      <c r="AJ301" s="71" t="s">
        <v>71</v>
      </c>
      <c r="AK301" s="71">
        <v>1</v>
      </c>
      <c r="BB301" s="289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422</v>
      </c>
      <c r="B302" s="54" t="s">
        <v>423</v>
      </c>
      <c r="C302" s="31">
        <v>4301135405</v>
      </c>
      <c r="D302" s="341">
        <v>4640242181523</v>
      </c>
      <c r="E302" s="342"/>
      <c r="F302" s="331">
        <v>3</v>
      </c>
      <c r="G302" s="32">
        <v>1</v>
      </c>
      <c r="H302" s="331">
        <v>3</v>
      </c>
      <c r="I302" s="331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9"/>
      <c r="R302" s="339"/>
      <c r="S302" s="339"/>
      <c r="T302" s="340"/>
      <c r="U302" s="34"/>
      <c r="V302" s="34"/>
      <c r="W302" s="35" t="s">
        <v>69</v>
      </c>
      <c r="X302" s="332">
        <v>28</v>
      </c>
      <c r="Y302" s="333">
        <f t="shared" si="24"/>
        <v>28</v>
      </c>
      <c r="Z302" s="36">
        <f t="shared" si="29"/>
        <v>0.26207999999999998</v>
      </c>
      <c r="AA302" s="56"/>
      <c r="AB302" s="57"/>
      <c r="AC302" s="290" t="s">
        <v>411</v>
      </c>
      <c r="AG302" s="67"/>
      <c r="AJ302" s="71" t="s">
        <v>71</v>
      </c>
      <c r="AK302" s="71">
        <v>1</v>
      </c>
      <c r="BB302" s="291" t="s">
        <v>81</v>
      </c>
      <c r="BM302" s="67">
        <f t="shared" si="25"/>
        <v>89.376000000000005</v>
      </c>
      <c r="BN302" s="67">
        <f t="shared" si="26"/>
        <v>89.376000000000005</v>
      </c>
      <c r="BO302" s="67">
        <f t="shared" si="27"/>
        <v>0.22222222222222221</v>
      </c>
      <c r="BP302" s="67">
        <f t="shared" si="28"/>
        <v>0.22222222222222221</v>
      </c>
    </row>
    <row r="303" spans="1:68" ht="37.5" hidden="1" customHeight="1" x14ac:dyDescent="0.25">
      <c r="A303" s="54" t="s">
        <v>424</v>
      </c>
      <c r="B303" s="54" t="s">
        <v>425</v>
      </c>
      <c r="C303" s="31">
        <v>4301135404</v>
      </c>
      <c r="D303" s="341">
        <v>4640242181516</v>
      </c>
      <c r="E303" s="342"/>
      <c r="F303" s="331">
        <v>3.7</v>
      </c>
      <c r="G303" s="32">
        <v>1</v>
      </c>
      <c r="H303" s="331">
        <v>3.7</v>
      </c>
      <c r="I303" s="331">
        <v>3.8919999999999999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9" t="s">
        <v>426</v>
      </c>
      <c r="Q303" s="339"/>
      <c r="R303" s="339"/>
      <c r="S303" s="339"/>
      <c r="T303" s="340"/>
      <c r="U303" s="34"/>
      <c r="V303" s="34"/>
      <c r="W303" s="35" t="s">
        <v>69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92" t="s">
        <v>421</v>
      </c>
      <c r="AG303" s="67"/>
      <c r="AJ303" s="71" t="s">
        <v>71</v>
      </c>
      <c r="AK303" s="71">
        <v>1</v>
      </c>
      <c r="BB303" s="293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427</v>
      </c>
      <c r="B304" s="54" t="s">
        <v>428</v>
      </c>
      <c r="C304" s="31">
        <v>4301135375</v>
      </c>
      <c r="D304" s="341">
        <v>4640242181486</v>
      </c>
      <c r="E304" s="342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6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9"/>
      <c r="R304" s="339"/>
      <c r="S304" s="339"/>
      <c r="T304" s="340"/>
      <c r="U304" s="34"/>
      <c r="V304" s="34"/>
      <c r="W304" s="35" t="s">
        <v>69</v>
      </c>
      <c r="X304" s="332">
        <v>70</v>
      </c>
      <c r="Y304" s="333">
        <f t="shared" si="24"/>
        <v>70</v>
      </c>
      <c r="Z304" s="36">
        <f t="shared" si="29"/>
        <v>0.6552</v>
      </c>
      <c r="AA304" s="56"/>
      <c r="AB304" s="57"/>
      <c r="AC304" s="294" t="s">
        <v>407</v>
      </c>
      <c r="AG304" s="67"/>
      <c r="AJ304" s="71" t="s">
        <v>71</v>
      </c>
      <c r="AK304" s="71">
        <v>1</v>
      </c>
      <c r="BB304" s="295" t="s">
        <v>81</v>
      </c>
      <c r="BM304" s="67">
        <f t="shared" si="25"/>
        <v>272.44</v>
      </c>
      <c r="BN304" s="67">
        <f t="shared" si="26"/>
        <v>272.44</v>
      </c>
      <c r="BO304" s="67">
        <f t="shared" si="27"/>
        <v>0.55555555555555558</v>
      </c>
      <c r="BP304" s="67">
        <f t="shared" si="28"/>
        <v>0.55555555555555558</v>
      </c>
    </row>
    <row r="305" spans="1:68" ht="37.5" hidden="1" customHeight="1" x14ac:dyDescent="0.25">
      <c r="A305" s="54" t="s">
        <v>429</v>
      </c>
      <c r="B305" s="54" t="s">
        <v>430</v>
      </c>
      <c r="C305" s="31">
        <v>4301135402</v>
      </c>
      <c r="D305" s="341">
        <v>4640242181493</v>
      </c>
      <c r="E305" s="342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31" t="s">
        <v>431</v>
      </c>
      <c r="Q305" s="339"/>
      <c r="R305" s="339"/>
      <c r="S305" s="339"/>
      <c r="T305" s="340"/>
      <c r="U305" s="34"/>
      <c r="V305" s="34"/>
      <c r="W305" s="35" t="s">
        <v>69</v>
      </c>
      <c r="X305" s="332">
        <v>0</v>
      </c>
      <c r="Y305" s="333">
        <f t="shared" si="24"/>
        <v>0</v>
      </c>
      <c r="Z305" s="36">
        <f t="shared" si="29"/>
        <v>0</v>
      </c>
      <c r="AA305" s="56"/>
      <c r="AB305" s="57"/>
      <c r="AC305" s="296" t="s">
        <v>407</v>
      </c>
      <c r="AG305" s="67"/>
      <c r="AJ305" s="71" t="s">
        <v>71</v>
      </c>
      <c r="AK305" s="71">
        <v>1</v>
      </c>
      <c r="BB305" s="297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432</v>
      </c>
      <c r="B306" s="54" t="s">
        <v>433</v>
      </c>
      <c r="C306" s="31">
        <v>4301135403</v>
      </c>
      <c r="D306" s="341">
        <v>4640242181509</v>
      </c>
      <c r="E306" s="342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3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9"/>
      <c r="R306" s="339"/>
      <c r="S306" s="339"/>
      <c r="T306" s="340"/>
      <c r="U306" s="34"/>
      <c r="V306" s="34"/>
      <c r="W306" s="35" t="s">
        <v>69</v>
      </c>
      <c r="X306" s="332">
        <v>0</v>
      </c>
      <c r="Y306" s="333">
        <f t="shared" si="24"/>
        <v>0</v>
      </c>
      <c r="Z306" s="36">
        <f t="shared" si="29"/>
        <v>0</v>
      </c>
      <c r="AA306" s="56"/>
      <c r="AB306" s="57"/>
      <c r="AC306" s="298" t="s">
        <v>407</v>
      </c>
      <c r="AG306" s="67"/>
      <c r="AJ306" s="71" t="s">
        <v>71</v>
      </c>
      <c r="AK306" s="71">
        <v>1</v>
      </c>
      <c r="BB306" s="299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434</v>
      </c>
      <c r="B307" s="54" t="s">
        <v>435</v>
      </c>
      <c r="C307" s="31">
        <v>4301135304</v>
      </c>
      <c r="D307" s="341">
        <v>4640242181240</v>
      </c>
      <c r="E307" s="342"/>
      <c r="F307" s="331">
        <v>0.3</v>
      </c>
      <c r="G307" s="32">
        <v>9</v>
      </c>
      <c r="H307" s="331">
        <v>2.7</v>
      </c>
      <c r="I307" s="331">
        <v>2.88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0" t="s">
        <v>436</v>
      </c>
      <c r="Q307" s="339"/>
      <c r="R307" s="339"/>
      <c r="S307" s="339"/>
      <c r="T307" s="340"/>
      <c r="U307" s="34"/>
      <c r="V307" s="34"/>
      <c r="W307" s="35" t="s">
        <v>69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300" t="s">
        <v>407</v>
      </c>
      <c r="AG307" s="67"/>
      <c r="AJ307" s="71" t="s">
        <v>71</v>
      </c>
      <c r="AK307" s="71">
        <v>1</v>
      </c>
      <c r="BB307" s="301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437</v>
      </c>
      <c r="B308" s="54" t="s">
        <v>438</v>
      </c>
      <c r="C308" s="31">
        <v>4301135310</v>
      </c>
      <c r="D308" s="341">
        <v>4640242181318</v>
      </c>
      <c r="E308" s="342"/>
      <c r="F308" s="331">
        <v>0.3</v>
      </c>
      <c r="G308" s="32">
        <v>9</v>
      </c>
      <c r="H308" s="331">
        <v>2.7</v>
      </c>
      <c r="I308" s="331">
        <v>2.988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35" t="s">
        <v>439</v>
      </c>
      <c r="Q308" s="339"/>
      <c r="R308" s="339"/>
      <c r="S308" s="339"/>
      <c r="T308" s="340"/>
      <c r="U308" s="34"/>
      <c r="V308" s="34"/>
      <c r="W308" s="35" t="s">
        <v>69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302" t="s">
        <v>411</v>
      </c>
      <c r="AG308" s="67"/>
      <c r="AJ308" s="71" t="s">
        <v>71</v>
      </c>
      <c r="AK308" s="71">
        <v>1</v>
      </c>
      <c r="BB308" s="303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440</v>
      </c>
      <c r="B309" s="54" t="s">
        <v>441</v>
      </c>
      <c r="C309" s="31">
        <v>4301135306</v>
      </c>
      <c r="D309" s="341">
        <v>4640242181387</v>
      </c>
      <c r="E309" s="342"/>
      <c r="F309" s="331">
        <v>0.3</v>
      </c>
      <c r="G309" s="32">
        <v>9</v>
      </c>
      <c r="H309" s="331">
        <v>2.7</v>
      </c>
      <c r="I309" s="331">
        <v>2.8450000000000002</v>
      </c>
      <c r="J309" s="32">
        <v>234</v>
      </c>
      <c r="K309" s="32" t="s">
        <v>143</v>
      </c>
      <c r="L309" s="32" t="s">
        <v>67</v>
      </c>
      <c r="M309" s="33" t="s">
        <v>68</v>
      </c>
      <c r="N309" s="33"/>
      <c r="O309" s="32">
        <v>180</v>
      </c>
      <c r="P309" s="448" t="s">
        <v>442</v>
      </c>
      <c r="Q309" s="339"/>
      <c r="R309" s="339"/>
      <c r="S309" s="339"/>
      <c r="T309" s="340"/>
      <c r="U309" s="34"/>
      <c r="V309" s="34"/>
      <c r="W309" s="35" t="s">
        <v>69</v>
      </c>
      <c r="X309" s="332">
        <v>0</v>
      </c>
      <c r="Y309" s="333">
        <f t="shared" si="24"/>
        <v>0</v>
      </c>
      <c r="Z309" s="36">
        <f>IFERROR(IF(X309="","",X309*0.00502),"")</f>
        <v>0</v>
      </c>
      <c r="AA309" s="56"/>
      <c r="AB309" s="57"/>
      <c r="AC309" s="304" t="s">
        <v>407</v>
      </c>
      <c r="AG309" s="67"/>
      <c r="AJ309" s="71" t="s">
        <v>71</v>
      </c>
      <c r="AK309" s="71">
        <v>1</v>
      </c>
      <c r="BB309" s="305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443</v>
      </c>
      <c r="B310" s="54" t="s">
        <v>444</v>
      </c>
      <c r="C310" s="31">
        <v>4301135305</v>
      </c>
      <c r="D310" s="341">
        <v>4640242181394</v>
      </c>
      <c r="E310" s="342"/>
      <c r="F310" s="331">
        <v>0.3</v>
      </c>
      <c r="G310" s="32">
        <v>9</v>
      </c>
      <c r="H310" s="331">
        <v>2.7</v>
      </c>
      <c r="I310" s="331">
        <v>2.8450000000000002</v>
      </c>
      <c r="J310" s="32">
        <v>234</v>
      </c>
      <c r="K310" s="32" t="s">
        <v>143</v>
      </c>
      <c r="L310" s="32" t="s">
        <v>67</v>
      </c>
      <c r="M310" s="33" t="s">
        <v>68</v>
      </c>
      <c r="N310" s="33"/>
      <c r="O310" s="32">
        <v>180</v>
      </c>
      <c r="P310" s="442" t="s">
        <v>445</v>
      </c>
      <c r="Q310" s="339"/>
      <c r="R310" s="339"/>
      <c r="S310" s="339"/>
      <c r="T310" s="340"/>
      <c r="U310" s="34"/>
      <c r="V310" s="34"/>
      <c r="W310" s="35" t="s">
        <v>69</v>
      </c>
      <c r="X310" s="332">
        <v>0</v>
      </c>
      <c r="Y310" s="333">
        <f t="shared" si="24"/>
        <v>0</v>
      </c>
      <c r="Z310" s="36">
        <f>IFERROR(IF(X310="","",X310*0.00502),"")</f>
        <v>0</v>
      </c>
      <c r="AA310" s="56"/>
      <c r="AB310" s="57"/>
      <c r="AC310" s="306" t="s">
        <v>407</v>
      </c>
      <c r="AG310" s="67"/>
      <c r="AJ310" s="71" t="s">
        <v>71</v>
      </c>
      <c r="AK310" s="71">
        <v>1</v>
      </c>
      <c r="BB310" s="307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446</v>
      </c>
      <c r="B311" s="54" t="s">
        <v>447</v>
      </c>
      <c r="C311" s="31">
        <v>4301135309</v>
      </c>
      <c r="D311" s="341">
        <v>4640242181332</v>
      </c>
      <c r="E311" s="342"/>
      <c r="F311" s="331">
        <v>0.3</v>
      </c>
      <c r="G311" s="32">
        <v>9</v>
      </c>
      <c r="H311" s="331">
        <v>2.7</v>
      </c>
      <c r="I311" s="331">
        <v>2.9079999999999999</v>
      </c>
      <c r="J311" s="32">
        <v>234</v>
      </c>
      <c r="K311" s="32" t="s">
        <v>143</v>
      </c>
      <c r="L311" s="32" t="s">
        <v>67</v>
      </c>
      <c r="M311" s="33" t="s">
        <v>68</v>
      </c>
      <c r="N311" s="33"/>
      <c r="O311" s="32">
        <v>180</v>
      </c>
      <c r="P311" s="452" t="s">
        <v>448</v>
      </c>
      <c r="Q311" s="339"/>
      <c r="R311" s="339"/>
      <c r="S311" s="339"/>
      <c r="T311" s="340"/>
      <c r="U311" s="34"/>
      <c r="V311" s="34"/>
      <c r="W311" s="35" t="s">
        <v>69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8" t="s">
        <v>407</v>
      </c>
      <c r="AG311" s="67"/>
      <c r="AJ311" s="71" t="s">
        <v>71</v>
      </c>
      <c r="AK311" s="71">
        <v>1</v>
      </c>
      <c r="BB311" s="309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449</v>
      </c>
      <c r="B312" s="54" t="s">
        <v>450</v>
      </c>
      <c r="C312" s="31">
        <v>4301135308</v>
      </c>
      <c r="D312" s="341">
        <v>4640242181349</v>
      </c>
      <c r="E312" s="342"/>
      <c r="F312" s="331">
        <v>0.3</v>
      </c>
      <c r="G312" s="32">
        <v>9</v>
      </c>
      <c r="H312" s="331">
        <v>2.7</v>
      </c>
      <c r="I312" s="331">
        <v>2.9079999999999999</v>
      </c>
      <c r="J312" s="32">
        <v>234</v>
      </c>
      <c r="K312" s="32" t="s">
        <v>143</v>
      </c>
      <c r="L312" s="32" t="s">
        <v>67</v>
      </c>
      <c r="M312" s="33" t="s">
        <v>68</v>
      </c>
      <c r="N312" s="33"/>
      <c r="O312" s="32">
        <v>180</v>
      </c>
      <c r="P312" s="419" t="s">
        <v>451</v>
      </c>
      <c r="Q312" s="339"/>
      <c r="R312" s="339"/>
      <c r="S312" s="339"/>
      <c r="T312" s="340"/>
      <c r="U312" s="34"/>
      <c r="V312" s="34"/>
      <c r="W312" s="35" t="s">
        <v>69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10" t="s">
        <v>407</v>
      </c>
      <c r="AG312" s="67"/>
      <c r="AJ312" s="71" t="s">
        <v>71</v>
      </c>
      <c r="AK312" s="71">
        <v>1</v>
      </c>
      <c r="BB312" s="311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452</v>
      </c>
      <c r="B313" s="54" t="s">
        <v>453</v>
      </c>
      <c r="C313" s="31">
        <v>4301135307</v>
      </c>
      <c r="D313" s="341">
        <v>4640242181370</v>
      </c>
      <c r="E313" s="342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143</v>
      </c>
      <c r="L313" s="32" t="s">
        <v>67</v>
      </c>
      <c r="M313" s="33" t="s">
        <v>68</v>
      </c>
      <c r="N313" s="33"/>
      <c r="O313" s="32">
        <v>180</v>
      </c>
      <c r="P313" s="549" t="s">
        <v>454</v>
      </c>
      <c r="Q313" s="339"/>
      <c r="R313" s="339"/>
      <c r="S313" s="339"/>
      <c r="T313" s="340"/>
      <c r="U313" s="34"/>
      <c r="V313" s="34"/>
      <c r="W313" s="35" t="s">
        <v>69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12" t="s">
        <v>455</v>
      </c>
      <c r="AG313" s="67"/>
      <c r="AJ313" s="71" t="s">
        <v>71</v>
      </c>
      <c r="AK313" s="71">
        <v>1</v>
      </c>
      <c r="BB313" s="313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456</v>
      </c>
      <c r="B314" s="54" t="s">
        <v>457</v>
      </c>
      <c r="C314" s="31">
        <v>4301135318</v>
      </c>
      <c r="D314" s="341">
        <v>4607111037480</v>
      </c>
      <c r="E314" s="342"/>
      <c r="F314" s="331">
        <v>1</v>
      </c>
      <c r="G314" s="32">
        <v>4</v>
      </c>
      <c r="H314" s="331">
        <v>4</v>
      </c>
      <c r="I314" s="331">
        <v>4.2724000000000002</v>
      </c>
      <c r="J314" s="32">
        <v>84</v>
      </c>
      <c r="K314" s="32" t="s">
        <v>66</v>
      </c>
      <c r="L314" s="32" t="s">
        <v>67</v>
      </c>
      <c r="M314" s="33" t="s">
        <v>68</v>
      </c>
      <c r="N314" s="33"/>
      <c r="O314" s="32">
        <v>180</v>
      </c>
      <c r="P314" s="486" t="s">
        <v>458</v>
      </c>
      <c r="Q314" s="339"/>
      <c r="R314" s="339"/>
      <c r="S314" s="339"/>
      <c r="T314" s="340"/>
      <c r="U314" s="34"/>
      <c r="V314" s="34"/>
      <c r="W314" s="35" t="s">
        <v>69</v>
      </c>
      <c r="X314" s="332">
        <v>0</v>
      </c>
      <c r="Y314" s="333">
        <f t="shared" si="24"/>
        <v>0</v>
      </c>
      <c r="Z314" s="36">
        <f>IFERROR(IF(X314="","",X314*0.0155),"")</f>
        <v>0</v>
      </c>
      <c r="AA314" s="56"/>
      <c r="AB314" s="57"/>
      <c r="AC314" s="314" t="s">
        <v>459</v>
      </c>
      <c r="AG314" s="67"/>
      <c r="AJ314" s="71" t="s">
        <v>71</v>
      </c>
      <c r="AK314" s="71">
        <v>1</v>
      </c>
      <c r="BB314" s="315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460</v>
      </c>
      <c r="B315" s="54" t="s">
        <v>461</v>
      </c>
      <c r="C315" s="31">
        <v>4301135319</v>
      </c>
      <c r="D315" s="341">
        <v>4607111037473</v>
      </c>
      <c r="E315" s="342"/>
      <c r="F315" s="331">
        <v>1</v>
      </c>
      <c r="G315" s="32">
        <v>4</v>
      </c>
      <c r="H315" s="331">
        <v>4</v>
      </c>
      <c r="I315" s="331">
        <v>4.2300000000000004</v>
      </c>
      <c r="J315" s="32">
        <v>84</v>
      </c>
      <c r="K315" s="32" t="s">
        <v>66</v>
      </c>
      <c r="L315" s="32" t="s">
        <v>67</v>
      </c>
      <c r="M315" s="33" t="s">
        <v>68</v>
      </c>
      <c r="N315" s="33"/>
      <c r="O315" s="32">
        <v>180</v>
      </c>
      <c r="P315" s="338" t="s">
        <v>462</v>
      </c>
      <c r="Q315" s="339"/>
      <c r="R315" s="339"/>
      <c r="S315" s="339"/>
      <c r="T315" s="340"/>
      <c r="U315" s="34"/>
      <c r="V315" s="34"/>
      <c r="W315" s="35" t="s">
        <v>69</v>
      </c>
      <c r="X315" s="332">
        <v>0</v>
      </c>
      <c r="Y315" s="333">
        <f t="shared" si="24"/>
        <v>0</v>
      </c>
      <c r="Z315" s="36">
        <f>IFERROR(IF(X315="","",X315*0.0155),"")</f>
        <v>0</v>
      </c>
      <c r="AA315" s="56"/>
      <c r="AB315" s="57"/>
      <c r="AC315" s="316" t="s">
        <v>463</v>
      </c>
      <c r="AG315" s="67"/>
      <c r="AJ315" s="71" t="s">
        <v>71</v>
      </c>
      <c r="AK315" s="71">
        <v>1</v>
      </c>
      <c r="BB315" s="317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464</v>
      </c>
      <c r="B316" s="54" t="s">
        <v>465</v>
      </c>
      <c r="C316" s="31">
        <v>4301135198</v>
      </c>
      <c r="D316" s="341">
        <v>4640242180663</v>
      </c>
      <c r="E316" s="342"/>
      <c r="F316" s="331">
        <v>0.9</v>
      </c>
      <c r="G316" s="32">
        <v>4</v>
      </c>
      <c r="H316" s="331">
        <v>3.6</v>
      </c>
      <c r="I316" s="331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84" t="s">
        <v>466</v>
      </c>
      <c r="Q316" s="339"/>
      <c r="R316" s="339"/>
      <c r="S316" s="339"/>
      <c r="T316" s="340"/>
      <c r="U316" s="34"/>
      <c r="V316" s="34"/>
      <c r="W316" s="35" t="s">
        <v>69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8" t="s">
        <v>467</v>
      </c>
      <c r="AG316" s="67"/>
      <c r="AJ316" s="71" t="s">
        <v>71</v>
      </c>
      <c r="AK316" s="71">
        <v>1</v>
      </c>
      <c r="BB316" s="319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468</v>
      </c>
      <c r="B317" s="54" t="s">
        <v>469</v>
      </c>
      <c r="C317" s="31">
        <v>4301135723</v>
      </c>
      <c r="D317" s="341">
        <v>4640242181783</v>
      </c>
      <c r="E317" s="342"/>
      <c r="F317" s="331">
        <v>0.3</v>
      </c>
      <c r="G317" s="32">
        <v>9</v>
      </c>
      <c r="H317" s="331">
        <v>2.7</v>
      </c>
      <c r="I317" s="331">
        <v>2.988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32" t="s">
        <v>470</v>
      </c>
      <c r="Q317" s="339"/>
      <c r="R317" s="339"/>
      <c r="S317" s="339"/>
      <c r="T317" s="340"/>
      <c r="U317" s="34"/>
      <c r="V317" s="34"/>
      <c r="W317" s="35" t="s">
        <v>69</v>
      </c>
      <c r="X317" s="332">
        <v>0</v>
      </c>
      <c r="Y317" s="333">
        <f t="shared" si="24"/>
        <v>0</v>
      </c>
      <c r="Z317" s="36">
        <f>IFERROR(IF(X317="","",X317*0.00936),"")</f>
        <v>0</v>
      </c>
      <c r="AA317" s="56"/>
      <c r="AB317" s="57"/>
      <c r="AC317" s="320" t="s">
        <v>471</v>
      </c>
      <c r="AG317" s="67"/>
      <c r="AJ317" s="71" t="s">
        <v>71</v>
      </c>
      <c r="AK317" s="71">
        <v>1</v>
      </c>
      <c r="BB317" s="321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2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353"/>
      <c r="P318" s="356" t="s">
        <v>72</v>
      </c>
      <c r="Q318" s="357"/>
      <c r="R318" s="357"/>
      <c r="S318" s="357"/>
      <c r="T318" s="357"/>
      <c r="U318" s="357"/>
      <c r="V318" s="358"/>
      <c r="W318" s="37" t="s">
        <v>69</v>
      </c>
      <c r="X318" s="334">
        <f>IFERROR(SUM(X297:X317),"0")</f>
        <v>124</v>
      </c>
      <c r="Y318" s="334">
        <f>IFERROR(SUM(Y297:Y317),"0")</f>
        <v>124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1.2343199999999999</v>
      </c>
      <c r="AA318" s="335"/>
      <c r="AB318" s="335"/>
      <c r="AC318" s="335"/>
    </row>
    <row r="319" spans="1:68" x14ac:dyDescent="0.2">
      <c r="A319" s="346"/>
      <c r="B319" s="346"/>
      <c r="C319" s="346"/>
      <c r="D319" s="346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53"/>
      <c r="P319" s="356" t="s">
        <v>72</v>
      </c>
      <c r="Q319" s="357"/>
      <c r="R319" s="357"/>
      <c r="S319" s="357"/>
      <c r="T319" s="357"/>
      <c r="U319" s="357"/>
      <c r="V319" s="358"/>
      <c r="W319" s="37" t="s">
        <v>73</v>
      </c>
      <c r="X319" s="334">
        <f>IFERROR(SUMPRODUCT(X297:X317*H297:H317),"0")</f>
        <v>460.8</v>
      </c>
      <c r="Y319" s="334">
        <f>IFERROR(SUMPRODUCT(Y297:Y317*H297:H317),"0")</f>
        <v>460.8</v>
      </c>
      <c r="Z319" s="37"/>
      <c r="AA319" s="335"/>
      <c r="AB319" s="335"/>
      <c r="AC319" s="335"/>
    </row>
    <row r="320" spans="1:68" ht="16.5" hidden="1" customHeight="1" x14ac:dyDescent="0.25">
      <c r="A320" s="375" t="s">
        <v>472</v>
      </c>
      <c r="B320" s="346"/>
      <c r="C320" s="346"/>
      <c r="D320" s="346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327"/>
      <c r="AB320" s="327"/>
      <c r="AC320" s="327"/>
    </row>
    <row r="321" spans="1:68" ht="14.25" hidden="1" customHeight="1" x14ac:dyDescent="0.25">
      <c r="A321" s="345" t="s">
        <v>132</v>
      </c>
      <c r="B321" s="346"/>
      <c r="C321" s="346"/>
      <c r="D321" s="346"/>
      <c r="E321" s="346"/>
      <c r="F321" s="346"/>
      <c r="G321" s="346"/>
      <c r="H321" s="346"/>
      <c r="I321" s="346"/>
      <c r="J321" s="346"/>
      <c r="K321" s="346"/>
      <c r="L321" s="346"/>
      <c r="M321" s="346"/>
      <c r="N321" s="346"/>
      <c r="O321" s="346"/>
      <c r="P321" s="346"/>
      <c r="Q321" s="346"/>
      <c r="R321" s="346"/>
      <c r="S321" s="346"/>
      <c r="T321" s="346"/>
      <c r="U321" s="346"/>
      <c r="V321" s="346"/>
      <c r="W321" s="346"/>
      <c r="X321" s="346"/>
      <c r="Y321" s="346"/>
      <c r="Z321" s="346"/>
      <c r="AA321" s="328"/>
      <c r="AB321" s="328"/>
      <c r="AC321" s="328"/>
    </row>
    <row r="322" spans="1:68" ht="27" hidden="1" customHeight="1" x14ac:dyDescent="0.25">
      <c r="A322" s="54" t="s">
        <v>473</v>
      </c>
      <c r="B322" s="54" t="s">
        <v>474</v>
      </c>
      <c r="C322" s="31">
        <v>4301135268</v>
      </c>
      <c r="D322" s="341">
        <v>4640242181134</v>
      </c>
      <c r="E322" s="342"/>
      <c r="F322" s="331">
        <v>0.8</v>
      </c>
      <c r="G322" s="32">
        <v>5</v>
      </c>
      <c r="H322" s="331">
        <v>4</v>
      </c>
      <c r="I322" s="331">
        <v>4.2830000000000004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32" t="s">
        <v>475</v>
      </c>
      <c r="Q322" s="339"/>
      <c r="R322" s="339"/>
      <c r="S322" s="339"/>
      <c r="T322" s="340"/>
      <c r="U322" s="34"/>
      <c r="V322" s="34"/>
      <c r="W322" s="35" t="s">
        <v>69</v>
      </c>
      <c r="X322" s="332">
        <v>0</v>
      </c>
      <c r="Y322" s="333">
        <f>IFERROR(IF(X322="","",X322),"")</f>
        <v>0</v>
      </c>
      <c r="Z322" s="36">
        <f>IFERROR(IF(X322="","",X322*0.0155),"")</f>
        <v>0</v>
      </c>
      <c r="AA322" s="56"/>
      <c r="AB322" s="57"/>
      <c r="AC322" s="322" t="s">
        <v>476</v>
      </c>
      <c r="AG322" s="67"/>
      <c r="AJ322" s="71" t="s">
        <v>71</v>
      </c>
      <c r="AK322" s="71">
        <v>1</v>
      </c>
      <c r="BB322" s="323" t="s">
        <v>81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hidden="1" x14ac:dyDescent="0.2">
      <c r="A323" s="352"/>
      <c r="B323" s="346"/>
      <c r="C323" s="346"/>
      <c r="D323" s="346"/>
      <c r="E323" s="346"/>
      <c r="F323" s="346"/>
      <c r="G323" s="346"/>
      <c r="H323" s="346"/>
      <c r="I323" s="346"/>
      <c r="J323" s="346"/>
      <c r="K323" s="346"/>
      <c r="L323" s="346"/>
      <c r="M323" s="346"/>
      <c r="N323" s="346"/>
      <c r="O323" s="353"/>
      <c r="P323" s="356" t="s">
        <v>72</v>
      </c>
      <c r="Q323" s="357"/>
      <c r="R323" s="357"/>
      <c r="S323" s="357"/>
      <c r="T323" s="357"/>
      <c r="U323" s="357"/>
      <c r="V323" s="358"/>
      <c r="W323" s="37" t="s">
        <v>69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hidden="1" x14ac:dyDescent="0.2">
      <c r="A324" s="346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53"/>
      <c r="P324" s="356" t="s">
        <v>72</v>
      </c>
      <c r="Q324" s="357"/>
      <c r="R324" s="357"/>
      <c r="S324" s="357"/>
      <c r="T324" s="357"/>
      <c r="U324" s="357"/>
      <c r="V324" s="358"/>
      <c r="W324" s="37" t="s">
        <v>73</v>
      </c>
      <c r="X324" s="334">
        <f>IFERROR(SUMPRODUCT(X322:X322*H322:H322),"0")</f>
        <v>0</v>
      </c>
      <c r="Y324" s="334">
        <f>IFERROR(SUMPRODUCT(Y322:Y322*H322:H322),"0")</f>
        <v>0</v>
      </c>
      <c r="Z324" s="37"/>
      <c r="AA324" s="335"/>
      <c r="AB324" s="335"/>
      <c r="AC324" s="335"/>
    </row>
    <row r="325" spans="1:68" ht="15" customHeight="1" x14ac:dyDescent="0.2">
      <c r="A325" s="531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450"/>
      <c r="P325" s="347" t="s">
        <v>477</v>
      </c>
      <c r="Q325" s="348"/>
      <c r="R325" s="348"/>
      <c r="S325" s="348"/>
      <c r="T325" s="348"/>
      <c r="U325" s="348"/>
      <c r="V325" s="349"/>
      <c r="W325" s="37" t="s">
        <v>73</v>
      </c>
      <c r="X325" s="334">
        <f>IFERROR(X24+X32+X39+X51+X56+X60+X64+X69+X75+X81+X86+X92+X102+X109+X119+X123+X129+X135+X141+X146+X151+X157+X162+X168+X176+X181+X189+X193+X202+X209+X219+X227+X232+X238+X243+X249+X255+X262+X268+X272+X280+X284+X289+X295+X319+X324,"0")</f>
        <v>3905.7599999999998</v>
      </c>
      <c r="Y325" s="334">
        <f>IFERROR(Y24+Y32+Y39+Y51+Y56+Y60+Y64+Y69+Y75+Y81+Y86+Y92+Y102+Y109+Y119+Y123+Y129+Y135+Y141+Y146+Y151+Y157+Y162+Y168+Y176+Y181+Y189+Y193+Y202+Y209+Y219+Y227+Y232+Y238+Y243+Y249+Y255+Y262+Y268+Y272+Y280+Y284+Y289+Y295+Y319+Y324,"0")</f>
        <v>3905.7599999999998</v>
      </c>
      <c r="Z325" s="37"/>
      <c r="AA325" s="335"/>
      <c r="AB325" s="335"/>
      <c r="AC325" s="335"/>
    </row>
    <row r="326" spans="1:68" x14ac:dyDescent="0.2">
      <c r="A326" s="346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450"/>
      <c r="P326" s="347" t="s">
        <v>478</v>
      </c>
      <c r="Q326" s="348"/>
      <c r="R326" s="348"/>
      <c r="S326" s="348"/>
      <c r="T326" s="348"/>
      <c r="U326" s="348"/>
      <c r="V326" s="349"/>
      <c r="W326" s="37" t="s">
        <v>73</v>
      </c>
      <c r="X326" s="334">
        <f>IFERROR(SUM(BM22:BM322),"0")</f>
        <v>4229.3371999999999</v>
      </c>
      <c r="Y326" s="334">
        <f>IFERROR(SUM(BN22:BN322),"0")</f>
        <v>4229.3371999999999</v>
      </c>
      <c r="Z326" s="37"/>
      <c r="AA326" s="335"/>
      <c r="AB326" s="335"/>
      <c r="AC326" s="335"/>
    </row>
    <row r="327" spans="1:68" x14ac:dyDescent="0.2">
      <c r="A327" s="346"/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450"/>
      <c r="P327" s="347" t="s">
        <v>479</v>
      </c>
      <c r="Q327" s="348"/>
      <c r="R327" s="348"/>
      <c r="S327" s="348"/>
      <c r="T327" s="348"/>
      <c r="U327" s="348"/>
      <c r="V327" s="349"/>
      <c r="W327" s="37" t="s">
        <v>480</v>
      </c>
      <c r="X327" s="38">
        <f>ROUNDUP(SUM(BO22:BO322),0)</f>
        <v>10</v>
      </c>
      <c r="Y327" s="38">
        <f>ROUNDUP(SUM(BP22:BP322),0)</f>
        <v>10</v>
      </c>
      <c r="Z327" s="37"/>
      <c r="AA327" s="335"/>
      <c r="AB327" s="335"/>
      <c r="AC327" s="335"/>
    </row>
    <row r="328" spans="1:68" x14ac:dyDescent="0.2">
      <c r="A328" s="346"/>
      <c r="B328" s="346"/>
      <c r="C328" s="346"/>
      <c r="D328" s="346"/>
      <c r="E328" s="346"/>
      <c r="F328" s="346"/>
      <c r="G328" s="346"/>
      <c r="H328" s="346"/>
      <c r="I328" s="346"/>
      <c r="J328" s="346"/>
      <c r="K328" s="346"/>
      <c r="L328" s="346"/>
      <c r="M328" s="346"/>
      <c r="N328" s="346"/>
      <c r="O328" s="450"/>
      <c r="P328" s="347" t="s">
        <v>481</v>
      </c>
      <c r="Q328" s="348"/>
      <c r="R328" s="348"/>
      <c r="S328" s="348"/>
      <c r="T328" s="348"/>
      <c r="U328" s="348"/>
      <c r="V328" s="349"/>
      <c r="W328" s="37" t="s">
        <v>73</v>
      </c>
      <c r="X328" s="334">
        <f>GrossWeightTotal+PalletQtyTotal*25</f>
        <v>4479.3371999999999</v>
      </c>
      <c r="Y328" s="334">
        <f>GrossWeightTotalR+PalletQtyTotalR*25</f>
        <v>4479.3371999999999</v>
      </c>
      <c r="Z328" s="37"/>
      <c r="AA328" s="335"/>
      <c r="AB328" s="335"/>
      <c r="AC328" s="335"/>
    </row>
    <row r="329" spans="1:68" x14ac:dyDescent="0.2">
      <c r="A329" s="346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450"/>
      <c r="P329" s="347" t="s">
        <v>482</v>
      </c>
      <c r="Q329" s="348"/>
      <c r="R329" s="348"/>
      <c r="S329" s="348"/>
      <c r="T329" s="348"/>
      <c r="U329" s="348"/>
      <c r="V329" s="349"/>
      <c r="W329" s="37" t="s">
        <v>480</v>
      </c>
      <c r="X329" s="334">
        <f>IFERROR(X23+X31+X38+X50+X55+X59+X63+X68+X74+X80+X85+X91+X101+X108+X118+X122+X128+X134+X140+X145+X150+X156+X161+X167+X175+X180+X188+X192+X201+X208+X218+X226+X231+X237+X242+X248+X254+X261+X267+X271+X279+X283+X288+X294+X318+X323,"0")</f>
        <v>936</v>
      </c>
      <c r="Y329" s="334">
        <f>IFERROR(Y23+Y31+Y38+Y50+Y55+Y59+Y63+Y68+Y74+Y80+Y85+Y91+Y101+Y108+Y118+Y122+Y128+Y134+Y140+Y145+Y150+Y156+Y161+Y167+Y175+Y180+Y188+Y192+Y201+Y208+Y218+Y226+Y231+Y237+Y242+Y248+Y254+Y261+Y267+Y271+Y279+Y283+Y288+Y294+Y318+Y323,"0")</f>
        <v>936</v>
      </c>
      <c r="Z329" s="37"/>
      <c r="AA329" s="335"/>
      <c r="AB329" s="335"/>
      <c r="AC329" s="335"/>
    </row>
    <row r="330" spans="1:68" ht="14.25" hidden="1" customHeight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450"/>
      <c r="P330" s="347" t="s">
        <v>483</v>
      </c>
      <c r="Q330" s="348"/>
      <c r="R330" s="348"/>
      <c r="S330" s="348"/>
      <c r="T330" s="348"/>
      <c r="U330" s="348"/>
      <c r="V330" s="349"/>
      <c r="W330" s="39" t="s">
        <v>484</v>
      </c>
      <c r="X330" s="37"/>
      <c r="Y330" s="37"/>
      <c r="Z330" s="37">
        <f>IFERROR(Z23+Z31+Z38+Z50+Z55+Z59+Z63+Z68+Z74+Z80+Z85+Z91+Z101+Z108+Z118+Z122+Z128+Z134+Z140+Z145+Z150+Z156+Z161+Z167+Z175+Z180+Z188+Z192+Z201+Z208+Z218+Z226+Z231+Z237+Z242+Z248+Z254+Z261+Z267+Z271+Z279+Z283+Z288+Z294+Z318+Z323,"0")</f>
        <v>12.256740000000001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0" t="s">
        <v>485</v>
      </c>
      <c r="B332" s="329" t="s">
        <v>62</v>
      </c>
      <c r="C332" s="336" t="s">
        <v>74</v>
      </c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50"/>
      <c r="U332" s="336" t="s">
        <v>241</v>
      </c>
      <c r="V332" s="350"/>
      <c r="W332" s="329" t="s">
        <v>267</v>
      </c>
      <c r="X332" s="336" t="s">
        <v>286</v>
      </c>
      <c r="Y332" s="380"/>
      <c r="Z332" s="380"/>
      <c r="AA332" s="380"/>
      <c r="AB332" s="380"/>
      <c r="AC332" s="380"/>
      <c r="AD332" s="350"/>
      <c r="AE332" s="329" t="s">
        <v>356</v>
      </c>
      <c r="AF332" s="329" t="s">
        <v>361</v>
      </c>
      <c r="AG332" s="329" t="s">
        <v>368</v>
      </c>
      <c r="AH332" s="336" t="s">
        <v>242</v>
      </c>
      <c r="AI332" s="350"/>
    </row>
    <row r="333" spans="1:68" ht="14.25" customHeight="1" thickTop="1" x14ac:dyDescent="0.2">
      <c r="A333" s="509" t="s">
        <v>486</v>
      </c>
      <c r="B333" s="336" t="s">
        <v>62</v>
      </c>
      <c r="C333" s="336" t="s">
        <v>75</v>
      </c>
      <c r="D333" s="336" t="s">
        <v>86</v>
      </c>
      <c r="E333" s="336" t="s">
        <v>96</v>
      </c>
      <c r="F333" s="336" t="s">
        <v>115</v>
      </c>
      <c r="G333" s="336" t="s">
        <v>140</v>
      </c>
      <c r="H333" s="336" t="s">
        <v>147</v>
      </c>
      <c r="I333" s="336" t="s">
        <v>151</v>
      </c>
      <c r="J333" s="336" t="s">
        <v>159</v>
      </c>
      <c r="K333" s="336" t="s">
        <v>175</v>
      </c>
      <c r="L333" s="336" t="s">
        <v>184</v>
      </c>
      <c r="M333" s="336" t="s">
        <v>203</v>
      </c>
      <c r="N333" s="330"/>
      <c r="O333" s="336" t="s">
        <v>209</v>
      </c>
      <c r="P333" s="336" t="s">
        <v>216</v>
      </c>
      <c r="Q333" s="336" t="s">
        <v>222</v>
      </c>
      <c r="R333" s="336" t="s">
        <v>226</v>
      </c>
      <c r="S333" s="336" t="s">
        <v>229</v>
      </c>
      <c r="T333" s="336" t="s">
        <v>237</v>
      </c>
      <c r="U333" s="336" t="s">
        <v>242</v>
      </c>
      <c r="V333" s="336" t="s">
        <v>246</v>
      </c>
      <c r="W333" s="336" t="s">
        <v>268</v>
      </c>
      <c r="X333" s="336" t="s">
        <v>287</v>
      </c>
      <c r="Y333" s="336" t="s">
        <v>299</v>
      </c>
      <c r="Z333" s="336" t="s">
        <v>309</v>
      </c>
      <c r="AA333" s="336" t="s">
        <v>324</v>
      </c>
      <c r="AB333" s="336" t="s">
        <v>335</v>
      </c>
      <c r="AC333" s="336" t="s">
        <v>346</v>
      </c>
      <c r="AD333" s="336" t="s">
        <v>350</v>
      </c>
      <c r="AE333" s="336" t="s">
        <v>357</v>
      </c>
      <c r="AF333" s="336" t="s">
        <v>362</v>
      </c>
      <c r="AG333" s="336" t="s">
        <v>369</v>
      </c>
      <c r="AH333" s="336" t="s">
        <v>242</v>
      </c>
      <c r="AI333" s="336" t="s">
        <v>472</v>
      </c>
    </row>
    <row r="334" spans="1:68" ht="13.5" customHeight="1" thickBot="1" x14ac:dyDescent="0.25">
      <c r="A334" s="510"/>
      <c r="B334" s="337"/>
      <c r="C334" s="337"/>
      <c r="D334" s="337"/>
      <c r="E334" s="337"/>
      <c r="F334" s="337"/>
      <c r="G334" s="337"/>
      <c r="H334" s="337"/>
      <c r="I334" s="337"/>
      <c r="J334" s="337"/>
      <c r="K334" s="337"/>
      <c r="L334" s="337"/>
      <c r="M334" s="337"/>
      <c r="N334" s="330"/>
      <c r="O334" s="337"/>
      <c r="P334" s="337"/>
      <c r="Q334" s="337"/>
      <c r="R334" s="337"/>
      <c r="S334" s="337"/>
      <c r="T334" s="337"/>
      <c r="U334" s="337"/>
      <c r="V334" s="337"/>
      <c r="W334" s="337"/>
      <c r="X334" s="337"/>
      <c r="Y334" s="337"/>
      <c r="Z334" s="337"/>
      <c r="AA334" s="337"/>
      <c r="AB334" s="337"/>
      <c r="AC334" s="337"/>
      <c r="AD334" s="337"/>
      <c r="AE334" s="337"/>
      <c r="AF334" s="337"/>
      <c r="AG334" s="337"/>
      <c r="AH334" s="337"/>
      <c r="AI334" s="337"/>
    </row>
    <row r="335" spans="1:68" ht="18" customHeight="1" thickTop="1" thickBot="1" x14ac:dyDescent="0.25">
      <c r="A335" s="40" t="s">
        <v>487</v>
      </c>
      <c r="B335" s="46">
        <f>IFERROR(X22*H22,"0")</f>
        <v>0</v>
      </c>
      <c r="C335" s="46">
        <f>IFERROR(X28*H28,"0")+IFERROR(X29*H29,"0")+IFERROR(X30*H30,"0")</f>
        <v>42</v>
      </c>
      <c r="D335" s="46">
        <f>IFERROR(X35*H35,"0")+IFERROR(X36*H36,"0")+IFERROR(X37*H37,"0")</f>
        <v>67.199999999999989</v>
      </c>
      <c r="E335" s="46">
        <f>IFERROR(X42*H42,"0")+IFERROR(X43*H43,"0")+IFERROR(X44*H44,"0")+IFERROR(X45*H45,"0")+IFERROR(X46*H46,"0")+IFERROR(X47*H47,"0")+IFERROR(X48*H48,"0")+IFERROR(X49*H49,"0")</f>
        <v>321.60000000000002</v>
      </c>
      <c r="F335" s="46">
        <f>IFERROR(X54*H54,"0")+IFERROR(X58*H58,"0")+IFERROR(X62*H62,"0")+IFERROR(X66*H66,"0")+IFERROR(X67*H67,"0")+IFERROR(X71*H71,"0")+IFERROR(X72*H72,"0")+IFERROR(X73*H73,"0")</f>
        <v>0</v>
      </c>
      <c r="G335" s="46">
        <f>IFERROR(X78*H78,"0")+IFERROR(X79*H79,"0")</f>
        <v>360</v>
      </c>
      <c r="H335" s="46">
        <f>IFERROR(X84*H84,"0")</f>
        <v>0</v>
      </c>
      <c r="I335" s="46">
        <f>IFERROR(X89*H89,"0")+IFERROR(X90*H90,"0")</f>
        <v>0</v>
      </c>
      <c r="J335" s="46">
        <f>IFERROR(X95*H95,"0")+IFERROR(X96*H96,"0")+IFERROR(X97*H97,"0")+IFERROR(X98*H98,"0")+IFERROR(X99*H99,"0")+IFERROR(X100*H100,"0")</f>
        <v>201.6</v>
      </c>
      <c r="K335" s="46">
        <f>IFERROR(X105*H105,"0")+IFERROR(X106*H106,"0")+IFERROR(X107*H107,"0")</f>
        <v>80.64</v>
      </c>
      <c r="L335" s="46">
        <f>IFERROR(X112*H112,"0")+IFERROR(X113*H113,"0")+IFERROR(X114*H114,"0")+IFERROR(X115*H115,"0")+IFERROR(X116*H116,"0")+IFERROR(X117*H117,"0")+IFERROR(X121*H121,"0")</f>
        <v>84</v>
      </c>
      <c r="M335" s="46">
        <f>IFERROR(X126*H126,"0")+IFERROR(X127*H127,"0")</f>
        <v>294</v>
      </c>
      <c r="N335" s="330"/>
      <c r="O335" s="46">
        <f>IFERROR(X132*H132,"0")+IFERROR(X133*H133,"0")</f>
        <v>42</v>
      </c>
      <c r="P335" s="46">
        <f>IFERROR(X138*H138,"0")+IFERROR(X139*H139,"0")</f>
        <v>42</v>
      </c>
      <c r="Q335" s="46">
        <f>IFERROR(X144*H144,"0")</f>
        <v>42</v>
      </c>
      <c r="R335" s="46">
        <f>IFERROR(X149*H149,"0")</f>
        <v>0</v>
      </c>
      <c r="S335" s="46">
        <f>IFERROR(X154*H154,"0")+IFERROR(X155*H155,"0")</f>
        <v>0</v>
      </c>
      <c r="T335" s="46">
        <f>IFERROR(X160*H160,"0")</f>
        <v>23.52</v>
      </c>
      <c r="U335" s="46">
        <f>IFERROR(X166*H166,"0")</f>
        <v>0</v>
      </c>
      <c r="V335" s="46">
        <f>IFERROR(X171*H171,"0")+IFERROR(X172*H172,"0")+IFERROR(X173*H173,"0")+IFERROR(X174*H174,"0")+IFERROR(X178*H178,"0")+IFERROR(X179*H179,"0")</f>
        <v>420</v>
      </c>
      <c r="W335" s="46">
        <f>IFERROR(X185*H185,"0")+IFERROR(X186*H186,"0")+IFERROR(X187*H187,"0")+IFERROR(X191*H191,"0")</f>
        <v>126</v>
      </c>
      <c r="X335" s="46">
        <f>IFERROR(X197*H197,"0")+IFERROR(X198*H198,"0")+IFERROR(X199*H199,"0")+IFERROR(X200*H200,"0")</f>
        <v>0</v>
      </c>
      <c r="Y335" s="46">
        <f>IFERROR(X205*H205,"0")+IFERROR(X206*H206,"0")+IFERROR(X207*H207,"0")</f>
        <v>201.6</v>
      </c>
      <c r="Z335" s="46">
        <f>IFERROR(X212*H212,"0")+IFERROR(X213*H213,"0")+IFERROR(X214*H214,"0")+IFERROR(X215*H215,"0")+IFERROR(X216*H216,"0")+IFERROR(X217*H217,"0")</f>
        <v>0</v>
      </c>
      <c r="AA335" s="46">
        <f>IFERROR(X222*H222,"0")+IFERROR(X223*H223,"0")+IFERROR(X224*H224,"0")+IFERROR(X225*H225,"0")</f>
        <v>259.2</v>
      </c>
      <c r="AB335" s="46">
        <f>IFERROR(X230*H230,"0")+IFERROR(X234*H234,"0")+IFERROR(X235*H235,"0")+IFERROR(X236*H236,"0")</f>
        <v>0</v>
      </c>
      <c r="AC335" s="46">
        <f>IFERROR(X241*H241,"0")</f>
        <v>0</v>
      </c>
      <c r="AD335" s="46">
        <f>IFERROR(X246*H246,"0")+IFERROR(X247*H247,"0")</f>
        <v>0</v>
      </c>
      <c r="AE335" s="46">
        <f>IFERROR(X253*H253,"0")</f>
        <v>0</v>
      </c>
      <c r="AF335" s="46">
        <f>IFERROR(X259*H259,"0")+IFERROR(X260*H260,"0")</f>
        <v>0</v>
      </c>
      <c r="AG335" s="46">
        <f>IFERROR(X266*H266,"0")+IFERROR(X270*H270,"0")</f>
        <v>0</v>
      </c>
      <c r="AH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1298.4000000000001</v>
      </c>
      <c r="AI335" s="46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488</v>
      </c>
      <c r="B337" s="58" t="s">
        <v>489</v>
      </c>
      <c r="C337" s="58" t="s">
        <v>490</v>
      </c>
    </row>
    <row r="338" spans="1:3" x14ac:dyDescent="0.2">
      <c r="A338" s="59">
        <f>SUMPRODUCT(--(BB:BB="ЗПФ"),--(W:W="кор"),H:H,Y:Y)+SUMPRODUCT(--(BB:BB="ЗПФ"),--(W:W="кг"),Y:Y)</f>
        <v>1713.6</v>
      </c>
      <c r="B338" s="60">
        <f>SUMPRODUCT(--(BB:BB="ПГП"),--(W:W="кор"),H:H,Y:Y)+SUMPRODUCT(--(BB:BB="ПГП"),--(W:W="кг"),Y:Y)</f>
        <v>2192.16</v>
      </c>
      <c r="C338" s="60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2,00"/>
        <filter val="124,00"/>
        <filter val="126,00"/>
        <filter val="129,60"/>
        <filter val="14,00"/>
        <filter val="201,60"/>
        <filter val="23,52"/>
        <filter val="24,00"/>
        <filter val="259,20"/>
        <filter val="28,00"/>
        <filter val="288,00"/>
        <filter val="294,00"/>
        <filter val="3 905,76"/>
        <filter val="321,60"/>
        <filter val="36,00"/>
        <filter val="360,00"/>
        <filter val="4 229,34"/>
        <filter val="4 479,34"/>
        <filter val="42,00"/>
        <filter val="420,00"/>
        <filter val="460,80"/>
        <filter val="48,00"/>
        <filter val="56,00"/>
        <filter val="67,20"/>
        <filter val="70,00"/>
        <filter val="72,00"/>
        <filter val="80,64"/>
        <filter val="84,00"/>
        <filter val="936,00"/>
        <filter val="98,00"/>
      </filters>
    </filterColumn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D276:E276"/>
    <mergeCell ref="D105:E1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P132:T1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52"/>
    </row>
    <row r="3" spans="2:8" x14ac:dyDescent="0.2">
      <c r="B3" s="47" t="s">
        <v>492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493</v>
      </c>
      <c r="D6" s="47" t="s">
        <v>494</v>
      </c>
      <c r="E6" s="47"/>
    </row>
    <row r="7" spans="2:8" x14ac:dyDescent="0.2">
      <c r="B7" s="47" t="s">
        <v>495</v>
      </c>
      <c r="C7" s="47" t="s">
        <v>496</v>
      </c>
      <c r="D7" s="47" t="s">
        <v>497</v>
      </c>
      <c r="E7" s="47"/>
    </row>
    <row r="8" spans="2:8" x14ac:dyDescent="0.2">
      <c r="B8" s="47" t="s">
        <v>498</v>
      </c>
      <c r="C8" s="47" t="s">
        <v>499</v>
      </c>
      <c r="D8" s="47" t="s">
        <v>500</v>
      </c>
      <c r="E8" s="47"/>
    </row>
    <row r="9" spans="2:8" x14ac:dyDescent="0.2">
      <c r="B9" s="47" t="s">
        <v>501</v>
      </c>
      <c r="C9" s="47" t="s">
        <v>502</v>
      </c>
      <c r="D9" s="47" t="s">
        <v>503</v>
      </c>
      <c r="E9" s="47"/>
    </row>
    <row r="10" spans="2:8" x14ac:dyDescent="0.2">
      <c r="B10" s="47" t="s">
        <v>504</v>
      </c>
      <c r="C10" s="47" t="s">
        <v>505</v>
      </c>
      <c r="D10" s="47" t="s">
        <v>506</v>
      </c>
      <c r="E10" s="47"/>
    </row>
    <row r="11" spans="2:8" x14ac:dyDescent="0.2">
      <c r="B11" s="47" t="s">
        <v>507</v>
      </c>
      <c r="C11" s="47" t="s">
        <v>508</v>
      </c>
      <c r="D11" s="47" t="s">
        <v>233</v>
      </c>
      <c r="E11" s="47"/>
    </row>
    <row r="13" spans="2:8" x14ac:dyDescent="0.2">
      <c r="B13" s="47" t="s">
        <v>509</v>
      </c>
      <c r="C13" s="47" t="s">
        <v>493</v>
      </c>
      <c r="D13" s="47"/>
      <c r="E13" s="47"/>
    </row>
    <row r="15" spans="2:8" x14ac:dyDescent="0.2">
      <c r="B15" s="47" t="s">
        <v>510</v>
      </c>
      <c r="C15" s="47" t="s">
        <v>496</v>
      </c>
      <c r="D15" s="47"/>
      <c r="E15" s="47"/>
    </row>
    <row r="17" spans="2:5" x14ac:dyDescent="0.2">
      <c r="B17" s="47" t="s">
        <v>511</v>
      </c>
      <c r="C17" s="47" t="s">
        <v>499</v>
      </c>
      <c r="D17" s="47"/>
      <c r="E17" s="47"/>
    </row>
    <row r="19" spans="2:5" x14ac:dyDescent="0.2">
      <c r="B19" s="47" t="s">
        <v>512</v>
      </c>
      <c r="C19" s="47" t="s">
        <v>502</v>
      </c>
      <c r="D19" s="47"/>
      <c r="E19" s="47"/>
    </row>
    <row r="21" spans="2:5" x14ac:dyDescent="0.2">
      <c r="B21" s="47" t="s">
        <v>513</v>
      </c>
      <c r="C21" s="47" t="s">
        <v>505</v>
      </c>
      <c r="D21" s="47"/>
      <c r="E21" s="47"/>
    </row>
    <row r="23" spans="2:5" x14ac:dyDescent="0.2">
      <c r="B23" s="47" t="s">
        <v>514</v>
      </c>
      <c r="C23" s="47" t="s">
        <v>508</v>
      </c>
      <c r="D23" s="47"/>
      <c r="E23" s="47"/>
    </row>
    <row r="25" spans="2:5" x14ac:dyDescent="0.2">
      <c r="B25" s="47" t="s">
        <v>515</v>
      </c>
      <c r="C25" s="47"/>
      <c r="D25" s="47"/>
      <c r="E25" s="47"/>
    </row>
    <row r="26" spans="2:5" x14ac:dyDescent="0.2">
      <c r="B26" s="47" t="s">
        <v>516</v>
      </c>
      <c r="C26" s="47"/>
      <c r="D26" s="47"/>
      <c r="E26" s="47"/>
    </row>
    <row r="27" spans="2:5" x14ac:dyDescent="0.2">
      <c r="B27" s="47" t="s">
        <v>517</v>
      </c>
      <c r="C27" s="47"/>
      <c r="D27" s="47"/>
      <c r="E27" s="47"/>
    </row>
    <row r="28" spans="2:5" x14ac:dyDescent="0.2">
      <c r="B28" s="47" t="s">
        <v>518</v>
      </c>
      <c r="C28" s="47"/>
      <c r="D28" s="47"/>
      <c r="E28" s="47"/>
    </row>
    <row r="29" spans="2:5" x14ac:dyDescent="0.2">
      <c r="B29" s="47" t="s">
        <v>519</v>
      </c>
      <c r="C29" s="47"/>
      <c r="D29" s="47"/>
      <c r="E29" s="47"/>
    </row>
    <row r="30" spans="2:5" x14ac:dyDescent="0.2">
      <c r="B30" s="47" t="s">
        <v>520</v>
      </c>
      <c r="C30" s="47"/>
      <c r="D30" s="47"/>
      <c r="E30" s="47"/>
    </row>
    <row r="31" spans="2:5" x14ac:dyDescent="0.2">
      <c r="B31" s="47" t="s">
        <v>521</v>
      </c>
      <c r="C31" s="47"/>
      <c r="D31" s="47"/>
      <c r="E31" s="47"/>
    </row>
    <row r="32" spans="2:5" x14ac:dyDescent="0.2">
      <c r="B32" s="47" t="s">
        <v>522</v>
      </c>
      <c r="C32" s="47"/>
      <c r="D32" s="47"/>
      <c r="E32" s="47"/>
    </row>
    <row r="33" spans="2:5" x14ac:dyDescent="0.2">
      <c r="B33" s="47" t="s">
        <v>523</v>
      </c>
      <c r="C33" s="47"/>
      <c r="D33" s="47"/>
      <c r="E33" s="47"/>
    </row>
    <row r="34" spans="2:5" x14ac:dyDescent="0.2">
      <c r="B34" s="47" t="s">
        <v>524</v>
      </c>
      <c r="C34" s="47"/>
      <c r="D34" s="47"/>
      <c r="E34" s="47"/>
    </row>
    <row r="35" spans="2:5" x14ac:dyDescent="0.2">
      <c r="B35" s="47" t="s">
        <v>525</v>
      </c>
      <c r="C35" s="47"/>
      <c r="D35" s="47"/>
      <c r="E35" s="47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2025-05-02T10:45:49Z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