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3BB7771-0A7F-4E5E-9BD6-3D7810DA26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BM22" i="1"/>
  <c r="Y22" i="1"/>
  <c r="P22" i="1"/>
  <c r="H10" i="1"/>
  <c r="A9" i="1"/>
  <c r="F10" i="1" s="1"/>
  <c r="D7" i="1"/>
  <c r="Q6" i="1"/>
  <c r="P2" i="1"/>
  <c r="BP134" i="1" l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Z27" i="1"/>
  <c r="BN27" i="1"/>
  <c r="X573" i="1"/>
  <c r="Z52" i="1"/>
  <c r="BN52" i="1"/>
  <c r="Z66" i="1"/>
  <c r="BN66" i="1"/>
  <c r="Y78" i="1"/>
  <c r="Z80" i="1"/>
  <c r="BN80" i="1"/>
  <c r="E583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Z184" i="1" s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BP72" i="1"/>
  <c r="BN72" i="1"/>
  <c r="Z72" i="1"/>
  <c r="BP87" i="1"/>
  <c r="BN87" i="1"/>
  <c r="Z87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X574" i="1"/>
  <c r="X576" i="1" s="1"/>
  <c r="BP25" i="1"/>
  <c r="BN25" i="1"/>
  <c r="Z25" i="1"/>
  <c r="D583" i="1"/>
  <c r="BP50" i="1"/>
  <c r="BN50" i="1"/>
  <c r="Z50" i="1"/>
  <c r="BP60" i="1"/>
  <c r="BN60" i="1"/>
  <c r="Z60" i="1"/>
  <c r="BP76" i="1"/>
  <c r="BN76" i="1"/>
  <c r="Z76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527" i="1"/>
  <c r="BN527" i="1"/>
  <c r="Z527" i="1"/>
  <c r="BP543" i="1"/>
  <c r="BN543" i="1"/>
  <c r="Z543" i="1"/>
  <c r="BP545" i="1"/>
  <c r="BN545" i="1"/>
  <c r="Z545" i="1"/>
  <c r="B583" i="1"/>
  <c r="X575" i="1"/>
  <c r="Y62" i="1"/>
  <c r="Y68" i="1"/>
  <c r="Y82" i="1"/>
  <c r="Y100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Z124" i="1"/>
  <c r="H9" i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Z194" i="1" s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Z274" i="1" s="1"/>
  <c r="BP360" i="1"/>
  <c r="BN360" i="1"/>
  <c r="Z360" i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F9" i="1"/>
  <c r="J9" i="1"/>
  <c r="Z22" i="1"/>
  <c r="Z28" i="1" s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Z55" i="1" s="1"/>
  <c r="BN49" i="1"/>
  <c r="BP49" i="1"/>
  <c r="Z51" i="1"/>
  <c r="BN51" i="1"/>
  <c r="Z53" i="1"/>
  <c r="BN53" i="1"/>
  <c r="Y56" i="1"/>
  <c r="Z59" i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Z89" i="1" s="1"/>
  <c r="BN86" i="1"/>
  <c r="BP86" i="1"/>
  <c r="Z88" i="1"/>
  <c r="BN88" i="1"/>
  <c r="Y89" i="1"/>
  <c r="Z92" i="1"/>
  <c r="Z100" i="1" s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Z210" i="1" s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Z302" i="1" s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Z351" i="1" s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Z397" i="1" s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Z438" i="1" s="1"/>
  <c r="Y445" i="1"/>
  <c r="BP444" i="1"/>
  <c r="BN444" i="1"/>
  <c r="Z444" i="1"/>
  <c r="Z583" i="1"/>
  <c r="Y452" i="1"/>
  <c r="BP449" i="1"/>
  <c r="BN449" i="1"/>
  <c r="Z449" i="1"/>
  <c r="Z451" i="1" s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324" i="1" l="1"/>
  <c r="Z445" i="1"/>
  <c r="Z510" i="1"/>
  <c r="Z374" i="1"/>
  <c r="Z317" i="1"/>
  <c r="Z379" i="1"/>
  <c r="Z345" i="1"/>
  <c r="Z282" i="1"/>
  <c r="Z62" i="1"/>
  <c r="Z41" i="1"/>
  <c r="Z529" i="1"/>
  <c r="Z499" i="1"/>
  <c r="Z408" i="1"/>
  <c r="Z244" i="1"/>
  <c r="Z222" i="1"/>
  <c r="Z129" i="1"/>
  <c r="Z114" i="1"/>
  <c r="Z362" i="1"/>
  <c r="Z547" i="1"/>
  <c r="Y573" i="1"/>
  <c r="Y575" i="1"/>
  <c r="Y577" i="1"/>
  <c r="Z521" i="1"/>
  <c r="Z505" i="1"/>
  <c r="Z338" i="1"/>
  <c r="Z332" i="1"/>
  <c r="Z427" i="1"/>
  <c r="Z266" i="1"/>
  <c r="Z256" i="1"/>
  <c r="Z239" i="1"/>
  <c r="Z108" i="1"/>
  <c r="Z77" i="1"/>
  <c r="Y574" i="1"/>
  <c r="Y576" i="1" s="1"/>
  <c r="Z554" i="1"/>
  <c r="Z539" i="1"/>
  <c r="Z481" i="1"/>
  <c r="Z487" i="1"/>
  <c r="Z178" i="1"/>
  <c r="Z578" i="1" s="1"/>
</calcChain>
</file>

<file path=xl/sharedStrings.xml><?xml version="1.0" encoding="utf-8"?>
<sst xmlns="http://schemas.openxmlformats.org/spreadsheetml/2006/main" count="2612" uniqueCount="923">
  <si>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</si>
  <si>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</si>
  <si>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</si>
  <si>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</si>
  <si>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</si>
  <si>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</si>
  <si>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</si>
  <si>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</si>
  <si>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</si>
  <si>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</si>
  <si>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</si>
  <si>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</si>
  <si>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</si>
  <si>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</si>
  <si>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</si>
  <si>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</si>
  <si>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</si>
  <si>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</si>
  <si>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</si>
  <si>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</si>
  <si>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</si>
  <si>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</si>
  <si>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</si>
  <si>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</si>
  <si>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</si>
  <si>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</si>
  <si>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</si>
  <si>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</si>
  <si>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</si>
  <si>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</si>
  <si>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</si>
  <si>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</si>
  <si>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</si>
  <si>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</si>
  <si>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</si>
  <si>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</si>
  <si>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</si>
  <si>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</si>
  <si>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</si>
  <si>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</si>
  <si>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</si>
  <si>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</si>
  <si>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</si>
  <si>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</si>
  <si>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</si>
  <si>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</si>
  <si>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</si>
  <si>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</si>
  <si>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</si>
  <si>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</si>
  <si>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</si>
  <si>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</si>
  <si>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</si>
  <si>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</si>
  <si>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</si>
  <si>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</si>
  <si>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</si>
  <si>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</si>
  <si>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</si>
  <si>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</si>
  <si>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</si>
  <si>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</si>
  <si>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</si>
  <si>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</si>
  <si>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</si>
  <si>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</si>
  <si>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</si>
  <si>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</si>
  <si>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</si>
  <si>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</si>
  <si>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</si>
  <si>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</si>
  <si>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</si>
  <si>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</si>
  <si>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</si>
  <si>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</si>
  <si>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</si>
  <si>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</si>
  <si>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</si>
  <si>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</si>
  <si>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</si>
  <si>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</si>
  <si>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</si>
  <si>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</si>
  <si>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</si>
  <si>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</si>
  <si>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</si>
  <si>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</si>
  <si>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</si>
  <si>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</si>
  <si>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</si>
  <si>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</si>
  <si>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</si>
  <si>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</si>
  <si>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</si>
  <si>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</si>
  <si>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</si>
  <si>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</si>
  <si>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</si>
  <si>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</si>
  <si>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</si>
  <si>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</si>
  <si>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</si>
  <si>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</si>
  <si>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</si>
  <si>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</si>
  <si>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</si>
  <si>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</si>
  <si>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Палетта, мин. 1</t>
  </si>
  <si>
    <t>Палетта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</si>
  <si>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</si>
  <si>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</si>
  <si>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</si>
  <si>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</si>
  <si>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</si>
  <si>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</si>
  <si>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</si>
  <si>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</si>
  <si>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</si>
  <si>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</si>
  <si>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</si>
  <si>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</si>
  <si>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</si>
  <si>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</si>
  <si>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</si>
  <si>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</si>
  <si>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</si>
  <si>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</si>
  <si>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</si>
  <si>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</si>
  <si>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</si>
  <si>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</si>
  <si>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</si>
  <si>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</si>
  <si>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</si>
  <si>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</si>
  <si>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</si>
  <si>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</si>
  <si>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</si>
  <si>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</si>
  <si>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</si>
  <si>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</si>
  <si>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</si>
  <si>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</si>
  <si>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</si>
  <si>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</si>
  <si>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</si>
  <si>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</si>
  <si>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</si>
  <si>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</si>
  <si>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</si>
  <si>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</si>
  <si>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</si>
  <si>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</si>
  <si>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</si>
  <si>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</si>
  <si>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</si>
  <si>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</si>
  <si>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</si>
  <si>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</si>
  <si>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</si>
  <si>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</si>
  <si>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</si>
  <si>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</si>
  <si>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</si>
  <si>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</si>
  <si>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</si>
  <si>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</si>
  <si>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</si>
  <si>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</si>
  <si>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</si>
  <si>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</si>
  <si>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</si>
  <si>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</si>
  <si>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</si>
  <si>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</si>
  <si>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</si>
  <si>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</si>
  <si>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</si>
  <si>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</si>
  <si>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</si>
  <si>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</si>
  <si>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</si>
  <si>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</si>
  <si>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</si>
  <si>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</si>
  <si>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</si>
  <si>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</si>
  <si>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</si>
  <si>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</si>
  <si>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</si>
  <si>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</si>
  <si>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</si>
  <si>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</si>
  <si>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</si>
  <si>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</si>
  <si>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</si>
  <si>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</si>
  <si>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</si>
  <si>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</si>
  <si>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</si>
  <si>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</si>
  <si>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</si>
  <si>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</si>
  <si>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</si>
  <si>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</si>
  <si>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</si>
  <si>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</si>
  <si>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</si>
  <si>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</si>
  <si>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</si>
  <si>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</si>
  <si>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</si>
  <si>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</si>
  <si>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</si>
  <si>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</si>
  <si>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</si>
  <si>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</si>
  <si>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</si>
  <si>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</si>
  <si>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</si>
  <si>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</si>
  <si>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</si>
  <si>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</si>
  <si>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</si>
  <si>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Д-RU.РА05.В.31074/23</t>
  </si>
  <si>
    <t>P003988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</si>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</sst>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topLeftCell="A478" zoomScaleNormal="100" zoomScaleSheetLayoutView="100" workbookViewId="0">
      <selection activeCell="AA579" sqref="AA579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45782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Понедельник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0.375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21</v>
      </c>
      <c r="Y22" s="642">
        <f t="shared" ref="Y22:Y27" si="0">IFERROR(IF(X22="",0,CEILING((X22/$H22),1)*$H22),"")</f>
        <v>21.6</v>
      </c>
      <c r="Z22" s="36">
        <f t="shared" ref="Z22:Z27" si="1">IFERROR(IF(Y22=0,"",ROUNDUP(Y22/H22,0)*0.00651),"")</f>
        <v>7.8119999999999995E-2</v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37.1</v>
      </c>
      <c r="BN22" s="64">
        <f t="shared" ref="BN22:BN27" si="3">IFERROR(Y22*I22/H22,"0")</f>
        <v>38.160000000000004</v>
      </c>
      <c r="BO22" s="64">
        <f t="shared" ref="BO22:BO27" si="4">IFERROR(1/J22*(X22/H22),"0")</f>
        <v>6.4102564102564111E-2</v>
      </c>
      <c r="BP22" s="64">
        <f t="shared" ref="BP22:BP27" si="5">IFERROR(1/J22*(Y22/H22),"0")</f>
        <v>6.5934065934065936E-2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11.666666666666666</v>
      </c>
      <c r="Y28" s="643">
        <f>IFERROR(Y22/H22,"0")+IFERROR(Y23/H23,"0")+IFERROR(Y24/H24,"0")+IFERROR(Y25/H25,"0")+IFERROR(Y26/H26,"0")+IFERROR(Y27/H27,"0")</f>
        <v>12</v>
      </c>
      <c r="Z28" s="643">
        <f>IFERROR(IF(Z22="",0,Z22),"0")+IFERROR(IF(Z23="",0,Z23),"0")+IFERROR(IF(Z24="",0,Z24),"0")+IFERROR(IF(Z25="",0,Z25),"0")+IFERROR(IF(Z26="",0,Z26),"0")+IFERROR(IF(Z27="",0,Z27),"0")</f>
        <v>7.8119999999999995E-2</v>
      </c>
      <c r="AA28" s="644"/>
      <c r="AB28" s="644"/>
      <c r="AC28" s="644"/>
    </row>
    <row r="29" spans="1:68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21</v>
      </c>
      <c r="Y29" s="643">
        <f>IFERROR(SUM(Y22:Y27),"0")</f>
        <v>21.6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220</v>
      </c>
      <c r="Y37" s="642">
        <f>IFERROR(IF(X37="",0,CEILING((X37/$H37),1)*$H37),"")</f>
        <v>226.8</v>
      </c>
      <c r="Z37" s="36">
        <f>IFERROR(IF(Y37=0,"",ROUNDUP(Y37/H37,0)*0.01898),"")</f>
        <v>0.39857999999999999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228.86111111111109</v>
      </c>
      <c r="BN37" s="64">
        <f>IFERROR(Y37*I37/H37,"0")</f>
        <v>235.93499999999997</v>
      </c>
      <c r="BO37" s="64">
        <f>IFERROR(1/J37*(X37/H37),"0")</f>
        <v>0.31828703703703703</v>
      </c>
      <c r="BP37" s="64">
        <f>IFERROR(1/J37*(Y37/H37),"0")</f>
        <v>0.328125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647">
        <v>4680115882539</v>
      </c>
      <c r="E38" s="648"/>
      <c r="F38" s="640">
        <v>0.37</v>
      </c>
      <c r="G38" s="32">
        <v>10</v>
      </c>
      <c r="H38" s="640">
        <v>3.7</v>
      </c>
      <c r="I38" s="640">
        <v>3.91</v>
      </c>
      <c r="J38" s="32">
        <v>132</v>
      </c>
      <c r="K38" s="32" t="s">
        <v>104</v>
      </c>
      <c r="L38" s="32"/>
      <c r="M38" s="33" t="s">
        <v>105</v>
      </c>
      <c r="N38" s="33"/>
      <c r="O38" s="32">
        <v>50</v>
      </c>
      <c r="P38" s="9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59"/>
      <c r="R38" s="659"/>
      <c r="S38" s="659"/>
      <c r="T38" s="660"/>
      <c r="U38" s="34"/>
      <c r="V38" s="34"/>
      <c r="W38" s="35" t="s">
        <v>69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101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647">
        <v>4607091385687</v>
      </c>
      <c r="E39" s="648"/>
      <c r="F39" s="640">
        <v>0.4</v>
      </c>
      <c r="G39" s="32">
        <v>10</v>
      </c>
      <c r="H39" s="640">
        <v>4</v>
      </c>
      <c r="I39" s="640">
        <v>4.21</v>
      </c>
      <c r="J39" s="32">
        <v>132</v>
      </c>
      <c r="K39" s="32" t="s">
        <v>104</v>
      </c>
      <c r="L39" s="32" t="s">
        <v>108</v>
      </c>
      <c r="M39" s="33" t="s">
        <v>105</v>
      </c>
      <c r="N39" s="33"/>
      <c r="O39" s="32">
        <v>50</v>
      </c>
      <c r="P39" s="7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659"/>
      <c r="R39" s="659"/>
      <c r="S39" s="659"/>
      <c r="T39" s="660"/>
      <c r="U39" s="34"/>
      <c r="V39" s="34"/>
      <c r="W39" s="35" t="s">
        <v>69</v>
      </c>
      <c r="X39" s="641">
        <v>400</v>
      </c>
      <c r="Y39" s="642">
        <f>IFERROR(IF(X39="",0,CEILING((X39/$H39),1)*$H39),"")</f>
        <v>400</v>
      </c>
      <c r="Z39" s="36">
        <f>IFERROR(IF(Y39=0,"",ROUNDUP(Y39/H39,0)*0.00902),"")</f>
        <v>0.90200000000000002</v>
      </c>
      <c r="AA39" s="56"/>
      <c r="AB39" s="57"/>
      <c r="AC39" s="87" t="s">
        <v>101</v>
      </c>
      <c r="AG39" s="64"/>
      <c r="AJ39" s="68" t="s">
        <v>109</v>
      </c>
      <c r="AK39" s="68">
        <v>528</v>
      </c>
      <c r="BB39" s="88" t="s">
        <v>1</v>
      </c>
      <c r="BM39" s="64">
        <f>IFERROR(X39*I39/H39,"0")</f>
        <v>421</v>
      </c>
      <c r="BN39" s="64">
        <f>IFERROR(Y39*I39/H39,"0")</f>
        <v>421</v>
      </c>
      <c r="BO39" s="64">
        <f>IFERROR(1/J39*(X39/H39),"0")</f>
        <v>0.75757575757575757</v>
      </c>
      <c r="BP39" s="64">
        <f>IFERROR(1/J39*(Y39/H39),"0")</f>
        <v>0.75757575757575757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120.37037037037037</v>
      </c>
      <c r="Y41" s="643">
        <f>IFERROR(Y37/H37,"0")+IFERROR(Y38/H38,"0")+IFERROR(Y39/H39,"0")+IFERROR(Y40/H40,"0")</f>
        <v>121</v>
      </c>
      <c r="Z41" s="643">
        <f>IFERROR(IF(Z37="",0,Z37),"0")+IFERROR(IF(Z38="",0,Z38),"0")+IFERROR(IF(Z39="",0,Z39),"0")+IFERROR(IF(Z40="",0,Z40),"0")</f>
        <v>1.3005800000000001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620</v>
      </c>
      <c r="Y42" s="643">
        <f>IFERROR(SUM(Y37:Y40),"0")</f>
        <v>626.79999999999995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105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105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108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180</v>
      </c>
      <c r="Y50" s="642">
        <f t="shared" si="6"/>
        <v>183.60000000000002</v>
      </c>
      <c r="Z50" s="36">
        <f>IFERROR(IF(Y50=0,"",ROUNDUP(Y50/H50,0)*0.01898),"")</f>
        <v>0.32266</v>
      </c>
      <c r="AA50" s="56"/>
      <c r="AB50" s="57"/>
      <c r="AC50" s="95" t="s">
        <v>122</v>
      </c>
      <c r="AG50" s="64"/>
      <c r="AJ50" s="68" t="s">
        <v>109</v>
      </c>
      <c r="AK50" s="68">
        <v>691.2</v>
      </c>
      <c r="BB50" s="96" t="s">
        <v>1</v>
      </c>
      <c r="BM50" s="64">
        <f t="shared" si="7"/>
        <v>187.24999999999997</v>
      </c>
      <c r="BN50" s="64">
        <f t="shared" si="8"/>
        <v>190.995</v>
      </c>
      <c r="BO50" s="64">
        <f t="shared" si="9"/>
        <v>0.26041666666666663</v>
      </c>
      <c r="BP50" s="64">
        <f t="shared" si="10"/>
        <v>0.265625</v>
      </c>
    </row>
    <row r="51" spans="1:68" ht="27" hidden="1" customHeight="1" x14ac:dyDescent="0.25">
      <c r="A51" s="54" t="s">
        <v>123</v>
      </c>
      <c r="B51" s="54" t="s">
        <v>124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125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126</v>
      </c>
      <c r="B52" s="54" t="s">
        <v>127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122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130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131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108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450</v>
      </c>
      <c r="Y54" s="642">
        <f t="shared" si="6"/>
        <v>450</v>
      </c>
      <c r="Z54" s="36">
        <f>IFERROR(IF(Y54=0,"",ROUNDUP(Y54/H54,0)*0.00902),"")</f>
        <v>0.90200000000000002</v>
      </c>
      <c r="AA54" s="56"/>
      <c r="AB54" s="57"/>
      <c r="AC54" s="103" t="s">
        <v>134</v>
      </c>
      <c r="AG54" s="64"/>
      <c r="AJ54" s="68" t="s">
        <v>109</v>
      </c>
      <c r="AK54" s="68">
        <v>594</v>
      </c>
      <c r="BB54" s="104" t="s">
        <v>1</v>
      </c>
      <c r="BM54" s="64">
        <f t="shared" si="7"/>
        <v>471</v>
      </c>
      <c r="BN54" s="64">
        <f t="shared" si="8"/>
        <v>471</v>
      </c>
      <c r="BO54" s="64">
        <f t="shared" si="9"/>
        <v>0.75757575757575757</v>
      </c>
      <c r="BP54" s="64">
        <f t="shared" si="10"/>
        <v>0.75757575757575757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116.66666666666666</v>
      </c>
      <c r="Y55" s="643">
        <f>IFERROR(Y49/H49,"0")+IFERROR(Y50/H50,"0")+IFERROR(Y51/H51,"0")+IFERROR(Y52/H52,"0")+IFERROR(Y53/H53,"0")+IFERROR(Y54/H54,"0")</f>
        <v>117</v>
      </c>
      <c r="Z55" s="643">
        <f>IFERROR(IF(Z49="",0,Z49),"0")+IFERROR(IF(Z50="",0,Z50),"0")+IFERROR(IF(Z51="",0,Z51),"0")+IFERROR(IF(Z52="",0,Z52),"0")+IFERROR(IF(Z53="",0,Z53),"0")+IFERROR(IF(Z54="",0,Z54),"0")</f>
        <v>1.2246600000000001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630</v>
      </c>
      <c r="Y56" s="643">
        <f>IFERROR(SUM(Y49:Y54),"0")</f>
        <v>633.6</v>
      </c>
      <c r="Z56" s="37"/>
      <c r="AA56" s="644"/>
      <c r="AB56" s="644"/>
      <c r="AC56" s="644"/>
    </row>
    <row r="57" spans="1:68" ht="14.25" hidden="1" customHeight="1" x14ac:dyDescent="0.25">
      <c r="A57" s="654" t="s">
        <v>135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customHeight="1" x14ac:dyDescent="0.25">
      <c r="A58" s="54" t="s">
        <v>136</v>
      </c>
      <c r="B58" s="54" t="s">
        <v>137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60</v>
      </c>
      <c r="Y58" s="642">
        <f>IFERROR(IF(X58="",0,CEILING((X58/$H58),1)*$H58),"")</f>
        <v>64.800000000000011</v>
      </c>
      <c r="Z58" s="36">
        <f>IFERROR(IF(Y58=0,"",ROUNDUP(Y58/H58,0)*0.01898),"")</f>
        <v>0.11388000000000001</v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62.416666666666657</v>
      </c>
      <c r="BN58" s="64">
        <f>IFERROR(Y58*I58/H58,"0")</f>
        <v>67.410000000000011</v>
      </c>
      <c r="BO58" s="64">
        <f>IFERROR(1/J58*(X58/H58),"0")</f>
        <v>8.6805555555555552E-2</v>
      </c>
      <c r="BP58" s="64">
        <f>IFERROR(1/J58*(Y58/H58),"0")</f>
        <v>9.3750000000000014E-2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105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144</v>
      </c>
      <c r="B61" s="54" t="s">
        <v>145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108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180</v>
      </c>
      <c r="Y61" s="642">
        <f>IFERROR(IF(X61="",0,CEILING((X61/$H61),1)*$H61),"")</f>
        <v>180.9</v>
      </c>
      <c r="Z61" s="36">
        <f>IFERROR(IF(Y61=0,"",ROUNDUP(Y61/H61,0)*0.00651),"")</f>
        <v>0.43617</v>
      </c>
      <c r="AA61" s="56"/>
      <c r="AB61" s="57"/>
      <c r="AC61" s="111" t="s">
        <v>138</v>
      </c>
      <c r="AG61" s="64"/>
      <c r="AJ61" s="68" t="s">
        <v>109</v>
      </c>
      <c r="AK61" s="68">
        <v>491.4</v>
      </c>
      <c r="BB61" s="112" t="s">
        <v>1</v>
      </c>
      <c r="BM61" s="64">
        <f>IFERROR(X61*I61/H61,"0")</f>
        <v>191.99999999999997</v>
      </c>
      <c r="BN61" s="64">
        <f>IFERROR(Y61*I61/H61,"0")</f>
        <v>192.95999999999998</v>
      </c>
      <c r="BO61" s="64">
        <f>IFERROR(1/J61*(X61/H61),"0")</f>
        <v>0.36630036630036628</v>
      </c>
      <c r="BP61" s="64">
        <f>IFERROR(1/J61*(Y61/H61),"0")</f>
        <v>0.36813186813186816</v>
      </c>
    </row>
    <row r="62" spans="1:68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72.222222222222214</v>
      </c>
      <c r="Y62" s="643">
        <f>IFERROR(Y58/H58,"0")+IFERROR(Y59/H59,"0")+IFERROR(Y60/H60,"0")+IFERROR(Y61/H61,"0")</f>
        <v>73</v>
      </c>
      <c r="Z62" s="643">
        <f>IFERROR(IF(Z58="",0,Z58),"0")+IFERROR(IF(Z59="",0,Z59),"0")+IFERROR(IF(Z60="",0,Z60),"0")+IFERROR(IF(Z61="",0,Z61),"0")</f>
        <v>0.55005000000000004</v>
      </c>
      <c r="AA62" s="644"/>
      <c r="AB62" s="644"/>
      <c r="AC62" s="644"/>
    </row>
    <row r="63" spans="1:68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240</v>
      </c>
      <c r="Y63" s="643">
        <f>IFERROR(SUM(Y58:Y61),"0")</f>
        <v>245.70000000000002</v>
      </c>
      <c r="Z63" s="37"/>
      <c r="AA63" s="644"/>
      <c r="AB63" s="644"/>
      <c r="AC63" s="644"/>
    </row>
    <row r="64" spans="1:68" ht="14.25" hidden="1" customHeight="1" x14ac:dyDescent="0.25">
      <c r="A64" s="654" t="s">
        <v>146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105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105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163</v>
      </c>
      <c r="B73" s="54" t="s">
        <v>164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105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105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105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170</v>
      </c>
      <c r="B76" s="54" t="s">
        <v>171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105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172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customHeight="1" x14ac:dyDescent="0.25">
      <c r="A80" s="54" t="s">
        <v>173</v>
      </c>
      <c r="B80" s="54" t="s">
        <v>174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130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40</v>
      </c>
      <c r="Y80" s="642">
        <f>IFERROR(IF(X80="",0,CEILING((X80/$H80),1)*$H80),"")</f>
        <v>46.8</v>
      </c>
      <c r="Z80" s="36">
        <f>IFERROR(IF(Y80=0,"",ROUNDUP(Y80/H80,0)*0.01898),"")</f>
        <v>0.11388000000000001</v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42.230769230769226</v>
      </c>
      <c r="BN80" s="64">
        <f>IFERROR(Y80*I80/H80,"0")</f>
        <v>49.41</v>
      </c>
      <c r="BO80" s="64">
        <f>IFERROR(1/J80*(X80/H80),"0")</f>
        <v>8.0128205128205135E-2</v>
      </c>
      <c r="BP80" s="64">
        <f>IFERROR(1/J80*(Y80/H80),"0")</f>
        <v>9.375E-2</v>
      </c>
    </row>
    <row r="81" spans="1:68" ht="27" hidden="1" customHeight="1" x14ac:dyDescent="0.25">
      <c r="A81" s="54" t="s">
        <v>176</v>
      </c>
      <c r="B81" s="54" t="s">
        <v>177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105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5.1282051282051286</v>
      </c>
      <c r="Y82" s="643">
        <f>IFERROR(Y80/H80,"0")+IFERROR(Y81/H81,"0")</f>
        <v>6</v>
      </c>
      <c r="Z82" s="643">
        <f>IFERROR(IF(Z80="",0,Z80),"0")+IFERROR(IF(Z81="",0,Z81),"0")</f>
        <v>0.11388000000000001</v>
      </c>
      <c r="AA82" s="644"/>
      <c r="AB82" s="644"/>
      <c r="AC82" s="644"/>
    </row>
    <row r="83" spans="1:68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40</v>
      </c>
      <c r="Y83" s="643">
        <f>IFERROR(SUM(Y80:Y81),"0")</f>
        <v>46.8</v>
      </c>
      <c r="Z83" s="37"/>
      <c r="AA83" s="644"/>
      <c r="AB83" s="644"/>
      <c r="AC83" s="644"/>
    </row>
    <row r="84" spans="1:68" ht="16.5" hidden="1" customHeight="1" x14ac:dyDescent="0.25">
      <c r="A84" s="669" t="s">
        <v>179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customHeight="1" x14ac:dyDescent="0.25">
      <c r="A86" s="54" t="s">
        <v>180</v>
      </c>
      <c r="B86" s="54" t="s">
        <v>181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130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150</v>
      </c>
      <c r="Y86" s="642">
        <f>IFERROR(IF(X86="",0,CEILING((X86/$H86),1)*$H86),"")</f>
        <v>151.20000000000002</v>
      </c>
      <c r="Z86" s="36">
        <f>IFERROR(IF(Y86=0,"",ROUNDUP(Y86/H86,0)*0.01898),"")</f>
        <v>0.26572000000000001</v>
      </c>
      <c r="AA86" s="56"/>
      <c r="AB86" s="57"/>
      <c r="AC86" s="135" t="s">
        <v>182</v>
      </c>
      <c r="AG86" s="64"/>
      <c r="AJ86" s="68"/>
      <c r="AK86" s="68">
        <v>0</v>
      </c>
      <c r="BB86" s="136" t="s">
        <v>1</v>
      </c>
      <c r="BM86" s="64">
        <f>IFERROR(X86*I86/H86,"0")</f>
        <v>156.04166666666666</v>
      </c>
      <c r="BN86" s="64">
        <f>IFERROR(Y86*I86/H86,"0")</f>
        <v>157.29000000000002</v>
      </c>
      <c r="BO86" s="64">
        <f>IFERROR(1/J86*(X86/H86),"0")</f>
        <v>0.21701388888888887</v>
      </c>
      <c r="BP86" s="64">
        <f>IFERROR(1/J86*(Y86/H86),"0")</f>
        <v>0.21875</v>
      </c>
    </row>
    <row r="87" spans="1:68" ht="16.5" hidden="1" customHeight="1" x14ac:dyDescent="0.25">
      <c r="A87" s="54" t="s">
        <v>183</v>
      </c>
      <c r="B87" s="54" t="s">
        <v>184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105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182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185</v>
      </c>
      <c r="B88" s="54" t="s">
        <v>186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108</v>
      </c>
      <c r="M88" s="33" t="s">
        <v>130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450</v>
      </c>
      <c r="Y88" s="642">
        <f>IFERROR(IF(X88="",0,CEILING((X88/$H88),1)*$H88),"")</f>
        <v>450</v>
      </c>
      <c r="Z88" s="36">
        <f>IFERROR(IF(Y88=0,"",ROUNDUP(Y88/H88,0)*0.00902),"")</f>
        <v>0.90200000000000002</v>
      </c>
      <c r="AA88" s="56"/>
      <c r="AB88" s="57"/>
      <c r="AC88" s="139" t="s">
        <v>187</v>
      </c>
      <c r="AG88" s="64"/>
      <c r="AJ88" s="68" t="s">
        <v>109</v>
      </c>
      <c r="AK88" s="68">
        <v>594</v>
      </c>
      <c r="BB88" s="140" t="s">
        <v>1</v>
      </c>
      <c r="BM88" s="64">
        <f>IFERROR(X88*I88/H88,"0")</f>
        <v>471</v>
      </c>
      <c r="BN88" s="64">
        <f>IFERROR(Y88*I88/H88,"0")</f>
        <v>471</v>
      </c>
      <c r="BO88" s="64">
        <f>IFERROR(1/J88*(X88/H88),"0")</f>
        <v>0.75757575757575757</v>
      </c>
      <c r="BP88" s="64">
        <f>IFERROR(1/J88*(Y88/H88),"0")</f>
        <v>0.75757575757575757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113.88888888888889</v>
      </c>
      <c r="Y89" s="643">
        <f>IFERROR(Y86/H86,"0")+IFERROR(Y87/H87,"0")+IFERROR(Y88/H88,"0")</f>
        <v>114</v>
      </c>
      <c r="Z89" s="643">
        <f>IFERROR(IF(Z86="",0,Z86),"0")+IFERROR(IF(Z87="",0,Z87),"0")+IFERROR(IF(Z88="",0,Z88),"0")</f>
        <v>1.1677200000000001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600</v>
      </c>
      <c r="Y90" s="643">
        <f>IFERROR(SUM(Y86:Y88),"0")</f>
        <v>601.20000000000005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customHeight="1" x14ac:dyDescent="0.25">
      <c r="A92" s="54" t="s">
        <v>188</v>
      </c>
      <c r="B92" s="54" t="s">
        <v>189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99</v>
      </c>
      <c r="L92" s="32"/>
      <c r="M92" s="33" t="s">
        <v>105</v>
      </c>
      <c r="N92" s="33"/>
      <c r="O92" s="32">
        <v>45</v>
      </c>
      <c r="P92" s="72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9"/>
      <c r="R92" s="659"/>
      <c r="S92" s="659"/>
      <c r="T92" s="660"/>
      <c r="U92" s="34"/>
      <c r="V92" s="34"/>
      <c r="W92" s="35" t="s">
        <v>69</v>
      </c>
      <c r="X92" s="641">
        <v>170</v>
      </c>
      <c r="Y92" s="642">
        <f t="shared" ref="Y92:Y99" si="16">IFERROR(IF(X92="",0,CEILING((X92/$H92),1)*$H92),"")</f>
        <v>176.4</v>
      </c>
      <c r="Z92" s="36">
        <f>IFERROR(IF(Y92=0,"",ROUNDUP(Y92/H92,0)*0.01898),"")</f>
        <v>0.39857999999999999</v>
      </c>
      <c r="AA92" s="56"/>
      <c r="AB92" s="57"/>
      <c r="AC92" s="141" t="s">
        <v>190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180.50357142857143</v>
      </c>
      <c r="BN92" s="64">
        <f t="shared" ref="BN92:BN99" si="18">IFERROR(Y92*I92/H92,"0")</f>
        <v>187.29900000000001</v>
      </c>
      <c r="BO92" s="64">
        <f t="shared" ref="BO92:BO99" si="19">IFERROR(1/J92*(X92/H92),"0")</f>
        <v>0.31622023809523808</v>
      </c>
      <c r="BP92" s="64">
        <f t="shared" ref="BP92:BP99" si="20">IFERROR(1/J92*(Y92/H92),"0")</f>
        <v>0.328125</v>
      </c>
    </row>
    <row r="93" spans="1:68" ht="16.5" hidden="1" customHeight="1" x14ac:dyDescent="0.25">
      <c r="A93" s="54" t="s">
        <v>188</v>
      </c>
      <c r="B93" s="54" t="s">
        <v>191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99</v>
      </c>
      <c r="L93" s="32"/>
      <c r="M93" s="33" t="s">
        <v>105</v>
      </c>
      <c r="N93" s="33"/>
      <c r="O93" s="32">
        <v>45</v>
      </c>
      <c r="P93" s="8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190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188</v>
      </c>
      <c r="B94" s="54" t="s">
        <v>192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130</v>
      </c>
      <c r="N94" s="33"/>
      <c r="O94" s="32">
        <v>45</v>
      </c>
      <c r="P94" s="683" t="s">
        <v>193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190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194</v>
      </c>
      <c r="B95" s="54" t="s">
        <v>195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105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196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197</v>
      </c>
      <c r="B96" s="54" t="s">
        <v>198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130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190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197</v>
      </c>
      <c r="B97" s="54" t="s">
        <v>199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105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720</v>
      </c>
      <c r="Y97" s="642">
        <f t="shared" si="16"/>
        <v>720.90000000000009</v>
      </c>
      <c r="Z97" s="36">
        <f>IFERROR(IF(Y97=0,"",ROUNDUP(Y97/H97,0)*0.00651),"")</f>
        <v>1.73817</v>
      </c>
      <c r="AA97" s="56"/>
      <c r="AB97" s="57"/>
      <c r="AC97" s="151" t="s">
        <v>200</v>
      </c>
      <c r="AG97" s="64"/>
      <c r="AJ97" s="68"/>
      <c r="AK97" s="68">
        <v>0</v>
      </c>
      <c r="BB97" s="152" t="s">
        <v>1</v>
      </c>
      <c r="BM97" s="64">
        <f t="shared" si="17"/>
        <v>787.19999999999993</v>
      </c>
      <c r="BN97" s="64">
        <f t="shared" si="18"/>
        <v>788.18400000000008</v>
      </c>
      <c r="BO97" s="64">
        <f t="shared" si="19"/>
        <v>1.4652014652014651</v>
      </c>
      <c r="BP97" s="64">
        <f t="shared" si="20"/>
        <v>1.4670329670329672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105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204</v>
      </c>
      <c r="B99" s="54" t="s">
        <v>205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105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286.90476190476187</v>
      </c>
      <c r="Y100" s="643">
        <f>IFERROR(Y92/H92,"0")+IFERROR(Y93/H93,"0")+IFERROR(Y94/H94,"0")+IFERROR(Y95/H95,"0")+IFERROR(Y96/H96,"0")+IFERROR(Y97/H97,"0")+IFERROR(Y98/H98,"0")+IFERROR(Y99/H99,"0")</f>
        <v>288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2.1367500000000001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890</v>
      </c>
      <c r="Y101" s="643">
        <f>IFERROR(SUM(Y92:Y99),"0")</f>
        <v>897.30000000000007</v>
      </c>
      <c r="Z101" s="37"/>
      <c r="AA101" s="644"/>
      <c r="AB101" s="644"/>
      <c r="AC101" s="644"/>
    </row>
    <row r="102" spans="1:68" ht="16.5" hidden="1" customHeight="1" x14ac:dyDescent="0.25">
      <c r="A102" s="669" t="s">
        <v>206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customHeight="1" x14ac:dyDescent="0.25">
      <c r="A104" s="54" t="s">
        <v>207</v>
      </c>
      <c r="B104" s="54" t="s">
        <v>208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50</v>
      </c>
      <c r="Y104" s="64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7" t="s">
        <v>209</v>
      </c>
      <c r="AG104" s="64"/>
      <c r="AJ104" s="68"/>
      <c r="AK104" s="68">
        <v>0</v>
      </c>
      <c r="BB104" s="158" t="s">
        <v>1</v>
      </c>
      <c r="BM104" s="64">
        <f>IFERROR(X104*I104/H104,"0")</f>
        <v>52.013888888888886</v>
      </c>
      <c r="BN104" s="64">
        <f>IFERROR(Y104*I104/H104,"0")</f>
        <v>56.17499999999999</v>
      </c>
      <c r="BO104" s="64">
        <f>IFERROR(1/J104*(X104/H104),"0")</f>
        <v>7.2337962962962965E-2</v>
      </c>
      <c r="BP104" s="64">
        <f>IFERROR(1/J104*(Y104/H104),"0")</f>
        <v>7.8125E-2</v>
      </c>
    </row>
    <row r="105" spans="1:68" ht="16.5" hidden="1" customHeight="1" x14ac:dyDescent="0.25">
      <c r="A105" s="54" t="s">
        <v>210</v>
      </c>
      <c r="B105" s="54" t="s">
        <v>211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105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209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212</v>
      </c>
      <c r="B106" s="54" t="s">
        <v>213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105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360</v>
      </c>
      <c r="Y106" s="642">
        <f>IFERROR(IF(X106="",0,CEILING((X106/$H106),1)*$H106),"")</f>
        <v>360</v>
      </c>
      <c r="Z106" s="36">
        <f>IFERROR(IF(Y106=0,"",ROUNDUP(Y106/H106,0)*0.00902),"")</f>
        <v>0.72160000000000002</v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376.79999999999995</v>
      </c>
      <c r="BN106" s="64">
        <f>IFERROR(Y106*I106/H106,"0")</f>
        <v>376.79999999999995</v>
      </c>
      <c r="BO106" s="64">
        <f>IFERROR(1/J106*(X106/H106),"0")</f>
        <v>0.60606060606060608</v>
      </c>
      <c r="BP106" s="64">
        <f>IFERROR(1/J106*(Y106/H106),"0")</f>
        <v>0.60606060606060608</v>
      </c>
    </row>
    <row r="107" spans="1:68" ht="16.5" hidden="1" customHeight="1" x14ac:dyDescent="0.25">
      <c r="A107" s="54" t="s">
        <v>214</v>
      </c>
      <c r="B107" s="54" t="s">
        <v>215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105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84.629629629629633</v>
      </c>
      <c r="Y108" s="643">
        <f>IFERROR(Y104/H104,"0")+IFERROR(Y105/H105,"0")+IFERROR(Y106/H106,"0")+IFERROR(Y107/H107,"0")</f>
        <v>85</v>
      </c>
      <c r="Z108" s="643">
        <f>IFERROR(IF(Z104="",0,Z104),"0")+IFERROR(IF(Z105="",0,Z105),"0")+IFERROR(IF(Z106="",0,Z106),"0")+IFERROR(IF(Z107="",0,Z107),"0")</f>
        <v>0.8165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410</v>
      </c>
      <c r="Y109" s="643">
        <f>IFERROR(SUM(Y104:Y107),"0")</f>
        <v>414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135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216</v>
      </c>
      <c r="B111" s="54" t="s">
        <v>217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218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219</v>
      </c>
      <c r="B112" s="54" t="s">
        <v>220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149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218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218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customHeight="1" x14ac:dyDescent="0.25">
      <c r="A117" s="54" t="s">
        <v>223</v>
      </c>
      <c r="B117" s="54" t="s">
        <v>224</v>
      </c>
      <c r="C117" s="31">
        <v>4301051625</v>
      </c>
      <c r="D117" s="647">
        <v>4607091385168</v>
      </c>
      <c r="E117" s="648"/>
      <c r="F117" s="640">
        <v>1.4</v>
      </c>
      <c r="G117" s="32">
        <v>6</v>
      </c>
      <c r="H117" s="640">
        <v>8.4</v>
      </c>
      <c r="I117" s="640">
        <v>8.9130000000000003</v>
      </c>
      <c r="J117" s="32">
        <v>64</v>
      </c>
      <c r="K117" s="32" t="s">
        <v>99</v>
      </c>
      <c r="L117" s="32"/>
      <c r="M117" s="33" t="s">
        <v>105</v>
      </c>
      <c r="N117" s="33"/>
      <c r="O117" s="32">
        <v>45</v>
      </c>
      <c r="P117" s="78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550</v>
      </c>
      <c r="Y117" s="642">
        <f t="shared" ref="Y117:Y123" si="21">IFERROR(IF(X117="",0,CEILING((X117/$H117),1)*$H117),"")</f>
        <v>554.4</v>
      </c>
      <c r="Z117" s="36">
        <f>IFERROR(IF(Y117=0,"",ROUNDUP(Y117/H117,0)*0.01898),"")</f>
        <v>1.25268</v>
      </c>
      <c r="AA117" s="56"/>
      <c r="AB117" s="57"/>
      <c r="AC117" s="171" t="s">
        <v>225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583.58928571428578</v>
      </c>
      <c r="BN117" s="64">
        <f t="shared" ref="BN117:BN123" si="23">IFERROR(Y117*I117/H117,"0")</f>
        <v>588.25799999999992</v>
      </c>
      <c r="BO117" s="64">
        <f t="shared" ref="BO117:BO123" si="24">IFERROR(1/J117*(X117/H117),"0")</f>
        <v>1.0230654761904761</v>
      </c>
      <c r="BP117" s="64">
        <f t="shared" ref="BP117:BP123" si="25">IFERROR(1/J117*(Y117/H117),"0")</f>
        <v>1.03125</v>
      </c>
    </row>
    <row r="118" spans="1:68" ht="16.5" hidden="1" customHeight="1" x14ac:dyDescent="0.25">
      <c r="A118" s="54" t="s">
        <v>223</v>
      </c>
      <c r="B118" s="54" t="s">
        <v>226</v>
      </c>
      <c r="C118" s="31">
        <v>4301051724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130</v>
      </c>
      <c r="N118" s="33"/>
      <c r="O118" s="32">
        <v>45</v>
      </c>
      <c r="P118" s="78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225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27" hidden="1" customHeight="1" x14ac:dyDescent="0.25">
      <c r="A119" s="54" t="s">
        <v>223</v>
      </c>
      <c r="B119" s="54" t="s">
        <v>227</v>
      </c>
      <c r="C119" s="31">
        <v>4301051360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99</v>
      </c>
      <c r="L119" s="32"/>
      <c r="M119" s="33" t="s">
        <v>105</v>
      </c>
      <c r="N119" s="33"/>
      <c r="O119" s="32">
        <v>45</v>
      </c>
      <c r="P119" s="7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228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229</v>
      </c>
      <c r="B120" s="54" t="s">
        <v>230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130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225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231</v>
      </c>
      <c r="B121" s="54" t="s">
        <v>232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130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720</v>
      </c>
      <c r="Y121" s="642">
        <f t="shared" si="21"/>
        <v>720.90000000000009</v>
      </c>
      <c r="Z121" s="36">
        <f>IFERROR(IF(Y121=0,"",ROUNDUP(Y121/H121,0)*0.00651),"")</f>
        <v>1.73817</v>
      </c>
      <c r="AA121" s="56"/>
      <c r="AB121" s="57"/>
      <c r="AC121" s="179" t="s">
        <v>225</v>
      </c>
      <c r="AG121" s="64"/>
      <c r="AJ121" s="68"/>
      <c r="AK121" s="68">
        <v>0</v>
      </c>
      <c r="BB121" s="180" t="s">
        <v>1</v>
      </c>
      <c r="BM121" s="64">
        <f t="shared" si="22"/>
        <v>787.19999999999993</v>
      </c>
      <c r="BN121" s="64">
        <f t="shared" si="23"/>
        <v>788.18400000000008</v>
      </c>
      <c r="BO121" s="64">
        <f t="shared" si="24"/>
        <v>1.4652014652014651</v>
      </c>
      <c r="BP121" s="64">
        <f t="shared" si="25"/>
        <v>1.4670329670329672</v>
      </c>
    </row>
    <row r="122" spans="1:68" ht="16.5" customHeight="1" x14ac:dyDescent="0.25">
      <c r="A122" s="54" t="s">
        <v>233</v>
      </c>
      <c r="B122" s="54" t="s">
        <v>234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105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18</v>
      </c>
      <c r="Y122" s="642">
        <f t="shared" si="21"/>
        <v>18</v>
      </c>
      <c r="Z122" s="36">
        <f>IFERROR(IF(Y122=0,"",ROUNDUP(Y122/H122,0)*0.00651),"")</f>
        <v>6.5100000000000005E-2</v>
      </c>
      <c r="AA122" s="56"/>
      <c r="AB122" s="57"/>
      <c r="AC122" s="181" t="s">
        <v>235</v>
      </c>
      <c r="AG122" s="64"/>
      <c r="AJ122" s="68"/>
      <c r="AK122" s="68">
        <v>0</v>
      </c>
      <c r="BB122" s="182" t="s">
        <v>1</v>
      </c>
      <c r="BM122" s="64">
        <f t="shared" si="22"/>
        <v>19.8</v>
      </c>
      <c r="BN122" s="64">
        <f t="shared" si="23"/>
        <v>19.8</v>
      </c>
      <c r="BO122" s="64">
        <f t="shared" si="24"/>
        <v>5.4945054945054951E-2</v>
      </c>
      <c r="BP122" s="64">
        <f t="shared" si="25"/>
        <v>5.4945054945054951E-2</v>
      </c>
    </row>
    <row r="123" spans="1:68" ht="27" hidden="1" customHeight="1" x14ac:dyDescent="0.25">
      <c r="A123" s="54" t="s">
        <v>236</v>
      </c>
      <c r="B123" s="54" t="s">
        <v>237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105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238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342.14285714285711</v>
      </c>
      <c r="Y124" s="643">
        <f>IFERROR(Y117/H117,"0")+IFERROR(Y118/H118,"0")+IFERROR(Y119/H119,"0")+IFERROR(Y120/H120,"0")+IFERROR(Y121/H121,"0")+IFERROR(Y122/H122,"0")+IFERROR(Y123/H123,"0")</f>
        <v>343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3.0559500000000002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1288</v>
      </c>
      <c r="Y125" s="643">
        <f>IFERROR(SUM(Y117:Y123),"0")</f>
        <v>1293.3000000000002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172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239</v>
      </c>
      <c r="B127" s="54" t="s">
        <v>240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105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241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242</v>
      </c>
      <c r="B128" s="54" t="s">
        <v>243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105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23.1</v>
      </c>
      <c r="Y128" s="642">
        <f>IFERROR(IF(X128="",0,CEILING((X128/$H128),1)*$H128),"")</f>
        <v>23.759999999999998</v>
      </c>
      <c r="Z128" s="36">
        <f>IFERROR(IF(Y128=0,"",ROUNDUP(Y128/H128,0)*0.00651),"")</f>
        <v>7.8119999999999995E-2</v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26.11</v>
      </c>
      <c r="BN128" s="64">
        <f>IFERROR(Y128*I128/H128,"0")</f>
        <v>26.855999999999998</v>
      </c>
      <c r="BO128" s="64">
        <f>IFERROR(1/J128*(X128/H128),"0")</f>
        <v>6.4102564102564111E-2</v>
      </c>
      <c r="BP128" s="64">
        <f>IFERROR(1/J128*(Y128/H128),"0")</f>
        <v>6.5934065934065936E-2</v>
      </c>
    </row>
    <row r="129" spans="1:68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11.666666666666668</v>
      </c>
      <c r="Y129" s="643">
        <f>IFERROR(Y127/H127,"0")+IFERROR(Y128/H128,"0")</f>
        <v>11.999999999999998</v>
      </c>
      <c r="Z129" s="643">
        <f>IFERROR(IF(Z127="",0,Z127),"0")+IFERROR(IF(Z128="",0,Z128),"0")</f>
        <v>7.8119999999999995E-2</v>
      </c>
      <c r="AA129" s="644"/>
      <c r="AB129" s="644"/>
      <c r="AC129" s="644"/>
    </row>
    <row r="130" spans="1:68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23.1</v>
      </c>
      <c r="Y130" s="643">
        <f>IFERROR(SUM(Y127:Y128),"0")</f>
        <v>23.759999999999998</v>
      </c>
      <c r="Z130" s="37"/>
      <c r="AA130" s="644"/>
      <c r="AB130" s="644"/>
      <c r="AC130" s="644"/>
    </row>
    <row r="131" spans="1:68" ht="16.5" hidden="1" customHeight="1" x14ac:dyDescent="0.25">
      <c r="A131" s="669" t="s">
        <v>245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customHeight="1" x14ac:dyDescent="0.25">
      <c r="A133" s="54" t="s">
        <v>246</v>
      </c>
      <c r="B133" s="54" t="s">
        <v>247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108</v>
      </c>
      <c r="Y133" s="642">
        <f>IFERROR(IF(X133="",0,CEILING((X133/$H133),1)*$H133),"")</f>
        <v>108.80000000000001</v>
      </c>
      <c r="Z133" s="36">
        <f>IFERROR(IF(Y133=0,"",ROUNDUP(Y133/H133,0)*0.00651),"")</f>
        <v>0.22134000000000001</v>
      </c>
      <c r="AA133" s="56"/>
      <c r="AB133" s="57"/>
      <c r="AC133" s="189" t="s">
        <v>248</v>
      </c>
      <c r="AG133" s="64"/>
      <c r="AJ133" s="68"/>
      <c r="AK133" s="68">
        <v>0</v>
      </c>
      <c r="BB133" s="190" t="s">
        <v>1</v>
      </c>
      <c r="BM133" s="64">
        <f>IFERROR(X133*I133/H133,"0")</f>
        <v>114.07499999999999</v>
      </c>
      <c r="BN133" s="64">
        <f>IFERROR(Y133*I133/H133,"0")</f>
        <v>114.92</v>
      </c>
      <c r="BO133" s="64">
        <f>IFERROR(1/J133*(X133/H133),"0")</f>
        <v>0.18543956043956045</v>
      </c>
      <c r="BP133" s="64">
        <f>IFERROR(1/J133*(Y133/H133),"0")</f>
        <v>0.18681318681318682</v>
      </c>
    </row>
    <row r="134" spans="1:68" ht="27" hidden="1" customHeight="1" x14ac:dyDescent="0.25">
      <c r="A134" s="54" t="s">
        <v>246</v>
      </c>
      <c r="B134" s="54" t="s">
        <v>249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248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33.75</v>
      </c>
      <c r="Y135" s="643">
        <f>IFERROR(Y133/H133,"0")+IFERROR(Y134/H134,"0")</f>
        <v>34</v>
      </c>
      <c r="Z135" s="643">
        <f>IFERROR(IF(Z133="",0,Z133),"0")+IFERROR(IF(Z134="",0,Z134),"0")</f>
        <v>0.22134000000000001</v>
      </c>
      <c r="AA135" s="644"/>
      <c r="AB135" s="644"/>
      <c r="AC135" s="644"/>
    </row>
    <row r="136" spans="1:68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108</v>
      </c>
      <c r="Y136" s="643">
        <f>IFERROR(SUM(Y133:Y134),"0")</f>
        <v>108.80000000000001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146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250</v>
      </c>
      <c r="B138" s="54" t="s">
        <v>251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252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250</v>
      </c>
      <c r="B139" s="54" t="s">
        <v>253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62.999999999999993</v>
      </c>
      <c r="Y139" s="642">
        <f>IFERROR(IF(X139="",0,CEILING((X139/$H139),1)*$H139),"")</f>
        <v>64.399999999999991</v>
      </c>
      <c r="Z139" s="36">
        <f>IFERROR(IF(Y139=0,"",ROUNDUP(Y139/H139,0)*0.00651),"")</f>
        <v>0.14973</v>
      </c>
      <c r="AA139" s="56"/>
      <c r="AB139" s="57"/>
      <c r="AC139" s="195" t="s">
        <v>252</v>
      </c>
      <c r="AG139" s="64"/>
      <c r="AJ139" s="68"/>
      <c r="AK139" s="68">
        <v>0</v>
      </c>
      <c r="BB139" s="196" t="s">
        <v>1</v>
      </c>
      <c r="BM139" s="64">
        <f>IFERROR(X139*I139/H139,"0")</f>
        <v>69.03</v>
      </c>
      <c r="BN139" s="64">
        <f>IFERROR(Y139*I139/H139,"0")</f>
        <v>70.563999999999993</v>
      </c>
      <c r="BO139" s="64">
        <f>IFERROR(1/J139*(X139/H139),"0")</f>
        <v>0.12362637362637363</v>
      </c>
      <c r="BP139" s="64">
        <f>IFERROR(1/J139*(Y139/H139),"0")</f>
        <v>0.1263736263736264</v>
      </c>
    </row>
    <row r="140" spans="1:68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22.5</v>
      </c>
      <c r="Y140" s="643">
        <f>IFERROR(Y138/H138,"0")+IFERROR(Y139/H139,"0")</f>
        <v>23</v>
      </c>
      <c r="Z140" s="643">
        <f>IFERROR(IF(Z138="",0,Z138),"0")+IFERROR(IF(Z139="",0,Z139),"0")</f>
        <v>0.14973</v>
      </c>
      <c r="AA140" s="644"/>
      <c r="AB140" s="644"/>
      <c r="AC140" s="644"/>
    </row>
    <row r="141" spans="1:68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62.999999999999993</v>
      </c>
      <c r="Y141" s="643">
        <f>IFERROR(SUM(Y138:Y139),"0")</f>
        <v>64.399999999999991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254</v>
      </c>
      <c r="B143" s="54" t="s">
        <v>255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248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254</v>
      </c>
      <c r="B144" s="54" t="s">
        <v>256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75.900000000000006</v>
      </c>
      <c r="Y144" s="642">
        <f>IFERROR(IF(X144="",0,CEILING((X144/$H144),1)*$H144),"")</f>
        <v>76.56</v>
      </c>
      <c r="Z144" s="36">
        <f>IFERROR(IF(Y144=0,"",ROUNDUP(Y144/H144,0)*0.00651),"")</f>
        <v>0.18879000000000001</v>
      </c>
      <c r="AA144" s="56"/>
      <c r="AB144" s="57"/>
      <c r="AC144" s="199" t="s">
        <v>248</v>
      </c>
      <c r="AG144" s="64"/>
      <c r="AJ144" s="68"/>
      <c r="AK144" s="68">
        <v>0</v>
      </c>
      <c r="BB144" s="200" t="s">
        <v>1</v>
      </c>
      <c r="BM144" s="64">
        <f>IFERROR(X144*I144/H144,"0")</f>
        <v>83.605000000000004</v>
      </c>
      <c r="BN144" s="64">
        <f>IFERROR(Y144*I144/H144,"0")</f>
        <v>84.331999999999994</v>
      </c>
      <c r="BO144" s="64">
        <f>IFERROR(1/J144*(X144/H144),"0")</f>
        <v>0.15796703296703299</v>
      </c>
      <c r="BP144" s="64">
        <f>IFERROR(1/J144*(Y144/H144),"0")</f>
        <v>0.15934065934065936</v>
      </c>
    </row>
    <row r="145" spans="1:68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28.75</v>
      </c>
      <c r="Y145" s="643">
        <f>IFERROR(Y143/H143,"0")+IFERROR(Y144/H144,"0")</f>
        <v>29</v>
      </c>
      <c r="Z145" s="643">
        <f>IFERROR(IF(Z143="",0,Z143),"0")+IFERROR(IF(Z144="",0,Z144),"0")</f>
        <v>0.18879000000000001</v>
      </c>
      <c r="AA145" s="644"/>
      <c r="AB145" s="644"/>
      <c r="AC145" s="644"/>
    </row>
    <row r="146" spans="1:68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75.900000000000006</v>
      </c>
      <c r="Y146" s="643">
        <f>IFERROR(SUM(Y143:Y144),"0")</f>
        <v>76.56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257</v>
      </c>
      <c r="B149" s="54" t="s">
        <v>258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259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146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260</v>
      </c>
      <c r="B153" s="54" t="s">
        <v>261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262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265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266</v>
      </c>
      <c r="B155" s="54" t="s">
        <v>267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268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269</v>
      </c>
      <c r="B159" s="54" t="s">
        <v>270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105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271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272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273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135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274</v>
      </c>
      <c r="B165" s="54" t="s">
        <v>275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149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276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146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customHeight="1" x14ac:dyDescent="0.25">
      <c r="A169" s="54" t="s">
        <v>277</v>
      </c>
      <c r="B169" s="54" t="s">
        <v>278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120</v>
      </c>
      <c r="Y169" s="642">
        <f t="shared" ref="Y169:Y177" si="26">IFERROR(IF(X169="",0,CEILING((X169/$H169),1)*$H169),"")</f>
        <v>121.80000000000001</v>
      </c>
      <c r="Z169" s="36">
        <f>IFERROR(IF(Y169=0,"",ROUNDUP(Y169/H169,0)*0.00902),"")</f>
        <v>0.26158000000000003</v>
      </c>
      <c r="AA169" s="56"/>
      <c r="AB169" s="57"/>
      <c r="AC169" s="213" t="s">
        <v>279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127.71428571428571</v>
      </c>
      <c r="BN169" s="64">
        <f t="shared" ref="BN169:BN177" si="28">IFERROR(Y169*I169/H169,"0")</f>
        <v>129.63</v>
      </c>
      <c r="BO169" s="64">
        <f t="shared" ref="BO169:BO177" si="29">IFERROR(1/J169*(X169/H169),"0")</f>
        <v>0.21645021645021645</v>
      </c>
      <c r="BP169" s="64">
        <f t="shared" ref="BP169:BP177" si="30">IFERROR(1/J169*(Y169/H169),"0")</f>
        <v>0.2196969696969697</v>
      </c>
    </row>
    <row r="170" spans="1:68" ht="27" customHeight="1" x14ac:dyDescent="0.25">
      <c r="A170" s="54" t="s">
        <v>280</v>
      </c>
      <c r="B170" s="54" t="s">
        <v>281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70</v>
      </c>
      <c r="Y170" s="642">
        <f t="shared" si="26"/>
        <v>71.400000000000006</v>
      </c>
      <c r="Z170" s="36">
        <f>IFERROR(IF(Y170=0,"",ROUNDUP(Y170/H170,0)*0.00902),"")</f>
        <v>0.15334</v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27"/>
        <v>74.499999999999986</v>
      </c>
      <c r="BN170" s="64">
        <f t="shared" si="28"/>
        <v>75.989999999999995</v>
      </c>
      <c r="BO170" s="64">
        <f t="shared" si="29"/>
        <v>0.12626262626262624</v>
      </c>
      <c r="BP170" s="64">
        <f t="shared" si="30"/>
        <v>0.12878787878787878</v>
      </c>
    </row>
    <row r="171" spans="1:68" ht="27" customHeight="1" x14ac:dyDescent="0.25">
      <c r="A171" s="54" t="s">
        <v>283</v>
      </c>
      <c r="B171" s="54" t="s">
        <v>284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120</v>
      </c>
      <c r="Y171" s="642">
        <f t="shared" si="26"/>
        <v>121.80000000000001</v>
      </c>
      <c r="Z171" s="36">
        <f>IFERROR(IF(Y171=0,"",ROUNDUP(Y171/H171,0)*0.00902),"")</f>
        <v>0.26158000000000003</v>
      </c>
      <c r="AA171" s="56"/>
      <c r="AB171" s="57"/>
      <c r="AC171" s="217" t="s">
        <v>285</v>
      </c>
      <c r="AG171" s="64"/>
      <c r="AJ171" s="68"/>
      <c r="AK171" s="68">
        <v>0</v>
      </c>
      <c r="BB171" s="218" t="s">
        <v>1</v>
      </c>
      <c r="BM171" s="64">
        <f t="shared" si="27"/>
        <v>126</v>
      </c>
      <c r="BN171" s="64">
        <f t="shared" si="28"/>
        <v>127.89</v>
      </c>
      <c r="BO171" s="64">
        <f t="shared" si="29"/>
        <v>0.21645021645021645</v>
      </c>
      <c r="BP171" s="64">
        <f t="shared" si="30"/>
        <v>0.2196969696969697</v>
      </c>
    </row>
    <row r="172" spans="1:68" ht="27" customHeight="1" x14ac:dyDescent="0.25">
      <c r="A172" s="54" t="s">
        <v>286</v>
      </c>
      <c r="B172" s="54" t="s">
        <v>287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149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157.5</v>
      </c>
      <c r="Y172" s="642">
        <f t="shared" si="26"/>
        <v>157.5</v>
      </c>
      <c r="Z172" s="36">
        <f>IFERROR(IF(Y172=0,"",ROUNDUP(Y172/H172,0)*0.00502),"")</f>
        <v>0.3765</v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7"/>
        <v>167.25</v>
      </c>
      <c r="BN172" s="64">
        <f t="shared" si="28"/>
        <v>167.25</v>
      </c>
      <c r="BO172" s="64">
        <f t="shared" si="29"/>
        <v>0.32051282051282054</v>
      </c>
      <c r="BP172" s="64">
        <f t="shared" si="30"/>
        <v>0.32051282051282054</v>
      </c>
    </row>
    <row r="173" spans="1:68" ht="27" customHeight="1" x14ac:dyDescent="0.25">
      <c r="A173" s="54" t="s">
        <v>288</v>
      </c>
      <c r="B173" s="54" t="s">
        <v>289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192.5</v>
      </c>
      <c r="Y173" s="642">
        <f t="shared" si="26"/>
        <v>193.20000000000002</v>
      </c>
      <c r="Z173" s="36">
        <f>IFERROR(IF(Y173=0,"",ROUNDUP(Y173/H173,0)*0.00502),"")</f>
        <v>0.46184000000000003</v>
      </c>
      <c r="AA173" s="56"/>
      <c r="AB173" s="57"/>
      <c r="AC173" s="221" t="s">
        <v>282</v>
      </c>
      <c r="AG173" s="64"/>
      <c r="AJ173" s="68"/>
      <c r="AK173" s="68">
        <v>0</v>
      </c>
      <c r="BB173" s="222" t="s">
        <v>1</v>
      </c>
      <c r="BM173" s="64">
        <f t="shared" si="27"/>
        <v>204.41666666666666</v>
      </c>
      <c r="BN173" s="64">
        <f t="shared" si="28"/>
        <v>205.16</v>
      </c>
      <c r="BO173" s="64">
        <f t="shared" si="29"/>
        <v>0.39173789173789175</v>
      </c>
      <c r="BP173" s="64">
        <f t="shared" si="30"/>
        <v>0.39316239316239321</v>
      </c>
    </row>
    <row r="174" spans="1:68" ht="27" hidden="1" customHeight="1" x14ac:dyDescent="0.25">
      <c r="A174" s="54" t="s">
        <v>290</v>
      </c>
      <c r="B174" s="54" t="s">
        <v>291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149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292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293</v>
      </c>
      <c r="B175" s="54" t="s">
        <v>294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149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297.5</v>
      </c>
      <c r="Y175" s="642">
        <f t="shared" si="26"/>
        <v>298.2</v>
      </c>
      <c r="Z175" s="36">
        <f>IFERROR(IF(Y175=0,"",ROUNDUP(Y175/H175,0)*0.00502),"")</f>
        <v>0.71284000000000003</v>
      </c>
      <c r="AA175" s="56"/>
      <c r="AB175" s="57"/>
      <c r="AC175" s="225" t="s">
        <v>285</v>
      </c>
      <c r="AG175" s="64"/>
      <c r="AJ175" s="68"/>
      <c r="AK175" s="68">
        <v>0</v>
      </c>
      <c r="BB175" s="226" t="s">
        <v>1</v>
      </c>
      <c r="BM175" s="64">
        <f t="shared" si="27"/>
        <v>311.66666666666663</v>
      </c>
      <c r="BN175" s="64">
        <f t="shared" si="28"/>
        <v>312.40000000000003</v>
      </c>
      <c r="BO175" s="64">
        <f t="shared" si="29"/>
        <v>0.60541310541310545</v>
      </c>
      <c r="BP175" s="64">
        <f t="shared" si="30"/>
        <v>0.6068376068376069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285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149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299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382.14285714285711</v>
      </c>
      <c r="Y178" s="643">
        <f>IFERROR(Y169/H169,"0")+IFERROR(Y170/H170,"0")+IFERROR(Y171/H171,"0")+IFERROR(Y172/H172,"0")+IFERROR(Y173/H173,"0")+IFERROR(Y174/H174,"0")+IFERROR(Y175/H175,"0")+IFERROR(Y176/H176,"0")+IFERROR(Y177/H177,"0")</f>
        <v>384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2.2276800000000003</v>
      </c>
      <c r="AA178" s="644"/>
      <c r="AB178" s="644"/>
      <c r="AC178" s="644"/>
    </row>
    <row r="179" spans="1:68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957.5</v>
      </c>
      <c r="Y179" s="643">
        <f>IFERROR(SUM(Y169:Y177),"0")</f>
        <v>963.90000000000009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300</v>
      </c>
      <c r="B181" s="54" t="s">
        <v>301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302</v>
      </c>
      <c r="L181" s="32"/>
      <c r="M181" s="33" t="s">
        <v>303</v>
      </c>
      <c r="N181" s="33"/>
      <c r="O181" s="32">
        <v>90</v>
      </c>
      <c r="P181" s="956" t="s">
        <v>304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305</v>
      </c>
      <c r="AC181" s="231" t="s">
        <v>306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307</v>
      </c>
      <c r="B182" s="54" t="s">
        <v>308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302</v>
      </c>
      <c r="L182" s="32"/>
      <c r="M182" s="33" t="s">
        <v>303</v>
      </c>
      <c r="N182" s="33"/>
      <c r="O182" s="32">
        <v>90</v>
      </c>
      <c r="P182" s="785" t="s">
        <v>309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305</v>
      </c>
      <c r="AC182" s="233" t="s">
        <v>306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310</v>
      </c>
      <c r="B183" s="54" t="s">
        <v>311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302</v>
      </c>
      <c r="L183" s="32"/>
      <c r="M183" s="33" t="s">
        <v>303</v>
      </c>
      <c r="N183" s="33"/>
      <c r="O183" s="32">
        <v>60</v>
      </c>
      <c r="P183" s="955" t="s">
        <v>312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313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314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315</v>
      </c>
      <c r="B187" s="54" t="s">
        <v>316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302</v>
      </c>
      <c r="L187" s="32"/>
      <c r="M187" s="33" t="s">
        <v>303</v>
      </c>
      <c r="N187" s="33"/>
      <c r="O187" s="32">
        <v>90</v>
      </c>
      <c r="P187" s="760" t="s">
        <v>317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305</v>
      </c>
      <c r="AC187" s="237" t="s">
        <v>306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318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321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321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135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105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326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327</v>
      </c>
      <c r="B198" s="54" t="s">
        <v>328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326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146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170</v>
      </c>
      <c r="Y202" s="642">
        <f t="shared" ref="Y202:Y209" si="31">IFERROR(IF(X202="",0,CEILING((X202/$H202),1)*$H202),"")</f>
        <v>172.8</v>
      </c>
      <c r="Z202" s="36">
        <f>IFERROR(IF(Y202=0,"",ROUNDUP(Y202/H202,0)*0.00902),"")</f>
        <v>0.28864000000000001</v>
      </c>
      <c r="AA202" s="56"/>
      <c r="AB202" s="57"/>
      <c r="AC202" s="247" t="s">
        <v>331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176.61111111111111</v>
      </c>
      <c r="BN202" s="64">
        <f t="shared" ref="BN202:BN209" si="33">IFERROR(Y202*I202/H202,"0")</f>
        <v>179.52</v>
      </c>
      <c r="BO202" s="64">
        <f t="shared" ref="BO202:BO209" si="34">IFERROR(1/J202*(X202/H202),"0")</f>
        <v>0.23849607182940516</v>
      </c>
      <c r="BP202" s="64">
        <f t="shared" ref="BP202:BP209" si="35">IFERROR(1/J202*(Y202/H202),"0")</f>
        <v>0.24242424242424243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50</v>
      </c>
      <c r="Y203" s="642">
        <f t="shared" si="31"/>
        <v>54</v>
      </c>
      <c r="Z203" s="36">
        <f>IFERROR(IF(Y203=0,"",ROUNDUP(Y203/H203,0)*0.00902),"")</f>
        <v>9.0200000000000002E-2</v>
      </c>
      <c r="AA203" s="56"/>
      <c r="AB203" s="57"/>
      <c r="AC203" s="249" t="s">
        <v>334</v>
      </c>
      <c r="AG203" s="64"/>
      <c r="AJ203" s="68"/>
      <c r="AK203" s="68">
        <v>0</v>
      </c>
      <c r="BB203" s="250" t="s">
        <v>1</v>
      </c>
      <c r="BM203" s="64">
        <f t="shared" si="32"/>
        <v>51.944444444444443</v>
      </c>
      <c r="BN203" s="64">
        <f t="shared" si="33"/>
        <v>56.099999999999994</v>
      </c>
      <c r="BO203" s="64">
        <f t="shared" si="34"/>
        <v>7.0145903479236812E-2</v>
      </c>
      <c r="BP203" s="64">
        <f t="shared" si="35"/>
        <v>7.575757575757576E-2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180</v>
      </c>
      <c r="Y204" s="642">
        <f t="shared" si="31"/>
        <v>183.60000000000002</v>
      </c>
      <c r="Z204" s="36">
        <f>IFERROR(IF(Y204=0,"",ROUNDUP(Y204/H204,0)*0.00902),"")</f>
        <v>0.30668000000000001</v>
      </c>
      <c r="AA204" s="56"/>
      <c r="AB204" s="57"/>
      <c r="AC204" s="251" t="s">
        <v>337</v>
      </c>
      <c r="AG204" s="64"/>
      <c r="AJ204" s="68"/>
      <c r="AK204" s="68">
        <v>0</v>
      </c>
      <c r="BB204" s="252" t="s">
        <v>1</v>
      </c>
      <c r="BM204" s="64">
        <f t="shared" si="32"/>
        <v>187</v>
      </c>
      <c r="BN204" s="64">
        <f t="shared" si="33"/>
        <v>190.74</v>
      </c>
      <c r="BO204" s="64">
        <f t="shared" si="34"/>
        <v>0.25252525252525249</v>
      </c>
      <c r="BP204" s="64">
        <f t="shared" si="35"/>
        <v>0.25757575757575757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140</v>
      </c>
      <c r="Y205" s="642">
        <f t="shared" si="31"/>
        <v>140.4</v>
      </c>
      <c r="Z205" s="36">
        <f>IFERROR(IF(Y205=0,"",ROUNDUP(Y205/H205,0)*0.00902),"")</f>
        <v>0.23452000000000001</v>
      </c>
      <c r="AA205" s="56"/>
      <c r="AB205" s="57"/>
      <c r="AC205" s="253" t="s">
        <v>340</v>
      </c>
      <c r="AG205" s="64"/>
      <c r="AJ205" s="68"/>
      <c r="AK205" s="68">
        <v>0</v>
      </c>
      <c r="BB205" s="254" t="s">
        <v>1</v>
      </c>
      <c r="BM205" s="64">
        <f t="shared" si="32"/>
        <v>145.44444444444446</v>
      </c>
      <c r="BN205" s="64">
        <f t="shared" si="33"/>
        <v>145.86000000000001</v>
      </c>
      <c r="BO205" s="64">
        <f t="shared" si="34"/>
        <v>0.19640852974186307</v>
      </c>
      <c r="BP205" s="64">
        <f t="shared" si="35"/>
        <v>0.19696969696969696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165</v>
      </c>
      <c r="Y206" s="642">
        <f t="shared" si="31"/>
        <v>165.6</v>
      </c>
      <c r="Z206" s="36">
        <f>IFERROR(IF(Y206=0,"",ROUNDUP(Y206/H206,0)*0.00502),"")</f>
        <v>0.46184000000000003</v>
      </c>
      <c r="AA206" s="56"/>
      <c r="AB206" s="57"/>
      <c r="AC206" s="255" t="s">
        <v>331</v>
      </c>
      <c r="AG206" s="64"/>
      <c r="AJ206" s="68"/>
      <c r="AK206" s="68">
        <v>0</v>
      </c>
      <c r="BB206" s="256" t="s">
        <v>1</v>
      </c>
      <c r="BM206" s="64">
        <f t="shared" si="32"/>
        <v>176.91666666666666</v>
      </c>
      <c r="BN206" s="64">
        <f t="shared" si="33"/>
        <v>177.56</v>
      </c>
      <c r="BO206" s="64">
        <f t="shared" si="34"/>
        <v>0.39173789173789181</v>
      </c>
      <c r="BP206" s="64">
        <f t="shared" si="35"/>
        <v>0.39316239316239321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105</v>
      </c>
      <c r="Y207" s="642">
        <f t="shared" si="31"/>
        <v>106.2</v>
      </c>
      <c r="Z207" s="36">
        <f>IFERROR(IF(Y207=0,"",ROUNDUP(Y207/H207,0)*0.00502),"")</f>
        <v>0.29618</v>
      </c>
      <c r="AA207" s="56"/>
      <c r="AB207" s="57"/>
      <c r="AC207" s="257" t="s">
        <v>334</v>
      </c>
      <c r="AG207" s="64"/>
      <c r="AJ207" s="68"/>
      <c r="AK207" s="68">
        <v>0</v>
      </c>
      <c r="BB207" s="258" t="s">
        <v>1</v>
      </c>
      <c r="BM207" s="64">
        <f t="shared" si="32"/>
        <v>110.83333333333333</v>
      </c>
      <c r="BN207" s="64">
        <f t="shared" si="33"/>
        <v>112.1</v>
      </c>
      <c r="BO207" s="64">
        <f t="shared" si="34"/>
        <v>0.2492877492877493</v>
      </c>
      <c r="BP207" s="64">
        <f t="shared" si="35"/>
        <v>0.25213675213675218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149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135</v>
      </c>
      <c r="Y208" s="642">
        <f t="shared" si="31"/>
        <v>135</v>
      </c>
      <c r="Z208" s="36">
        <f>IFERROR(IF(Y208=0,"",ROUNDUP(Y208/H208,0)*0.00502),"")</f>
        <v>0.3765</v>
      </c>
      <c r="AA208" s="56"/>
      <c r="AB208" s="57"/>
      <c r="AC208" s="259" t="s">
        <v>337</v>
      </c>
      <c r="AG208" s="64"/>
      <c r="AJ208" s="68"/>
      <c r="AK208" s="68">
        <v>0</v>
      </c>
      <c r="BB208" s="260" t="s">
        <v>1</v>
      </c>
      <c r="BM208" s="64">
        <f t="shared" si="32"/>
        <v>142.5</v>
      </c>
      <c r="BN208" s="64">
        <f t="shared" si="33"/>
        <v>142.5</v>
      </c>
      <c r="BO208" s="64">
        <f t="shared" si="34"/>
        <v>0.32051282051282054</v>
      </c>
      <c r="BP208" s="64">
        <f t="shared" si="35"/>
        <v>0.32051282051282054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149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105</v>
      </c>
      <c r="Y209" s="642">
        <f t="shared" si="31"/>
        <v>106.2</v>
      </c>
      <c r="Z209" s="36">
        <f>IFERROR(IF(Y209=0,"",ROUNDUP(Y209/H209,0)*0.00502),"")</f>
        <v>0.29618</v>
      </c>
      <c r="AA209" s="56"/>
      <c r="AB209" s="57"/>
      <c r="AC209" s="261" t="s">
        <v>340</v>
      </c>
      <c r="AG209" s="64"/>
      <c r="AJ209" s="68"/>
      <c r="AK209" s="68">
        <v>0</v>
      </c>
      <c r="BB209" s="262" t="s">
        <v>1</v>
      </c>
      <c r="BM209" s="64">
        <f t="shared" si="32"/>
        <v>110.83333333333333</v>
      </c>
      <c r="BN209" s="64">
        <f t="shared" si="33"/>
        <v>112.1</v>
      </c>
      <c r="BO209" s="64">
        <f t="shared" si="34"/>
        <v>0.2492877492877493</v>
      </c>
      <c r="BP209" s="64">
        <f t="shared" si="35"/>
        <v>0.25213675213675218</v>
      </c>
    </row>
    <row r="210" spans="1:68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383.33333333333331</v>
      </c>
      <c r="Y210" s="643">
        <f>IFERROR(Y202/H202,"0")+IFERROR(Y203/H203,"0")+IFERROR(Y204/H204,"0")+IFERROR(Y205/H205,"0")+IFERROR(Y206/H206,"0")+IFERROR(Y207/H207,"0")+IFERROR(Y208/H208,"0")+IFERROR(Y209/H209,"0")</f>
        <v>387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2.3507400000000001</v>
      </c>
      <c r="AA210" s="644"/>
      <c r="AB210" s="644"/>
      <c r="AC210" s="644"/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1050</v>
      </c>
      <c r="Y211" s="643">
        <f>IFERROR(SUM(Y202:Y209),"0")</f>
        <v>1063.8000000000002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105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105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355</v>
      </c>
      <c r="B215" s="54" t="s">
        <v>356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105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100</v>
      </c>
      <c r="Y215" s="642">
        <f t="shared" si="36"/>
        <v>104.39999999999999</v>
      </c>
      <c r="Z215" s="36">
        <f>IFERROR(IF(Y215=0,"",ROUNDUP(Y215/H215,0)*0.01898),"")</f>
        <v>0.22776000000000002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 t="shared" si="37"/>
        <v>105.96551724137932</v>
      </c>
      <c r="BN215" s="64">
        <f t="shared" si="38"/>
        <v>110.62799999999999</v>
      </c>
      <c r="BO215" s="64">
        <f t="shared" si="39"/>
        <v>0.1795977011494253</v>
      </c>
      <c r="BP215" s="64">
        <f t="shared" si="40"/>
        <v>0.1875</v>
      </c>
    </row>
    <row r="216" spans="1:68" ht="27" customHeight="1" x14ac:dyDescent="0.25">
      <c r="A216" s="54" t="s">
        <v>358</v>
      </c>
      <c r="B216" s="54" t="s">
        <v>359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105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360</v>
      </c>
      <c r="Y216" s="642">
        <f t="shared" si="36"/>
        <v>360</v>
      </c>
      <c r="Z216" s="36">
        <f t="shared" ref="Z216:Z221" si="41">IFERROR(IF(Y216=0,"",ROUNDUP(Y216/H216,0)*0.00651),"")</f>
        <v>0.97650000000000003</v>
      </c>
      <c r="AA216" s="56"/>
      <c r="AB216" s="57"/>
      <c r="AC216" s="269" t="s">
        <v>351</v>
      </c>
      <c r="AG216" s="64"/>
      <c r="AJ216" s="68"/>
      <c r="AK216" s="68">
        <v>0</v>
      </c>
      <c r="BB216" s="270" t="s">
        <v>1</v>
      </c>
      <c r="BM216" s="64">
        <f t="shared" si="37"/>
        <v>400.5</v>
      </c>
      <c r="BN216" s="64">
        <f t="shared" si="38"/>
        <v>400.5</v>
      </c>
      <c r="BO216" s="64">
        <f t="shared" si="39"/>
        <v>0.82417582417582425</v>
      </c>
      <c r="BP216" s="64">
        <f t="shared" si="40"/>
        <v>0.82417582417582425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130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362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105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440</v>
      </c>
      <c r="Y218" s="642">
        <f t="shared" si="36"/>
        <v>441.59999999999997</v>
      </c>
      <c r="Z218" s="36">
        <f t="shared" si="41"/>
        <v>1.19784</v>
      </c>
      <c r="AA218" s="56"/>
      <c r="AB218" s="57"/>
      <c r="AC218" s="273" t="s">
        <v>357</v>
      </c>
      <c r="AG218" s="64"/>
      <c r="AJ218" s="68"/>
      <c r="AK218" s="68">
        <v>0</v>
      </c>
      <c r="BB218" s="274" t="s">
        <v>1</v>
      </c>
      <c r="BM218" s="64">
        <f t="shared" si="37"/>
        <v>486.20000000000005</v>
      </c>
      <c r="BN218" s="64">
        <f t="shared" si="38"/>
        <v>487.96800000000002</v>
      </c>
      <c r="BO218" s="64">
        <f t="shared" si="39"/>
        <v>1.0073260073260075</v>
      </c>
      <c r="BP218" s="64">
        <f t="shared" si="40"/>
        <v>1.0109890109890112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105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357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130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60</v>
      </c>
      <c r="Y220" s="642">
        <f t="shared" si="36"/>
        <v>60</v>
      </c>
      <c r="Z220" s="36">
        <f t="shared" si="41"/>
        <v>0.16275000000000001</v>
      </c>
      <c r="AA220" s="56"/>
      <c r="AB220" s="57"/>
      <c r="AC220" s="277" t="s">
        <v>369</v>
      </c>
      <c r="AG220" s="64"/>
      <c r="AJ220" s="68"/>
      <c r="AK220" s="68">
        <v>0</v>
      </c>
      <c r="BB220" s="278" t="s">
        <v>1</v>
      </c>
      <c r="BM220" s="64">
        <f t="shared" si="37"/>
        <v>66.300000000000011</v>
      </c>
      <c r="BN220" s="64">
        <f t="shared" si="38"/>
        <v>66.300000000000011</v>
      </c>
      <c r="BO220" s="64">
        <f t="shared" si="39"/>
        <v>0.13736263736263737</v>
      </c>
      <c r="BP220" s="64">
        <f t="shared" si="40"/>
        <v>0.13736263736263737</v>
      </c>
    </row>
    <row r="221" spans="1:68" ht="27" customHeight="1" x14ac:dyDescent="0.25">
      <c r="A221" s="54" t="s">
        <v>370</v>
      </c>
      <c r="B221" s="54" t="s">
        <v>371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105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300</v>
      </c>
      <c r="Y221" s="642">
        <f t="shared" si="36"/>
        <v>300</v>
      </c>
      <c r="Z221" s="36">
        <f t="shared" si="41"/>
        <v>0.81374999999999997</v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 t="shared" si="37"/>
        <v>332.25</v>
      </c>
      <c r="BN221" s="64">
        <f t="shared" si="38"/>
        <v>332.25</v>
      </c>
      <c r="BO221" s="64">
        <f t="shared" si="39"/>
        <v>0.68681318681318682</v>
      </c>
      <c r="BP221" s="64">
        <f t="shared" si="40"/>
        <v>0.68681318681318682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494.82758620689657</v>
      </c>
      <c r="Y222" s="643">
        <f>IFERROR(Y213/H213,"0")+IFERROR(Y214/H214,"0")+IFERROR(Y215/H215,"0")+IFERROR(Y216/H216,"0")+IFERROR(Y217/H217,"0")+IFERROR(Y218/H218,"0")+IFERROR(Y219/H219,"0")+IFERROR(Y220/H220,"0")+IFERROR(Y221/H221,"0")</f>
        <v>496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3.3785999999999996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1260</v>
      </c>
      <c r="Y223" s="643">
        <f>IFERROR(SUM(Y213:Y221),"0")</f>
        <v>1266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172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customHeight="1" x14ac:dyDescent="0.25">
      <c r="A225" s="54" t="s">
        <v>373</v>
      </c>
      <c r="B225" s="54" t="s">
        <v>374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130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52</v>
      </c>
      <c r="Y225" s="642">
        <f>IFERROR(IF(X225="",0,CEILING((X225/$H225),1)*$H225),"")</f>
        <v>52.8</v>
      </c>
      <c r="Z225" s="36">
        <f>IFERROR(IF(Y225=0,"",ROUNDUP(Y225/H225,0)*0.00651),"")</f>
        <v>0.14322000000000001</v>
      </c>
      <c r="AA225" s="56"/>
      <c r="AB225" s="57"/>
      <c r="AC225" s="281" t="s">
        <v>375</v>
      </c>
      <c r="AG225" s="64"/>
      <c r="AJ225" s="68"/>
      <c r="AK225" s="68">
        <v>0</v>
      </c>
      <c r="BB225" s="282" t="s">
        <v>1</v>
      </c>
      <c r="BM225" s="64">
        <f>IFERROR(X225*I225/H225,"0")</f>
        <v>57.46</v>
      </c>
      <c r="BN225" s="64">
        <f>IFERROR(Y225*I225/H225,"0")</f>
        <v>58.344000000000001</v>
      </c>
      <c r="BO225" s="64">
        <f>IFERROR(1/J225*(X225/H225),"0")</f>
        <v>0.11904761904761907</v>
      </c>
      <c r="BP225" s="64">
        <f>IFERROR(1/J225*(Y225/H225),"0")</f>
        <v>0.12087912087912089</v>
      </c>
    </row>
    <row r="226" spans="1:68" ht="27" customHeight="1" x14ac:dyDescent="0.25">
      <c r="A226" s="54" t="s">
        <v>376</v>
      </c>
      <c r="B226" s="54" t="s">
        <v>377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105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48</v>
      </c>
      <c r="Y226" s="642">
        <f>IFERROR(IF(X226="",0,CEILING((X226/$H226),1)*$H226),"")</f>
        <v>48</v>
      </c>
      <c r="Z226" s="36">
        <f>IFERROR(IF(Y226=0,"",ROUNDUP(Y226/H226,0)*0.00651),"")</f>
        <v>0.13020000000000001</v>
      </c>
      <c r="AA226" s="56"/>
      <c r="AB226" s="57"/>
      <c r="AC226" s="283" t="s">
        <v>378</v>
      </c>
      <c r="AG226" s="64"/>
      <c r="AJ226" s="68"/>
      <c r="AK226" s="68">
        <v>0</v>
      </c>
      <c r="BB226" s="284" t="s">
        <v>1</v>
      </c>
      <c r="BM226" s="64">
        <f>IFERROR(X226*I226/H226,"0")</f>
        <v>53.040000000000006</v>
      </c>
      <c r="BN226" s="64">
        <f>IFERROR(Y226*I226/H226,"0")</f>
        <v>53.040000000000006</v>
      </c>
      <c r="BO226" s="64">
        <f>IFERROR(1/J226*(X226/H226),"0")</f>
        <v>0.1098901098901099</v>
      </c>
      <c r="BP226" s="64">
        <f>IFERROR(1/J226*(Y226/H226),"0")</f>
        <v>0.1098901098901099</v>
      </c>
    </row>
    <row r="227" spans="1:68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41.666666666666671</v>
      </c>
      <c r="Y227" s="643">
        <f>IFERROR(Y225/H225,"0")+IFERROR(Y226/H226,"0")</f>
        <v>42</v>
      </c>
      <c r="Z227" s="643">
        <f>IFERROR(IF(Z225="",0,Z225),"0")+IFERROR(IF(Z226="",0,Z226),"0")</f>
        <v>0.27342</v>
      </c>
      <c r="AA227" s="644"/>
      <c r="AB227" s="644"/>
      <c r="AC227" s="644"/>
    </row>
    <row r="228" spans="1:68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100</v>
      </c>
      <c r="Y228" s="643">
        <f>IFERROR(SUM(Y225:Y226),"0")</f>
        <v>100.8</v>
      </c>
      <c r="Z228" s="37"/>
      <c r="AA228" s="644"/>
      <c r="AB228" s="644"/>
      <c r="AC228" s="644"/>
    </row>
    <row r="229" spans="1:68" ht="16.5" hidden="1" customHeight="1" x14ac:dyDescent="0.25">
      <c r="A229" s="669" t="s">
        <v>379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customHeight="1" x14ac:dyDescent="0.25">
      <c r="A231" s="54" t="s">
        <v>380</v>
      </c>
      <c r="B231" s="54" t="s">
        <v>381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50</v>
      </c>
      <c r="Y231" s="642">
        <f t="shared" ref="Y231:Y238" si="42">IFERROR(IF(X231="",0,CEILING((X231/$H231),1)*$H231),"")</f>
        <v>58</v>
      </c>
      <c r="Z231" s="36">
        <f>IFERROR(IF(Y231=0,"",ROUNDUP(Y231/H231,0)*0.01898),"")</f>
        <v>9.4899999999999998E-2</v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51.875</v>
      </c>
      <c r="BN231" s="64">
        <f t="shared" ref="BN231:BN238" si="44">IFERROR(Y231*I231/H231,"0")</f>
        <v>60.174999999999997</v>
      </c>
      <c r="BO231" s="64">
        <f t="shared" ref="BO231:BO238" si="45">IFERROR(1/J231*(X231/H231),"0")</f>
        <v>6.7349137931034489E-2</v>
      </c>
      <c r="BP231" s="64">
        <f t="shared" ref="BP231:BP238" si="46">IFERROR(1/J231*(Y231/H231),"0")</f>
        <v>7.8125E-2</v>
      </c>
    </row>
    <row r="232" spans="1:68" ht="27" hidden="1" customHeight="1" x14ac:dyDescent="0.25">
      <c r="A232" s="54" t="s">
        <v>380</v>
      </c>
      <c r="B232" s="54" t="s">
        <v>383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384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385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386</v>
      </c>
      <c r="B233" s="54" t="s">
        <v>387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388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389</v>
      </c>
      <c r="B234" s="54" t="s">
        <v>390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99</v>
      </c>
      <c r="L234" s="32"/>
      <c r="M234" s="33" t="s">
        <v>100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100</v>
      </c>
      <c r="Y234" s="642">
        <f t="shared" si="42"/>
        <v>104.39999999999999</v>
      </c>
      <c r="Z234" s="36">
        <f>IFERROR(IF(Y234=0,"",ROUNDUP(Y234/H234,0)*0.01898),"")</f>
        <v>0.17082</v>
      </c>
      <c r="AA234" s="56"/>
      <c r="AB234" s="57"/>
      <c r="AC234" s="291" t="s">
        <v>391</v>
      </c>
      <c r="AG234" s="64"/>
      <c r="AJ234" s="68"/>
      <c r="AK234" s="68">
        <v>0</v>
      </c>
      <c r="BB234" s="292" t="s">
        <v>1</v>
      </c>
      <c r="BM234" s="64">
        <f t="shared" si="43"/>
        <v>103.75</v>
      </c>
      <c r="BN234" s="64">
        <f t="shared" si="44"/>
        <v>108.315</v>
      </c>
      <c r="BO234" s="64">
        <f t="shared" si="45"/>
        <v>0.13469827586206898</v>
      </c>
      <c r="BP234" s="64">
        <f t="shared" si="46"/>
        <v>0.140625</v>
      </c>
    </row>
    <row r="235" spans="1:68" ht="27" hidden="1" customHeight="1" x14ac:dyDescent="0.25">
      <c r="A235" s="54" t="s">
        <v>389</v>
      </c>
      <c r="B235" s="54" t="s">
        <v>392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99</v>
      </c>
      <c r="L235" s="32"/>
      <c r="M235" s="33" t="s">
        <v>384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385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393</v>
      </c>
      <c r="B236" s="54" t="s">
        <v>394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20</v>
      </c>
      <c r="Y236" s="642">
        <f t="shared" si="42"/>
        <v>20</v>
      </c>
      <c r="Z236" s="36">
        <f>IFERROR(IF(Y236=0,"",ROUNDUP(Y236/H236,0)*0.00902),"")</f>
        <v>4.5100000000000001E-2</v>
      </c>
      <c r="AA236" s="56"/>
      <c r="AB236" s="57"/>
      <c r="AC236" s="295" t="s">
        <v>382</v>
      </c>
      <c r="AG236" s="64"/>
      <c r="AJ236" s="68"/>
      <c r="AK236" s="68">
        <v>0</v>
      </c>
      <c r="BB236" s="296" t="s">
        <v>1</v>
      </c>
      <c r="BM236" s="64">
        <f t="shared" si="43"/>
        <v>21.05</v>
      </c>
      <c r="BN236" s="64">
        <f t="shared" si="44"/>
        <v>21.05</v>
      </c>
      <c r="BO236" s="64">
        <f t="shared" si="45"/>
        <v>3.787878787878788E-2</v>
      </c>
      <c r="BP236" s="64">
        <f t="shared" si="46"/>
        <v>3.787878787878788E-2</v>
      </c>
    </row>
    <row r="237" spans="1:68" ht="27" hidden="1" customHeight="1" x14ac:dyDescent="0.25">
      <c r="A237" s="54" t="s">
        <v>395</v>
      </c>
      <c r="B237" s="54" t="s">
        <v>396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388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397</v>
      </c>
      <c r="B238" s="54" t="s">
        <v>398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48</v>
      </c>
      <c r="Y238" s="642">
        <f t="shared" si="42"/>
        <v>48</v>
      </c>
      <c r="Z238" s="36">
        <f>IFERROR(IF(Y238=0,"",ROUNDUP(Y238/H238,0)*0.00902),"")</f>
        <v>0.10824</v>
      </c>
      <c r="AA238" s="56"/>
      <c r="AB238" s="57"/>
      <c r="AC238" s="299" t="s">
        <v>391</v>
      </c>
      <c r="AG238" s="64"/>
      <c r="AJ238" s="68"/>
      <c r="AK238" s="68">
        <v>0</v>
      </c>
      <c r="BB238" s="300" t="s">
        <v>1</v>
      </c>
      <c r="BM238" s="64">
        <f t="shared" si="43"/>
        <v>50.519999999999996</v>
      </c>
      <c r="BN238" s="64">
        <f t="shared" si="44"/>
        <v>50.519999999999996</v>
      </c>
      <c r="BO238" s="64">
        <f t="shared" si="45"/>
        <v>9.0909090909090912E-2</v>
      </c>
      <c r="BP238" s="64">
        <f t="shared" si="46"/>
        <v>9.0909090909090912E-2</v>
      </c>
    </row>
    <row r="239" spans="1:68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29.931034482758623</v>
      </c>
      <c r="Y239" s="643">
        <f>IFERROR(Y231/H231,"0")+IFERROR(Y232/H232,"0")+IFERROR(Y233/H233,"0")+IFERROR(Y234/H234,"0")+IFERROR(Y235/H235,"0")+IFERROR(Y236/H236,"0")+IFERROR(Y237/H237,"0")+IFERROR(Y238/H238,"0")</f>
        <v>31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0.41905999999999999</v>
      </c>
      <c r="AA239" s="644"/>
      <c r="AB239" s="644"/>
      <c r="AC239" s="644"/>
    </row>
    <row r="240" spans="1:68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218</v>
      </c>
      <c r="Y240" s="643">
        <f>IFERROR(SUM(Y231:Y238),"0")</f>
        <v>230.39999999999998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135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399</v>
      </c>
      <c r="B242" s="54" t="s">
        <v>400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149</v>
      </c>
      <c r="L242" s="32"/>
      <c r="M242" s="33" t="s">
        <v>105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401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402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149</v>
      </c>
      <c r="L243" s="32"/>
      <c r="M243" s="33" t="s">
        <v>105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401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403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404</v>
      </c>
      <c r="B247" s="54" t="s">
        <v>405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302</v>
      </c>
      <c r="L247" s="32"/>
      <c r="M247" s="33" t="s">
        <v>303</v>
      </c>
      <c r="N247" s="33"/>
      <c r="O247" s="32">
        <v>45</v>
      </c>
      <c r="P247" s="991" t="s">
        <v>406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407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408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409</v>
      </c>
      <c r="B251" s="54" t="s">
        <v>410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302</v>
      </c>
      <c r="L251" s="32"/>
      <c r="M251" s="33" t="s">
        <v>303</v>
      </c>
      <c r="N251" s="33"/>
      <c r="O251" s="32">
        <v>90</v>
      </c>
      <c r="P251" s="882" t="s">
        <v>411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305</v>
      </c>
      <c r="AC251" s="307" t="s">
        <v>412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413</v>
      </c>
      <c r="B252" s="54" t="s">
        <v>414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302</v>
      </c>
      <c r="L252" s="32"/>
      <c r="M252" s="33" t="s">
        <v>303</v>
      </c>
      <c r="N252" s="33"/>
      <c r="O252" s="32">
        <v>90</v>
      </c>
      <c r="P252" s="708" t="s">
        <v>415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305</v>
      </c>
      <c r="AC252" s="309" t="s">
        <v>412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416</v>
      </c>
      <c r="B253" s="54" t="s">
        <v>417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302</v>
      </c>
      <c r="L253" s="32"/>
      <c r="M253" s="33" t="s">
        <v>303</v>
      </c>
      <c r="N253" s="33"/>
      <c r="O253" s="32">
        <v>90</v>
      </c>
      <c r="P253" s="979" t="s">
        <v>418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305</v>
      </c>
      <c r="AC253" s="311" t="s">
        <v>412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419</v>
      </c>
      <c r="B254" s="54" t="s">
        <v>420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302</v>
      </c>
      <c r="L254" s="32"/>
      <c r="M254" s="33" t="s">
        <v>303</v>
      </c>
      <c r="N254" s="33"/>
      <c r="O254" s="32">
        <v>90</v>
      </c>
      <c r="P254" s="881" t="s">
        <v>421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305</v>
      </c>
      <c r="AC254" s="313" t="s">
        <v>412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422</v>
      </c>
      <c r="B255" s="54" t="s">
        <v>423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302</v>
      </c>
      <c r="L255" s="32"/>
      <c r="M255" s="33" t="s">
        <v>303</v>
      </c>
      <c r="N255" s="33"/>
      <c r="O255" s="32">
        <v>90</v>
      </c>
      <c r="P255" s="746" t="s">
        <v>424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412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425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426</v>
      </c>
      <c r="B260" s="54" t="s">
        <v>427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428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429</v>
      </c>
      <c r="B261" s="54" t="s">
        <v>430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384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431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429</v>
      </c>
      <c r="B262" s="54" t="s">
        <v>432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433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434</v>
      </c>
      <c r="B263" s="54" t="s">
        <v>435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436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437</v>
      </c>
      <c r="B264" s="54" t="s">
        <v>438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439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442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443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444</v>
      </c>
      <c r="B270" s="54" t="s">
        <v>445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105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446</v>
      </c>
      <c r="B271" s="54" t="s">
        <v>447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105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448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449</v>
      </c>
      <c r="B272" s="54" t="s">
        <v>450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105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451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452</v>
      </c>
      <c r="B273" s="54" t="s">
        <v>453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454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455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456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457</v>
      </c>
      <c r="B278" s="54" t="s">
        <v>458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105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459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460</v>
      </c>
      <c r="B279" s="54" t="s">
        <v>461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130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160</v>
      </c>
      <c r="Y279" s="642">
        <f>IFERROR(IF(X279="",0,CEILING((X279/$H279),1)*$H279),"")</f>
        <v>160.79999999999998</v>
      </c>
      <c r="Z279" s="36">
        <f>IFERROR(IF(Y279=0,"",ROUNDUP(Y279/H279,0)*0.00651),"")</f>
        <v>0.43617</v>
      </c>
      <c r="AA279" s="56"/>
      <c r="AB279" s="57"/>
      <c r="AC279" s="339" t="s">
        <v>462</v>
      </c>
      <c r="AG279" s="64"/>
      <c r="AJ279" s="68"/>
      <c r="AK279" s="68">
        <v>0</v>
      </c>
      <c r="BB279" s="340" t="s">
        <v>1</v>
      </c>
      <c r="BM279" s="64">
        <f>IFERROR(X279*I279/H279,"0")</f>
        <v>176.80000000000004</v>
      </c>
      <c r="BN279" s="64">
        <f>IFERROR(Y279*I279/H279,"0")</f>
        <v>177.684</v>
      </c>
      <c r="BO279" s="64">
        <f>IFERROR(1/J279*(X279/H279),"0")</f>
        <v>0.36630036630036633</v>
      </c>
      <c r="BP279" s="64">
        <f>IFERROR(1/J279*(Y279/H279),"0")</f>
        <v>0.36813186813186816</v>
      </c>
    </row>
    <row r="280" spans="1:68" ht="37.5" customHeight="1" x14ac:dyDescent="0.25">
      <c r="A280" s="54" t="s">
        <v>463</v>
      </c>
      <c r="B280" s="54" t="s">
        <v>464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108</v>
      </c>
      <c r="M280" s="33" t="s">
        <v>105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280</v>
      </c>
      <c r="Y280" s="642">
        <f>IFERROR(IF(X280="",0,CEILING((X280/$H280),1)*$H280),"")</f>
        <v>280.8</v>
      </c>
      <c r="Z280" s="36">
        <f>IFERROR(IF(Y280=0,"",ROUNDUP(Y280/H280,0)*0.00651),"")</f>
        <v>0.76167000000000007</v>
      </c>
      <c r="AA280" s="56"/>
      <c r="AB280" s="57"/>
      <c r="AC280" s="341" t="s">
        <v>465</v>
      </c>
      <c r="AG280" s="64"/>
      <c r="AJ280" s="68" t="s">
        <v>109</v>
      </c>
      <c r="AK280" s="68">
        <v>436.8</v>
      </c>
      <c r="BB280" s="342" t="s">
        <v>1</v>
      </c>
      <c r="BM280" s="64">
        <f>IFERROR(X280*I280/H280,"0")</f>
        <v>301</v>
      </c>
      <c r="BN280" s="64">
        <f>IFERROR(Y280*I280/H280,"0")</f>
        <v>301.86</v>
      </c>
      <c r="BO280" s="64">
        <f>IFERROR(1/J280*(X280/H280),"0")</f>
        <v>0.64102564102564108</v>
      </c>
      <c r="BP280" s="64">
        <f>IFERROR(1/J280*(Y280/H280),"0")</f>
        <v>0.64285714285714302</v>
      </c>
    </row>
    <row r="281" spans="1:68" ht="27" hidden="1" customHeight="1" x14ac:dyDescent="0.25">
      <c r="A281" s="54" t="s">
        <v>466</v>
      </c>
      <c r="B281" s="54" t="s">
        <v>467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105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459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183.33333333333334</v>
      </c>
      <c r="Y282" s="643">
        <f>IFERROR(Y278/H278,"0")+IFERROR(Y279/H279,"0")+IFERROR(Y280/H280,"0")+IFERROR(Y281/H281,"0")</f>
        <v>184</v>
      </c>
      <c r="Z282" s="643">
        <f>IFERROR(IF(Z278="",0,Z278),"0")+IFERROR(IF(Z279="",0,Z279),"0")+IFERROR(IF(Z280="",0,Z280),"0")+IFERROR(IF(Z281="",0,Z281),"0")</f>
        <v>1.19784</v>
      </c>
      <c r="AA282" s="644"/>
      <c r="AB282" s="644"/>
      <c r="AC282" s="644"/>
    </row>
    <row r="283" spans="1:68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440</v>
      </c>
      <c r="Y283" s="643">
        <f>IFERROR(SUM(Y278:Y281),"0")</f>
        <v>441.6</v>
      </c>
      <c r="Z283" s="37"/>
      <c r="AA283" s="644"/>
      <c r="AB283" s="644"/>
      <c r="AC283" s="644"/>
    </row>
    <row r="284" spans="1:68" ht="16.5" hidden="1" customHeight="1" x14ac:dyDescent="0.25">
      <c r="A284" s="669" t="s">
        <v>468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146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469</v>
      </c>
      <c r="B286" s="54" t="s">
        <v>470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471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472</v>
      </c>
      <c r="B290" s="54" t="s">
        <v>473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105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474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475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476</v>
      </c>
      <c r="B295" s="54" t="s">
        <v>477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105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478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479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146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customHeight="1" x14ac:dyDescent="0.25">
      <c r="A300" s="54" t="s">
        <v>480</v>
      </c>
      <c r="B300" s="54" t="s">
        <v>481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149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70</v>
      </c>
      <c r="Y300" s="642">
        <f>IFERROR(IF(X300="",0,CEILING((X300/$H300),1)*$H300),"")</f>
        <v>71.400000000000006</v>
      </c>
      <c r="Z300" s="36">
        <f>IFERROR(IF(Y300=0,"",ROUNDUP(Y300/H300,0)*0.00502),"")</f>
        <v>0.17068</v>
      </c>
      <c r="AA300" s="56"/>
      <c r="AB300" s="57"/>
      <c r="AC300" s="351" t="s">
        <v>482</v>
      </c>
      <c r="AG300" s="64"/>
      <c r="AJ300" s="68"/>
      <c r="AK300" s="68">
        <v>0</v>
      </c>
      <c r="BB300" s="352" t="s">
        <v>1</v>
      </c>
      <c r="BM300" s="64">
        <f>IFERROR(X300*I300/H300,"0")</f>
        <v>73.333333333333329</v>
      </c>
      <c r="BN300" s="64">
        <f>IFERROR(Y300*I300/H300,"0")</f>
        <v>74.8</v>
      </c>
      <c r="BO300" s="64">
        <f>IFERROR(1/J300*(X300/H300),"0")</f>
        <v>0.14245014245014245</v>
      </c>
      <c r="BP300" s="64">
        <f>IFERROR(1/J300*(Y300/H300),"0")</f>
        <v>0.14529914529914531</v>
      </c>
    </row>
    <row r="301" spans="1:68" ht="37.5" hidden="1" customHeight="1" x14ac:dyDescent="0.25">
      <c r="A301" s="54" t="s">
        <v>483</v>
      </c>
      <c r="B301" s="54" t="s">
        <v>484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149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482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33.333333333333329</v>
      </c>
      <c r="Y302" s="643">
        <f>IFERROR(Y300/H300,"0")+IFERROR(Y301/H301,"0")</f>
        <v>34</v>
      </c>
      <c r="Z302" s="643">
        <f>IFERROR(IF(Z300="",0,Z300),"0")+IFERROR(IF(Z301="",0,Z301),"0")</f>
        <v>0.17068</v>
      </c>
      <c r="AA302" s="644"/>
      <c r="AB302" s="644"/>
      <c r="AC302" s="644"/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70</v>
      </c>
      <c r="Y303" s="643">
        <f>IFERROR(SUM(Y300:Y301),"0")</f>
        <v>71.400000000000006</v>
      </c>
      <c r="Z303" s="37"/>
      <c r="AA303" s="644"/>
      <c r="AB303" s="644"/>
      <c r="AC303" s="644"/>
    </row>
    <row r="304" spans="1:68" ht="16.5" hidden="1" customHeight="1" x14ac:dyDescent="0.25">
      <c r="A304" s="669" t="s">
        <v>485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486</v>
      </c>
      <c r="B306" s="54" t="s">
        <v>487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488</v>
      </c>
      <c r="AB306" s="57"/>
      <c r="AC306" s="355" t="s">
        <v>489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490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491</v>
      </c>
      <c r="B311" s="54" t="s">
        <v>492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105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493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494</v>
      </c>
      <c r="B312" s="54" t="s">
        <v>495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384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496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494</v>
      </c>
      <c r="B313" s="54" t="s">
        <v>497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 t="s">
        <v>498</v>
      </c>
      <c r="M313" s="33" t="s">
        <v>105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499</v>
      </c>
      <c r="AG313" s="64"/>
      <c r="AJ313" s="68" t="s">
        <v>500</v>
      </c>
      <c r="AK313" s="68">
        <v>86.4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146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149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105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105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105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105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130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172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105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80</v>
      </c>
      <c r="Y335" s="642">
        <f>IFERROR(IF(X335="",0,CEILING((X335/$H335),1)*$H335),"")</f>
        <v>84</v>
      </c>
      <c r="Z335" s="36">
        <f>IFERROR(IF(Y335=0,"",ROUNDUP(Y335/H335,0)*0.01898),"")</f>
        <v>0.1898</v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84.942857142857136</v>
      </c>
      <c r="BN335" s="64">
        <f>IFERROR(Y335*I335/H335,"0")</f>
        <v>89.19</v>
      </c>
      <c r="BO335" s="64">
        <f>IFERROR(1/J335*(X335/H335),"0")</f>
        <v>0.14880952380952381</v>
      </c>
      <c r="BP335" s="64">
        <f>IFERROR(1/J335*(Y335/H335),"0")</f>
        <v>0.15625</v>
      </c>
    </row>
    <row r="336" spans="1:68" ht="27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105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450</v>
      </c>
      <c r="Y336" s="642">
        <f>IFERROR(IF(X336="",0,CEILING((X336/$H336),1)*$H336),"")</f>
        <v>452.4</v>
      </c>
      <c r="Z336" s="36">
        <f>IFERROR(IF(Y336=0,"",ROUNDUP(Y336/H336,0)*0.01898),"")</f>
        <v>1.10084</v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479.94230769230774</v>
      </c>
      <c r="BN336" s="64">
        <f>IFERROR(Y336*I336/H336,"0")</f>
        <v>482.50200000000001</v>
      </c>
      <c r="BO336" s="64">
        <f>IFERROR(1/J336*(X336/H336),"0")</f>
        <v>0.90144230769230771</v>
      </c>
      <c r="BP336" s="64">
        <f>IFERROR(1/J336*(Y336/H336),"0")</f>
        <v>0.90625</v>
      </c>
    </row>
    <row r="337" spans="1:68" ht="16.5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130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20</v>
      </c>
      <c r="Y337" s="642">
        <f>IFERROR(IF(X337="",0,CEILING((X337/$H337),1)*$H337),"")</f>
        <v>25.200000000000003</v>
      </c>
      <c r="Z337" s="36">
        <f>IFERROR(IF(Y337=0,"",ROUNDUP(Y337/H337,0)*0.01898),"")</f>
        <v>5.6940000000000004E-2</v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21.235714285714284</v>
      </c>
      <c r="BN337" s="64">
        <f>IFERROR(Y337*I337/H337,"0")</f>
        <v>26.757000000000001</v>
      </c>
      <c r="BO337" s="64">
        <f>IFERROR(1/J337*(X337/H337),"0")</f>
        <v>3.7202380952380952E-2</v>
      </c>
      <c r="BP337" s="64">
        <f>IFERROR(1/J337*(Y337/H337),"0")</f>
        <v>4.6875E-2</v>
      </c>
    </row>
    <row r="338" spans="1:68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69.597069597069591</v>
      </c>
      <c r="Y338" s="643">
        <f>IFERROR(Y335/H335,"0")+IFERROR(Y336/H336,"0")+IFERROR(Y337/H337,"0")</f>
        <v>71</v>
      </c>
      <c r="Z338" s="643">
        <f>IFERROR(IF(Z335="",0,Z335),"0")+IFERROR(IF(Z336="",0,Z336),"0")+IFERROR(IF(Z337="",0,Z337),"0")</f>
        <v>1.34758</v>
      </c>
      <c r="AA338" s="644"/>
      <c r="AB338" s="644"/>
      <c r="AC338" s="644"/>
    </row>
    <row r="339" spans="1:68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550</v>
      </c>
      <c r="Y339" s="643">
        <f>IFERROR(SUM(Y335:Y337),"0")</f>
        <v>561.6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146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36</v>
      </c>
      <c r="Y355" s="642">
        <f>IFERROR(IF(X355="",0,CEILING((X355/$H355),1)*$H355),"")</f>
        <v>36</v>
      </c>
      <c r="Z355" s="36">
        <f>IFERROR(IF(Y355=0,"",ROUNDUP(Y355/H355,0)*0.00651),"")</f>
        <v>0.13020000000000001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40.559999999999995</v>
      </c>
      <c r="BN355" s="64">
        <f>IFERROR(Y355*I355/H355,"0")</f>
        <v>40.559999999999995</v>
      </c>
      <c r="BO355" s="64">
        <f>IFERROR(1/J355*(X355/H355),"0")</f>
        <v>0.1098901098901099</v>
      </c>
      <c r="BP355" s="64">
        <f>IFERROR(1/J355*(Y355/H355),"0")</f>
        <v>0.1098901098901099</v>
      </c>
    </row>
    <row r="356" spans="1:68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20</v>
      </c>
      <c r="Y356" s="643">
        <f>IFERROR(Y355/H355,"0")</f>
        <v>20</v>
      </c>
      <c r="Z356" s="643">
        <f>IFERROR(IF(Z355="",0,Z355),"0")</f>
        <v>0.13020000000000001</v>
      </c>
      <c r="AA356" s="644"/>
      <c r="AB356" s="644"/>
      <c r="AC356" s="644"/>
    </row>
    <row r="357" spans="1:68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36</v>
      </c>
      <c r="Y357" s="643">
        <f>IFERROR(SUM(Y355:Y355),"0")</f>
        <v>36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130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105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420</v>
      </c>
      <c r="Y360" s="642">
        <f>IFERROR(IF(X360="",0,CEILING((X360/$H360),1)*$H360),"")</f>
        <v>420</v>
      </c>
      <c r="Z360" s="36">
        <f>IFERROR(IF(Y360=0,"",ROUNDUP(Y360/H360,0)*0.00651),"")</f>
        <v>1.302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470.39999999999992</v>
      </c>
      <c r="BN360" s="64">
        <f>IFERROR(Y360*I360/H360,"0")</f>
        <v>470.39999999999992</v>
      </c>
      <c r="BO360" s="64">
        <f>IFERROR(1/J360*(X360/H360),"0")</f>
        <v>1.098901098901099</v>
      </c>
      <c r="BP360" s="64">
        <f>IFERROR(1/J360*(Y360/H360),"0")</f>
        <v>1.098901098901099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130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525</v>
      </c>
      <c r="Y361" s="642">
        <f>IFERROR(IF(X361="",0,CEILING((X361/$H361),1)*$H361),"")</f>
        <v>525</v>
      </c>
      <c r="Z361" s="36">
        <f>IFERROR(IF(Y361=0,"",ROUNDUP(Y361/H361,0)*0.00651),"")</f>
        <v>1.6274999999999999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585</v>
      </c>
      <c r="BN361" s="64">
        <f>IFERROR(Y361*I361/H361,"0")</f>
        <v>585</v>
      </c>
      <c r="BO361" s="64">
        <f>IFERROR(1/J361*(X361/H361),"0")</f>
        <v>1.3736263736263736</v>
      </c>
      <c r="BP361" s="64">
        <f>IFERROR(1/J361*(Y361/H361),"0")</f>
        <v>1.3736263736263736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450</v>
      </c>
      <c r="Y362" s="643">
        <f>IFERROR(Y359/H359,"0")+IFERROR(Y360/H360,"0")+IFERROR(Y361/H361,"0")</f>
        <v>450</v>
      </c>
      <c r="Z362" s="643">
        <f>IFERROR(IF(Z359="",0,Z359),"0")+IFERROR(IF(Z360="",0,Z360),"0")+IFERROR(IF(Z361="",0,Z361),"0")</f>
        <v>2.9295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945</v>
      </c>
      <c r="Y363" s="643">
        <f>IFERROR(SUM(Y359:Y361),"0")</f>
        <v>945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108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1000</v>
      </c>
      <c r="Y367" s="642">
        <f t="shared" ref="Y367:Y373" si="57">IFERROR(IF(X367="",0,CEILING((X367/$H367),1)*$H367),"")</f>
        <v>1005</v>
      </c>
      <c r="Z367" s="36">
        <f>IFERROR(IF(Y367=0,"",ROUNDUP(Y367/H367,0)*0.02175),"")</f>
        <v>1.4572499999999999</v>
      </c>
      <c r="AA367" s="56"/>
      <c r="AB367" s="57"/>
      <c r="AC367" s="415" t="s">
        <v>583</v>
      </c>
      <c r="AG367" s="64"/>
      <c r="AJ367" s="68" t="s">
        <v>109</v>
      </c>
      <c r="AK367" s="68">
        <v>720</v>
      </c>
      <c r="BB367" s="416" t="s">
        <v>1</v>
      </c>
      <c r="BM367" s="64">
        <f t="shared" ref="BM367:BM373" si="58">IFERROR(X367*I367/H367,"0")</f>
        <v>1032</v>
      </c>
      <c r="BN367" s="64">
        <f t="shared" ref="BN367:BN373" si="59">IFERROR(Y367*I367/H367,"0")</f>
        <v>1037.1600000000001</v>
      </c>
      <c r="BO367" s="64">
        <f t="shared" ref="BO367:BO373" si="60">IFERROR(1/J367*(X367/H367),"0")</f>
        <v>1.3888888888888888</v>
      </c>
      <c r="BP367" s="64">
        <f t="shared" ref="BP367:BP373" si="61">IFERROR(1/J367*(Y367/H367),"0")</f>
        <v>1.3958333333333333</v>
      </c>
    </row>
    <row r="368" spans="1:68" ht="27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108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900</v>
      </c>
      <c r="Y368" s="642">
        <f t="shared" si="57"/>
        <v>900</v>
      </c>
      <c r="Z368" s="36">
        <f>IFERROR(IF(Y368=0,"",ROUNDUP(Y368/H368,0)*0.02175),"")</f>
        <v>1.3049999999999999</v>
      </c>
      <c r="AA368" s="56"/>
      <c r="AB368" s="57"/>
      <c r="AC368" s="417" t="s">
        <v>586</v>
      </c>
      <c r="AG368" s="64"/>
      <c r="AJ368" s="68" t="s">
        <v>109</v>
      </c>
      <c r="AK368" s="68">
        <v>720</v>
      </c>
      <c r="BB368" s="418" t="s">
        <v>1</v>
      </c>
      <c r="BM368" s="64">
        <f t="shared" si="58"/>
        <v>928.8</v>
      </c>
      <c r="BN368" s="64">
        <f t="shared" si="59"/>
        <v>928.8</v>
      </c>
      <c r="BO368" s="64">
        <f t="shared" si="60"/>
        <v>1.25</v>
      </c>
      <c r="BP368" s="64">
        <f t="shared" si="61"/>
        <v>1.25</v>
      </c>
    </row>
    <row r="369" spans="1:68" ht="37.5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108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800</v>
      </c>
      <c r="Y369" s="642">
        <f t="shared" si="57"/>
        <v>810</v>
      </c>
      <c r="Z369" s="36">
        <f>IFERROR(IF(Y369=0,"",ROUNDUP(Y369/H369,0)*0.02175),"")</f>
        <v>1.1744999999999999</v>
      </c>
      <c r="AA369" s="56"/>
      <c r="AB369" s="57"/>
      <c r="AC369" s="419" t="s">
        <v>589</v>
      </c>
      <c r="AG369" s="64"/>
      <c r="AJ369" s="68" t="s">
        <v>109</v>
      </c>
      <c r="AK369" s="68">
        <v>720</v>
      </c>
      <c r="BB369" s="420" t="s">
        <v>1</v>
      </c>
      <c r="BM369" s="64">
        <f t="shared" si="58"/>
        <v>825.6</v>
      </c>
      <c r="BN369" s="64">
        <f t="shared" si="59"/>
        <v>835.92000000000007</v>
      </c>
      <c r="BO369" s="64">
        <f t="shared" si="60"/>
        <v>1.1111111111111112</v>
      </c>
      <c r="BP369" s="64">
        <f t="shared" si="61"/>
        <v>1.125</v>
      </c>
    </row>
    <row r="370" spans="1:68" ht="27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130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450</v>
      </c>
      <c r="Y370" s="642">
        <f t="shared" si="57"/>
        <v>450</v>
      </c>
      <c r="Z370" s="36">
        <f>IFERROR(IF(Y370=0,"",ROUNDUP(Y370/H370,0)*0.02175),"")</f>
        <v>0.65249999999999997</v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464.4</v>
      </c>
      <c r="BN370" s="64">
        <f t="shared" si="59"/>
        <v>464.4</v>
      </c>
      <c r="BO370" s="64">
        <f t="shared" si="60"/>
        <v>0.625</v>
      </c>
      <c r="BP370" s="64">
        <f t="shared" si="61"/>
        <v>0.625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15</v>
      </c>
      <c r="Y373" s="642">
        <f t="shared" si="57"/>
        <v>15</v>
      </c>
      <c r="Z373" s="36">
        <f>IFERROR(IF(Y373=0,"",ROUNDUP(Y373/H373,0)*0.00902),"")</f>
        <v>2.7060000000000001E-2</v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15.63</v>
      </c>
      <c r="BN373" s="64">
        <f t="shared" si="59"/>
        <v>15.63</v>
      </c>
      <c r="BO373" s="64">
        <f t="shared" si="60"/>
        <v>2.2727272727272728E-2</v>
      </c>
      <c r="BP373" s="64">
        <f t="shared" si="61"/>
        <v>2.2727272727272728E-2</v>
      </c>
    </row>
    <row r="374" spans="1:68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213</v>
      </c>
      <c r="Y374" s="643">
        <f>IFERROR(Y367/H367,"0")+IFERROR(Y368/H368,"0")+IFERROR(Y369/H369,"0")+IFERROR(Y370/H370,"0")+IFERROR(Y371/H371,"0")+IFERROR(Y372/H372,"0")+IFERROR(Y373/H373,"0")</f>
        <v>214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4.6163099999999995</v>
      </c>
      <c r="AA374" s="644"/>
      <c r="AB374" s="644"/>
      <c r="AC374" s="644"/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3165</v>
      </c>
      <c r="Y375" s="643">
        <f>IFERROR(SUM(Y367:Y373),"0")</f>
        <v>3180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135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108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1100</v>
      </c>
      <c r="Y377" s="642">
        <f>IFERROR(IF(X377="",0,CEILING((X377/$H377),1)*$H377),"")</f>
        <v>1110</v>
      </c>
      <c r="Z377" s="36">
        <f>IFERROR(IF(Y377=0,"",ROUNDUP(Y377/H377,0)*0.02175),"")</f>
        <v>1.6094999999999999</v>
      </c>
      <c r="AA377" s="56"/>
      <c r="AB377" s="57"/>
      <c r="AC377" s="429" t="s">
        <v>602</v>
      </c>
      <c r="AG377" s="64"/>
      <c r="AJ377" s="68" t="s">
        <v>109</v>
      </c>
      <c r="AK377" s="68">
        <v>720</v>
      </c>
      <c r="BB377" s="430" t="s">
        <v>1</v>
      </c>
      <c r="BM377" s="64">
        <f>IFERROR(X377*I377/H377,"0")</f>
        <v>1135.2</v>
      </c>
      <c r="BN377" s="64">
        <f>IFERROR(Y377*I377/H377,"0")</f>
        <v>1145.52</v>
      </c>
      <c r="BO377" s="64">
        <f>IFERROR(1/J377*(X377/H377),"0")</f>
        <v>1.5277777777777777</v>
      </c>
      <c r="BP377" s="64">
        <f>IFERROR(1/J377*(Y377/H377),"0")</f>
        <v>1.5416666666666665</v>
      </c>
    </row>
    <row r="378" spans="1:68" ht="16.5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12</v>
      </c>
      <c r="Y378" s="642">
        <f>IFERROR(IF(X378="",0,CEILING((X378/$H378),1)*$H378),"")</f>
        <v>12</v>
      </c>
      <c r="Z378" s="36">
        <f>IFERROR(IF(Y378=0,"",ROUNDUP(Y378/H378,0)*0.00902),"")</f>
        <v>2.7060000000000001E-2</v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12.629999999999999</v>
      </c>
      <c r="BN378" s="64">
        <f>IFERROR(Y378*I378/H378,"0")</f>
        <v>12.629999999999999</v>
      </c>
      <c r="BO378" s="64">
        <f>IFERROR(1/J378*(X378/H378),"0")</f>
        <v>2.2727272727272728E-2</v>
      </c>
      <c r="BP378" s="64">
        <f>IFERROR(1/J378*(Y378/H378),"0")</f>
        <v>2.2727272727272728E-2</v>
      </c>
    </row>
    <row r="379" spans="1:68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76.333333333333329</v>
      </c>
      <c r="Y379" s="643">
        <f>IFERROR(Y377/H377,"0")+IFERROR(Y378/H378,"0")</f>
        <v>77</v>
      </c>
      <c r="Z379" s="643">
        <f>IFERROR(IF(Z377="",0,Z377),"0")+IFERROR(IF(Z378="",0,Z378),"0")</f>
        <v>1.63656</v>
      </c>
      <c r="AA379" s="644"/>
      <c r="AB379" s="644"/>
      <c r="AC379" s="644"/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1112</v>
      </c>
      <c r="Y380" s="643">
        <f>IFERROR(SUM(Y377:Y378),"0")</f>
        <v>1122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105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105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172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105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70</v>
      </c>
      <c r="Y387" s="642">
        <f>IFERROR(IF(X387="",0,CEILING((X387/$H387),1)*$H387),"")</f>
        <v>72</v>
      </c>
      <c r="Z387" s="36">
        <f>IFERROR(IF(Y387=0,"",ROUNDUP(Y387/H387,0)*0.01898),"")</f>
        <v>0.15184</v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74.036666666666676</v>
      </c>
      <c r="BN387" s="64">
        <f>IFERROR(Y387*I387/H387,"0")</f>
        <v>76.152000000000001</v>
      </c>
      <c r="BO387" s="64">
        <f>IFERROR(1/J387*(X387/H387),"0")</f>
        <v>0.12152777777777778</v>
      </c>
      <c r="BP387" s="64">
        <f>IFERROR(1/J387*(Y387/H387),"0")</f>
        <v>0.125</v>
      </c>
    </row>
    <row r="388" spans="1:68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7.7777777777777777</v>
      </c>
      <c r="Y388" s="643">
        <f>IFERROR(Y387/H387,"0")</f>
        <v>8</v>
      </c>
      <c r="Z388" s="643">
        <f>IFERROR(IF(Z387="",0,Z387),"0")</f>
        <v>0.15184</v>
      </c>
      <c r="AA388" s="644"/>
      <c r="AB388" s="644"/>
      <c r="AC388" s="644"/>
    </row>
    <row r="389" spans="1:68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70</v>
      </c>
      <c r="Y389" s="643">
        <f>IFERROR(SUM(Y387:Y387),"0")</f>
        <v>72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27" hidden="1" customHeight="1" x14ac:dyDescent="0.25">
      <c r="A392" s="54" t="s">
        <v>615</v>
      </c>
      <c r="B392" s="54" t="s">
        <v>616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615</v>
      </c>
      <c r="B393" s="54" t="s">
        <v>618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70</v>
      </c>
      <c r="Y395" s="642">
        <f>IFERROR(IF(X395="",0,CEILING((X395/$H395),1)*$H395),"")</f>
        <v>72</v>
      </c>
      <c r="Z395" s="36">
        <f>IFERROR(IF(Y395=0,"",ROUNDUP(Y395/H395,0)*0.01898),"")</f>
        <v>0.11388000000000001</v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72.537500000000009</v>
      </c>
      <c r="BN395" s="64">
        <f>IFERROR(Y395*I395/H395,"0")</f>
        <v>74.61</v>
      </c>
      <c r="BO395" s="64">
        <f>IFERROR(1/J395*(X395/H395),"0")</f>
        <v>9.1145833333333329E-2</v>
      </c>
      <c r="BP395" s="64">
        <f>IFERROR(1/J395*(Y395/H395),"0")</f>
        <v>9.375E-2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5.833333333333333</v>
      </c>
      <c r="Y397" s="643">
        <f>IFERROR(Y392/H392,"0")+IFERROR(Y393/H393,"0")+IFERROR(Y394/H394,"0")+IFERROR(Y395/H395,"0")+IFERROR(Y396/H396,"0")</f>
        <v>6</v>
      </c>
      <c r="Z397" s="643">
        <f>IFERROR(IF(Z392="",0,Z392),"0")+IFERROR(IF(Z393="",0,Z393),"0")+IFERROR(IF(Z394="",0,Z394),"0")+IFERROR(IF(Z395="",0,Z395),"0")+IFERROR(IF(Z396="",0,Z396),"0")</f>
        <v>0.11388000000000001</v>
      </c>
      <c r="AA397" s="644"/>
      <c r="AB397" s="644"/>
      <c r="AC397" s="644"/>
    </row>
    <row r="398" spans="1:68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70</v>
      </c>
      <c r="Y398" s="643">
        <f>IFERROR(SUM(Y392:Y396),"0")</f>
        <v>72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146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105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105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105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105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172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105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146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10</v>
      </c>
      <c r="Y420" s="642">
        <f t="shared" si="62"/>
        <v>10.8</v>
      </c>
      <c r="Z420" s="36">
        <f>IFERROR(IF(Y420=0,"",ROUNDUP(Y420/H420,0)*0.00902),"")</f>
        <v>1.804E-2</v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10.388888888888889</v>
      </c>
      <c r="BN420" s="64">
        <f t="shared" si="64"/>
        <v>11.22</v>
      </c>
      <c r="BO420" s="64">
        <f t="shared" si="65"/>
        <v>1.4029180695847361E-2</v>
      </c>
      <c r="BP420" s="64">
        <f t="shared" si="66"/>
        <v>1.5151515151515152E-2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149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149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77</v>
      </c>
      <c r="Y422" s="642">
        <f t="shared" si="62"/>
        <v>77.7</v>
      </c>
      <c r="Z422" s="36">
        <f t="shared" si="67"/>
        <v>0.18574000000000002</v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81.766666666666666</v>
      </c>
      <c r="BN422" s="64">
        <f t="shared" si="64"/>
        <v>82.51</v>
      </c>
      <c r="BO422" s="64">
        <f t="shared" si="65"/>
        <v>0.15669515669515671</v>
      </c>
      <c r="BP422" s="64">
        <f t="shared" si="66"/>
        <v>0.15811965811965814</v>
      </c>
    </row>
    <row r="423" spans="1:68" ht="37.5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149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10.5</v>
      </c>
      <c r="Y423" s="642">
        <f t="shared" si="62"/>
        <v>10.5</v>
      </c>
      <c r="Z423" s="36">
        <f t="shared" si="67"/>
        <v>2.5100000000000001E-2</v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11.149999999999999</v>
      </c>
      <c r="BN423" s="64">
        <f t="shared" si="64"/>
        <v>11.149999999999999</v>
      </c>
      <c r="BO423" s="64">
        <f t="shared" si="65"/>
        <v>2.1367521367521368E-2</v>
      </c>
      <c r="BP423" s="64">
        <f t="shared" si="66"/>
        <v>2.1367521367521368E-2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149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149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94.5</v>
      </c>
      <c r="Y425" s="642">
        <f t="shared" si="62"/>
        <v>94.5</v>
      </c>
      <c r="Z425" s="36">
        <f t="shared" si="67"/>
        <v>0.22590000000000002</v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100.35</v>
      </c>
      <c r="BN425" s="64">
        <f t="shared" si="64"/>
        <v>100.35</v>
      </c>
      <c r="BO425" s="64">
        <f t="shared" si="65"/>
        <v>0.19230769230769232</v>
      </c>
      <c r="BP425" s="64">
        <f t="shared" si="66"/>
        <v>0.19230769230769232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149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88.518518518518519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89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0.45478000000000007</v>
      </c>
      <c r="AA427" s="644"/>
      <c r="AB427" s="644"/>
      <c r="AC427" s="644"/>
    </row>
    <row r="428" spans="1:68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192</v>
      </c>
      <c r="Y428" s="643">
        <f>IFERROR(SUM(Y417:Y426),"0")</f>
        <v>193.5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105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105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135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146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20</v>
      </c>
      <c r="Y441" s="642">
        <f>IFERROR(IF(X441="",0,CEILING((X441/$H441),1)*$H441),"")</f>
        <v>21.6</v>
      </c>
      <c r="Z441" s="36">
        <f>IFERROR(IF(Y441=0,"",ROUNDUP(Y441/H441,0)*0.00902),"")</f>
        <v>3.6080000000000001E-2</v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20.777777777777779</v>
      </c>
      <c r="BN441" s="64">
        <f>IFERROR(Y441*I441/H441,"0")</f>
        <v>22.44</v>
      </c>
      <c r="BO441" s="64">
        <f>IFERROR(1/J441*(X441/H441),"0")</f>
        <v>2.8058361391694722E-2</v>
      </c>
      <c r="BP441" s="64">
        <f>IFERROR(1/J441*(Y441/H441),"0")</f>
        <v>3.0303030303030304E-2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24.5</v>
      </c>
      <c r="Y444" s="642">
        <f>IFERROR(IF(X444="",0,CEILING((X444/$H444),1)*$H444),"")</f>
        <v>25.200000000000003</v>
      </c>
      <c r="Z444" s="36">
        <f>IFERROR(IF(Y444=0,"",ROUNDUP(Y444/H444,0)*0.00502),"")</f>
        <v>6.0240000000000002E-2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26.016666666666666</v>
      </c>
      <c r="BN444" s="64">
        <f>IFERROR(Y444*I444/H444,"0")</f>
        <v>26.76</v>
      </c>
      <c r="BO444" s="64">
        <f>IFERROR(1/J444*(X444/H444),"0")</f>
        <v>4.9857549857549859E-2</v>
      </c>
      <c r="BP444" s="64">
        <f>IFERROR(1/J444*(Y444/H444),"0")</f>
        <v>5.1282051282051287E-2</v>
      </c>
    </row>
    <row r="445" spans="1:68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15.37037037037037</v>
      </c>
      <c r="Y445" s="643">
        <f>IFERROR(Y441/H441,"0")+IFERROR(Y442/H442,"0")+IFERROR(Y443/H443,"0")+IFERROR(Y444/H444,"0")</f>
        <v>16</v>
      </c>
      <c r="Z445" s="643">
        <f>IFERROR(IF(Z441="",0,Z441),"0")+IFERROR(IF(Z442="",0,Z442),"0")+IFERROR(IF(Z443="",0,Z443),"0")+IFERROR(IF(Z444="",0,Z444),"0")</f>
        <v>9.6320000000000003E-2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44.5</v>
      </c>
      <c r="Y446" s="643">
        <f>IFERROR(SUM(Y441:Y444),"0")</f>
        <v>46.800000000000004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146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149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2</v>
      </c>
      <c r="Y449" s="642">
        <f>IFERROR(IF(X449="",0,CEILING((X449/$H449),1)*$H449),"")</f>
        <v>2.4</v>
      </c>
      <c r="Z449" s="36">
        <f>IFERROR(IF(Y449=0,"",ROUNDUP(Y449/H449,0)*0.00502),"")</f>
        <v>1.004E-2</v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2.2866666666666671</v>
      </c>
      <c r="BN449" s="64">
        <f>IFERROR(Y449*I449/H449,"0")</f>
        <v>2.7440000000000002</v>
      </c>
      <c r="BO449" s="64">
        <f>IFERROR(1/J449*(X449/H449),"0")</f>
        <v>7.1225071225071235E-3</v>
      </c>
      <c r="BP449" s="64">
        <f>IFERROR(1/J449*(Y449/H449),"0")</f>
        <v>8.5470085470085479E-3</v>
      </c>
    </row>
    <row r="450" spans="1:68" ht="27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20</v>
      </c>
      <c r="Y450" s="642">
        <f>IFERROR(IF(X450="",0,CEILING((X450/$H450),1)*$H450),"")</f>
        <v>20.399999999999999</v>
      </c>
      <c r="Z450" s="36">
        <f>IFERROR(IF(Y450=0,"",ROUNDUP(Y450/H450,0)*0.00651),"")</f>
        <v>0.11067</v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35</v>
      </c>
      <c r="BN450" s="64">
        <f>IFERROR(Y450*I450/H450,"0")</f>
        <v>35.699999999999996</v>
      </c>
      <c r="BO450" s="64">
        <f>IFERROR(1/J450*(X450/H450),"0")</f>
        <v>9.1575091575091583E-2</v>
      </c>
      <c r="BP450" s="64">
        <f>IFERROR(1/J450*(Y450/H450),"0")</f>
        <v>9.3406593406593408E-2</v>
      </c>
    </row>
    <row r="451" spans="1:68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18.333333333333336</v>
      </c>
      <c r="Y451" s="643">
        <f>IFERROR(Y449/H449,"0")+IFERROR(Y450/H450,"0")</f>
        <v>19</v>
      </c>
      <c r="Z451" s="643">
        <f>IFERROR(IF(Z449="",0,Z449),"0")+IFERROR(IF(Z450="",0,Z450),"0")</f>
        <v>0.12071000000000001</v>
      </c>
      <c r="AA451" s="644"/>
      <c r="AB451" s="644"/>
      <c r="AC451" s="644"/>
    </row>
    <row r="452" spans="1:68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22</v>
      </c>
      <c r="Y452" s="643">
        <f>IFERROR(SUM(Y449:Y450),"0")</f>
        <v>22.799999999999997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146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172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50</v>
      </c>
      <c r="Y465" s="642">
        <f t="shared" ref="Y465:Y480" si="68">IFERROR(IF(X465="",0,CEILING((X465/$H465),1)*$H465),"")</f>
        <v>52.800000000000004</v>
      </c>
      <c r="Z465" s="36">
        <f t="shared" ref="Z465:Z470" si="69">IFERROR(IF(Y465=0,"",ROUNDUP(Y465/H465,0)*0.01196),"")</f>
        <v>0.1196</v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53.409090909090907</v>
      </c>
      <c r="BN465" s="64">
        <f t="shared" ref="BN465:BN480" si="71">IFERROR(Y465*I465/H465,"0")</f>
        <v>56.400000000000006</v>
      </c>
      <c r="BO465" s="64">
        <f t="shared" ref="BO465:BO480" si="72">IFERROR(1/J465*(X465/H465),"0")</f>
        <v>9.1054778554778545E-2</v>
      </c>
      <c r="BP465" s="64">
        <f t="shared" ref="BP465:BP480" si="73">IFERROR(1/J465*(Y465/H465),"0")</f>
        <v>9.6153846153846159E-2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105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150</v>
      </c>
      <c r="Y467" s="642">
        <f t="shared" si="68"/>
        <v>153.12</v>
      </c>
      <c r="Z467" s="36">
        <f t="shared" si="69"/>
        <v>0.34683999999999998</v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160.22727272727272</v>
      </c>
      <c r="BN467" s="64">
        <f t="shared" si="71"/>
        <v>163.56</v>
      </c>
      <c r="BO467" s="64">
        <f t="shared" si="72"/>
        <v>0.27316433566433568</v>
      </c>
      <c r="BP467" s="64">
        <f t="shared" si="73"/>
        <v>0.27884615384615385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180</v>
      </c>
      <c r="Y469" s="642">
        <f t="shared" si="68"/>
        <v>184.8</v>
      </c>
      <c r="Z469" s="36">
        <f t="shared" si="69"/>
        <v>0.41860000000000003</v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192.27272727272725</v>
      </c>
      <c r="BN469" s="64">
        <f t="shared" si="71"/>
        <v>197.39999999999998</v>
      </c>
      <c r="BO469" s="64">
        <f t="shared" si="72"/>
        <v>0.32779720279720276</v>
      </c>
      <c r="BP469" s="64">
        <f t="shared" si="73"/>
        <v>0.33653846153846156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105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105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162</v>
      </c>
      <c r="Y472" s="642">
        <f t="shared" si="68"/>
        <v>162</v>
      </c>
      <c r="Z472" s="36">
        <f>IFERROR(IF(Y472=0,"",ROUNDUP(Y472/H472,0)*0.00902),"")</f>
        <v>0.40590000000000004</v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171.45000000000002</v>
      </c>
      <c r="BN472" s="64">
        <f t="shared" si="71"/>
        <v>171.45000000000002</v>
      </c>
      <c r="BO472" s="64">
        <f t="shared" si="72"/>
        <v>0.34090909090909094</v>
      </c>
      <c r="BP472" s="64">
        <f t="shared" si="73"/>
        <v>0.34090909090909094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741</v>
      </c>
      <c r="B478" s="54" t="s">
        <v>742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276</v>
      </c>
      <c r="Y478" s="642">
        <f t="shared" si="68"/>
        <v>277.2</v>
      </c>
      <c r="Z478" s="36">
        <f>IFERROR(IF(Y478=0,"",ROUNDUP(Y478/H478,0)*0.00902),"")</f>
        <v>0.69454000000000005</v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292.09999999999997</v>
      </c>
      <c r="BN478" s="64">
        <f t="shared" si="71"/>
        <v>293.37</v>
      </c>
      <c r="BO478" s="64">
        <f t="shared" si="72"/>
        <v>0.58080808080808088</v>
      </c>
      <c r="BP478" s="64">
        <f t="shared" si="73"/>
        <v>0.58333333333333337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193.63636363636363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196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1.9854799999999999</v>
      </c>
      <c r="AA481" s="644"/>
      <c r="AB481" s="644"/>
      <c r="AC481" s="644"/>
    </row>
    <row r="482" spans="1:68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818</v>
      </c>
      <c r="Y482" s="643">
        <f>IFERROR(SUM(Y465:Y480),"0")</f>
        <v>829.92000000000007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135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105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120</v>
      </c>
      <c r="Y484" s="642">
        <f>IFERROR(IF(X484="",0,CEILING((X484/$H484),1)*$H484),"")</f>
        <v>121.44000000000001</v>
      </c>
      <c r="Z484" s="36">
        <f>IFERROR(IF(Y484=0,"",ROUNDUP(Y484/H484,0)*0.01196),"")</f>
        <v>0.27507999999999999</v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128.18181818181816</v>
      </c>
      <c r="BN484" s="64">
        <f>IFERROR(Y484*I484/H484,"0")</f>
        <v>129.72</v>
      </c>
      <c r="BO484" s="64">
        <f>IFERROR(1/J484*(X484/H484),"0")</f>
        <v>0.21853146853146854</v>
      </c>
      <c r="BP484" s="64">
        <f>IFERROR(1/J484*(Y484/H484),"0")</f>
        <v>0.22115384615384617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105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22.727272727272727</v>
      </c>
      <c r="Y487" s="643">
        <f>IFERROR(Y484/H484,"0")+IFERROR(Y485/H485,"0")+IFERROR(Y486/H486,"0")</f>
        <v>23</v>
      </c>
      <c r="Z487" s="643">
        <f>IFERROR(IF(Z484="",0,Z484),"0")+IFERROR(IF(Z485="",0,Z485),"0")+IFERROR(IF(Z486="",0,Z486),"0")</f>
        <v>0.27507999999999999</v>
      </c>
      <c r="AA487" s="644"/>
      <c r="AB487" s="644"/>
      <c r="AC487" s="644"/>
    </row>
    <row r="488" spans="1:68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120</v>
      </c>
      <c r="Y488" s="643">
        <f>IFERROR(SUM(Y484:Y486),"0")</f>
        <v>121.44000000000001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146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50</v>
      </c>
      <c r="Y490" s="642">
        <f t="shared" ref="Y490:Y498" si="74">IFERROR(IF(X490="",0,CEILING((X490/$H490),1)*$H490),"")</f>
        <v>52.800000000000004</v>
      </c>
      <c r="Z490" s="36">
        <f>IFERROR(IF(Y490=0,"",ROUNDUP(Y490/H490,0)*0.01196),"")</f>
        <v>0.1196</v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53.409090909090907</v>
      </c>
      <c r="BN490" s="64">
        <f t="shared" ref="BN490:BN498" si="76">IFERROR(Y490*I490/H490,"0")</f>
        <v>56.400000000000006</v>
      </c>
      <c r="BO490" s="64">
        <f t="shared" ref="BO490:BO498" si="77">IFERROR(1/J490*(X490/H490),"0")</f>
        <v>9.1054778554778545E-2</v>
      </c>
      <c r="BP490" s="64">
        <f t="shared" ref="BP490:BP498" si="78">IFERROR(1/J490*(Y490/H490),"0")</f>
        <v>9.6153846153846159E-2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280</v>
      </c>
      <c r="Y492" s="642">
        <f t="shared" si="74"/>
        <v>285.12</v>
      </c>
      <c r="Z492" s="36">
        <f>IFERROR(IF(Y492=0,"",ROUNDUP(Y492/H492,0)*0.01196),"")</f>
        <v>0.64583999999999997</v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299.09090909090907</v>
      </c>
      <c r="BN492" s="64">
        <f t="shared" si="76"/>
        <v>304.55999999999995</v>
      </c>
      <c r="BO492" s="64">
        <f t="shared" si="77"/>
        <v>0.50990675990675993</v>
      </c>
      <c r="BP492" s="64">
        <f t="shared" si="78"/>
        <v>0.51923076923076927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764</v>
      </c>
      <c r="B494" s="54" t="s">
        <v>765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24</v>
      </c>
      <c r="Y494" s="642">
        <f t="shared" si="74"/>
        <v>24</v>
      </c>
      <c r="Z494" s="36">
        <f>IFERROR(IF(Y494=0,"",ROUNDUP(Y494/H494,0)*0.00902),"")</f>
        <v>4.5100000000000001E-2</v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34.65</v>
      </c>
      <c r="BN494" s="64">
        <f t="shared" si="76"/>
        <v>34.65</v>
      </c>
      <c r="BO494" s="64">
        <f t="shared" si="77"/>
        <v>3.787878787878788E-2</v>
      </c>
      <c r="BP494" s="64">
        <f t="shared" si="78"/>
        <v>3.787878787878788E-2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12</v>
      </c>
      <c r="Y496" s="642">
        <f t="shared" si="74"/>
        <v>14.399999999999999</v>
      </c>
      <c r="Z496" s="36">
        <f>IFERROR(IF(Y496=0,"",ROUNDUP(Y496/H496,0)*0.00902),"")</f>
        <v>2.7060000000000001E-2</v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16.725000000000001</v>
      </c>
      <c r="BN496" s="64">
        <f t="shared" si="76"/>
        <v>20.07</v>
      </c>
      <c r="BO496" s="64">
        <f t="shared" si="77"/>
        <v>1.893939393939394E-2</v>
      </c>
      <c r="BP496" s="64">
        <f t="shared" si="78"/>
        <v>2.2727272727272728E-2</v>
      </c>
    </row>
    <row r="497" spans="1:68" ht="27" customHeight="1" x14ac:dyDescent="0.25">
      <c r="A497" s="54" t="s">
        <v>769</v>
      </c>
      <c r="B497" s="54" t="s">
        <v>770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120</v>
      </c>
      <c r="Y497" s="642">
        <f t="shared" si="74"/>
        <v>120</v>
      </c>
      <c r="Z497" s="36">
        <f>IFERROR(IF(Y497=0,"",ROUNDUP(Y497/H497,0)*0.00902),"")</f>
        <v>0.22550000000000001</v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167.25000000000003</v>
      </c>
      <c r="BN497" s="64">
        <f t="shared" si="76"/>
        <v>167.25000000000003</v>
      </c>
      <c r="BO497" s="64">
        <f t="shared" si="77"/>
        <v>0.18939393939393939</v>
      </c>
      <c r="BP497" s="64">
        <f t="shared" si="78"/>
        <v>0.18939393939393939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95</v>
      </c>
      <c r="Y499" s="643">
        <f>IFERROR(Y490/H490,"0")+IFERROR(Y491/H491,"0")+IFERROR(Y492/H492,"0")+IFERROR(Y493/H493,"0")+IFERROR(Y494/H494,"0")+IFERROR(Y495/H495,"0")+IFERROR(Y496/H496,"0")+IFERROR(Y497/H497,"0")+IFERROR(Y498/H498,"0")</f>
        <v>97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1.0630999999999999</v>
      </c>
      <c r="AA499" s="644"/>
      <c r="AB499" s="644"/>
      <c r="AC499" s="644"/>
    </row>
    <row r="500" spans="1:68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486</v>
      </c>
      <c r="Y500" s="643">
        <f>IFERROR(SUM(Y490:Y498),"0")</f>
        <v>496.32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105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105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105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172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105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105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105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20</v>
      </c>
      <c r="Y517" s="642">
        <f t="shared" si="79"/>
        <v>24</v>
      </c>
      <c r="Z517" s="36">
        <f>IFERROR(IF(Y517=0,"",ROUNDUP(Y517/H517,0)*0.01898),"")</f>
        <v>3.7960000000000001E-2</v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20.725000000000001</v>
      </c>
      <c r="BN517" s="64">
        <f t="shared" si="81"/>
        <v>24.87</v>
      </c>
      <c r="BO517" s="64">
        <f t="shared" si="82"/>
        <v>2.6041666666666668E-2</v>
      </c>
      <c r="BP517" s="64">
        <f t="shared" si="83"/>
        <v>3.125E-2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1.6666666666666667</v>
      </c>
      <c r="Y521" s="643">
        <f>IFERROR(Y515/H515,"0")+IFERROR(Y516/H516,"0")+IFERROR(Y517/H517,"0")+IFERROR(Y518/H518,"0")+IFERROR(Y519/H519,"0")+IFERROR(Y520/H520,"0")</f>
        <v>2</v>
      </c>
      <c r="Z521" s="643">
        <f>IFERROR(IF(Z515="",0,Z515),"0")+IFERROR(IF(Z516="",0,Z516),"0")+IFERROR(IF(Z517="",0,Z517),"0")+IFERROR(IF(Z518="",0,Z518),"0")+IFERROR(IF(Z519="",0,Z519),"0")+IFERROR(IF(Z520="",0,Z520),"0")</f>
        <v>3.7960000000000001E-2</v>
      </c>
      <c r="AA521" s="644"/>
      <c r="AB521" s="644"/>
      <c r="AC521" s="644"/>
    </row>
    <row r="522" spans="1:68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20</v>
      </c>
      <c r="Y522" s="643">
        <f>IFERROR(SUM(Y515:Y520),"0")</f>
        <v>24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135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99</v>
      </c>
      <c r="L524" s="32"/>
      <c r="M524" s="33" t="s">
        <v>105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99</v>
      </c>
      <c r="L525" s="32"/>
      <c r="M525" s="33" t="s">
        <v>100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812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146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149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149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customHeight="1" x14ac:dyDescent="0.25">
      <c r="A542" s="54" t="s">
        <v>852</v>
      </c>
      <c r="B542" s="54" t="s">
        <v>853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130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800</v>
      </c>
      <c r="Y542" s="642">
        <f>IFERROR(IF(X542="",0,CEILING((X542/$H542),1)*$H542),"")</f>
        <v>801</v>
      </c>
      <c r="Z542" s="36">
        <f>IFERROR(IF(Y542=0,"",ROUNDUP(Y542/H542,0)*0.01898),"")</f>
        <v>1.6892199999999999</v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846.13333333333333</v>
      </c>
      <c r="BN542" s="64">
        <f>IFERROR(Y542*I542/H542,"0")</f>
        <v>847.19100000000003</v>
      </c>
      <c r="BO542" s="64">
        <f>IFERROR(1/J542*(X542/H542),"0")</f>
        <v>1.3888888888888888</v>
      </c>
      <c r="BP542" s="64">
        <f>IFERROR(1/J542*(Y542/H542),"0")</f>
        <v>1.390625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105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105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130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130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88.888888888888886</v>
      </c>
      <c r="Y547" s="643">
        <f>IFERROR(Y542/H542,"0")+IFERROR(Y543/H543,"0")+IFERROR(Y544/H544,"0")+IFERROR(Y545/H545,"0")+IFERROR(Y546/H546,"0")</f>
        <v>89</v>
      </c>
      <c r="Z547" s="643">
        <f>IFERROR(IF(Z542="",0,Z542),"0")+IFERROR(IF(Z543="",0,Z543),"0")+IFERROR(IF(Z544="",0,Z544),"0")+IFERROR(IF(Z545="",0,Z545),"0")+IFERROR(IF(Z546="",0,Z546),"0")</f>
        <v>1.6892199999999999</v>
      </c>
      <c r="AA547" s="644"/>
      <c r="AB547" s="644"/>
      <c r="AC547" s="644"/>
    </row>
    <row r="548" spans="1:68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800</v>
      </c>
      <c r="Y548" s="643">
        <f>IFERROR(SUM(Y542:Y546),"0")</f>
        <v>801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172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105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130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4301060486</v>
      </c>
      <c r="D552" s="647">
        <v>4640242180137</v>
      </c>
      <c r="E552" s="648"/>
      <c r="F552" s="640">
        <v>1.3</v>
      </c>
      <c r="G552" s="32">
        <v>6</v>
      </c>
      <c r="H552" s="640">
        <v>7.8</v>
      </c>
      <c r="I552" s="640">
        <v>8.2349999999999994</v>
      </c>
      <c r="J552" s="32">
        <v>64</v>
      </c>
      <c r="K552" s="32" t="s">
        <v>99</v>
      </c>
      <c r="L552" s="32"/>
      <c r="M552" s="33" t="s">
        <v>105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4301060498</v>
      </c>
      <c r="D553" s="647">
        <v>4640242180137</v>
      </c>
      <c r="E553" s="648"/>
      <c r="F553" s="640">
        <v>1.5</v>
      </c>
      <c r="G553" s="32">
        <v>6</v>
      </c>
      <c r="H553" s="640">
        <v>9</v>
      </c>
      <c r="I553" s="640">
        <v>9.4350000000000005</v>
      </c>
      <c r="J553" s="32">
        <v>64</v>
      </c>
      <c r="K553" s="32" t="s">
        <v>99</v>
      </c>
      <c r="L553" s="32"/>
      <c r="M553" s="33" t="s">
        <v>130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135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146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130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17555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17716.099999999999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18708.777717541077</v>
      </c>
      <c r="Y574" s="643">
        <f>IFERROR(SUM(BN22:BN570),"0")</f>
        <v>18879.762000000006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33</v>
      </c>
      <c r="Y575" s="38">
        <f>ROUNDUP(SUM(BP22:BP570),0)</f>
        <v>33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19533.777717541077</v>
      </c>
      <c r="Y576" s="643">
        <f>GrossWeightTotalR+PalletQtyTotalR*25</f>
        <v>19704.762000000006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4165.5380079690431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4192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37.748730000000002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272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179</v>
      </c>
      <c r="F581" s="649" t="s">
        <v>206</v>
      </c>
      <c r="G581" s="649" t="s">
        <v>245</v>
      </c>
      <c r="H581" s="649" t="s">
        <v>94</v>
      </c>
      <c r="I581" s="649" t="s">
        <v>273</v>
      </c>
      <c r="J581" s="649" t="s">
        <v>318</v>
      </c>
      <c r="K581" s="649" t="s">
        <v>379</v>
      </c>
      <c r="L581" s="649" t="s">
        <v>425</v>
      </c>
      <c r="M581" s="649" t="s">
        <v>443</v>
      </c>
      <c r="N581" s="639"/>
      <c r="O581" s="649" t="s">
        <v>456</v>
      </c>
      <c r="P581" s="649" t="s">
        <v>468</v>
      </c>
      <c r="Q581" s="649" t="s">
        <v>475</v>
      </c>
      <c r="R581" s="649" t="s">
        <v>479</v>
      </c>
      <c r="S581" s="649" t="s">
        <v>485</v>
      </c>
      <c r="T581" s="649" t="s">
        <v>490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21.6</v>
      </c>
      <c r="C583" s="46">
        <f>IFERROR(Y37*1,"0")+IFERROR(Y38*1,"0")+IFERROR(Y39*1,"0")+IFERROR(Y40*1,"0")+IFERROR(Y44*1,"0")</f>
        <v>626.79999999999995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926.1</v>
      </c>
      <c r="E583" s="46">
        <f>IFERROR(Y86*1,"0")+IFERROR(Y87*1,"0")+IFERROR(Y88*1,"0")+IFERROR(Y92*1,"0")+IFERROR(Y93*1,"0")+IFERROR(Y94*1,"0")+IFERROR(Y95*1,"0")+IFERROR(Y96*1,"0")+IFERROR(Y97*1,"0")+IFERROR(Y98*1,"0")+IFERROR(Y99*1,"0")</f>
        <v>1498.5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1731.0600000000002</v>
      </c>
      <c r="G583" s="46">
        <f>IFERROR(Y133*1,"0")+IFERROR(Y134*1,"0")+IFERROR(Y138*1,"0")+IFERROR(Y139*1,"0")+IFERROR(Y143*1,"0")+IFERROR(Y144*1,"0")</f>
        <v>249.76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963.90000000000009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2430.6000000000004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230.39999999999998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441.6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71.400000000000006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561.6</v>
      </c>
      <c r="U583" s="46">
        <f>IFERROR(Y355*1,"0")+IFERROR(Y359*1,"0")+IFERROR(Y360*1,"0")+IFERROR(Y361*1,"0")</f>
        <v>981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4374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72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193.5</v>
      </c>
      <c r="Y583" s="46">
        <f>IFERROR(Y436*1,"0")+IFERROR(Y437*1,"0")+IFERROR(Y441*1,"0")+IFERROR(Y442*1,"0")+IFERROR(Y443*1,"0")+IFERROR(Y444*1,"0")</f>
        <v>46.800000000000004</v>
      </c>
      <c r="Z583" s="46">
        <f>IFERROR(Y449*1,"0")+IFERROR(Y450*1,"0")</f>
        <v>22.799999999999997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1447.6800000000003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825</v>
      </c>
      <c r="AD583" s="46">
        <f>IFERROR(Y558*1,"0")+IFERROR(Y562*1,"0")+IFERROR(Y566*1,"0")+IFERROR(Y570*1,"0")</f>
        <v>0</v>
      </c>
      <c r="AF583" s="639"/>
    </row>
  </sheetData>
  <sheetProtection algorithmName="SHA-512" hashValue="vQjYlY4yIXR+QftGZcMlWT26MlSqbJgOK8ycWVRE3vFbTOfLfbgm8JRQfN/ujmcW5vEhXBWNsl7V+87TWdukRA==" saltValue="JhE8tEn1o6lQ6Fho4ZSvHA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00,00"/>
        <filter val="1 112,00"/>
        <filter val="1 260,00"/>
        <filter val="1 288,00"/>
        <filter val="1,67"/>
        <filter val="10,00"/>
        <filter val="10,50"/>
        <filter val="100,00"/>
        <filter val="105,00"/>
        <filter val="108,00"/>
        <filter val="11,67"/>
        <filter val="113,89"/>
        <filter val="116,67"/>
        <filter val="12,00"/>
        <filter val="120,00"/>
        <filter val="120,37"/>
        <filter val="135,00"/>
        <filter val="140,00"/>
        <filter val="15,00"/>
        <filter val="15,37"/>
        <filter val="150,00"/>
        <filter val="157,50"/>
        <filter val="160,00"/>
        <filter val="162,00"/>
        <filter val="165,00"/>
        <filter val="17 555,00"/>
        <filter val="170,00"/>
        <filter val="18 708,78"/>
        <filter val="18,00"/>
        <filter val="18,33"/>
        <filter val="180,00"/>
        <filter val="183,33"/>
        <filter val="19 533,78"/>
        <filter val="192,00"/>
        <filter val="192,50"/>
        <filter val="193,64"/>
        <filter val="2,00"/>
        <filter val="20,00"/>
        <filter val="21,00"/>
        <filter val="213,00"/>
        <filter val="218,00"/>
        <filter val="22,00"/>
        <filter val="22,50"/>
        <filter val="22,73"/>
        <filter val="220,00"/>
        <filter val="23,10"/>
        <filter val="24,00"/>
        <filter val="24,50"/>
        <filter val="240,00"/>
        <filter val="276,00"/>
        <filter val="28,75"/>
        <filter val="280,00"/>
        <filter val="286,90"/>
        <filter val="29,93"/>
        <filter val="297,50"/>
        <filter val="3 165,00"/>
        <filter val="300,00"/>
        <filter val="33"/>
        <filter val="33,33"/>
        <filter val="33,75"/>
        <filter val="342,14"/>
        <filter val="36,00"/>
        <filter val="360,00"/>
        <filter val="382,14"/>
        <filter val="383,33"/>
        <filter val="4 165,54"/>
        <filter val="40,00"/>
        <filter val="400,00"/>
        <filter val="41,67"/>
        <filter val="410,00"/>
        <filter val="420,00"/>
        <filter val="44,50"/>
        <filter val="440,00"/>
        <filter val="450,00"/>
        <filter val="48,00"/>
        <filter val="486,00"/>
        <filter val="494,83"/>
        <filter val="5,13"/>
        <filter val="5,83"/>
        <filter val="50,00"/>
        <filter val="52,00"/>
        <filter val="525,00"/>
        <filter val="550,00"/>
        <filter val="60,00"/>
        <filter val="600,00"/>
        <filter val="620,00"/>
        <filter val="63,00"/>
        <filter val="630,00"/>
        <filter val="69,60"/>
        <filter val="7,78"/>
        <filter val="70,00"/>
        <filter val="72,22"/>
        <filter val="720,00"/>
        <filter val="75,90"/>
        <filter val="76,33"/>
        <filter val="77,00"/>
        <filter val="80,00"/>
        <filter val="800,00"/>
        <filter val="818,00"/>
        <filter val="84,63"/>
        <filter val="88,52"/>
        <filter val="88,89"/>
        <filter val="890,00"/>
        <filter val="900,00"/>
        <filter val="94,50"/>
        <filter val="945,00"/>
        <filter val="95,00"/>
        <filter val="957,5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50 X54 X61 X88 X280 X367:X369 X377" xr:uid="{00000000-0002-0000-0000-000011000000}">
      <formula1>IF(AK39&gt;0,OR(X39=0,AND(IF(X39-AK39&gt;=0,TRUE,FALSE),X39&gt;0,IF(X39/(H39*J39)=ROUND(X39/(H39*J39),0),TRUE,FALSE))),FALSE)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13" xr:uid="{00000000-0002-0000-0000-000012000000}">
      <formula1>IF(AK313&gt;0,OR(X313=0,AND(IF(X313-AK313&gt;=0,TRUE,FALSE),X313&gt;0,IF(X313/(H313*K313)=ROUND(X313/(H313*K313),0),TRUE,FALSE))),FALSE)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BxgpTebs1mChOKjO6xB6eoHdmSTnSQSMpXZXxckIEQ8Xki2Q7CQShI2GsDNEAa7f2q2P4OFk4vTnCx/2KWjTDQ==" saltValue="VmjwCLqz3xtG4jD8p9rp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2025-05-02T10:28:19Z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