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08A9297-352F-4EA3-AA01-5E11720C5F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7" i="1"/>
  <c r="BN27" i="1"/>
  <c r="X573" i="1"/>
  <c r="Z52" i="1"/>
  <c r="BN52" i="1"/>
  <c r="Z66" i="1"/>
  <c r="BN66" i="1"/>
  <c r="Y78" i="1"/>
  <c r="Z80" i="1"/>
  <c r="BN80" i="1"/>
  <c r="E583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X574" i="1"/>
  <c r="BP25" i="1"/>
  <c r="BN25" i="1"/>
  <c r="Z25" i="1"/>
  <c r="D583" i="1"/>
  <c r="BP50" i="1"/>
  <c r="BN50" i="1"/>
  <c r="Z50" i="1"/>
  <c r="BP60" i="1"/>
  <c r="BN60" i="1"/>
  <c r="Z60" i="1"/>
  <c r="BP76" i="1"/>
  <c r="BN76" i="1"/>
  <c r="Z76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527" i="1"/>
  <c r="BN527" i="1"/>
  <c r="Z527" i="1"/>
  <c r="BP543" i="1"/>
  <c r="BN543" i="1"/>
  <c r="Z543" i="1"/>
  <c r="BP545" i="1"/>
  <c r="BN545" i="1"/>
  <c r="Z545" i="1"/>
  <c r="B583" i="1"/>
  <c r="X575" i="1"/>
  <c r="Y62" i="1"/>
  <c r="Y68" i="1"/>
  <c r="Y82" i="1"/>
  <c r="Y100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BP360" i="1"/>
  <c r="BN360" i="1"/>
  <c r="Z360" i="1"/>
  <c r="Z362" i="1" s="1"/>
  <c r="Y362" i="1"/>
  <c r="BP395" i="1"/>
  <c r="BN395" i="1"/>
  <c r="Z395" i="1"/>
  <c r="BP442" i="1"/>
  <c r="BN442" i="1"/>
  <c r="Z442" i="1"/>
  <c r="Z445" i="1" s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Z345" i="1" s="1"/>
  <c r="Y345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Z374" i="1" s="1"/>
  <c r="Y379" i="1"/>
  <c r="Z397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408" i="1" l="1"/>
  <c r="Z282" i="1"/>
  <c r="Z140" i="1"/>
  <c r="Z108" i="1"/>
  <c r="Z77" i="1"/>
  <c r="Z194" i="1"/>
  <c r="Z184" i="1"/>
  <c r="Z124" i="1"/>
  <c r="Z547" i="1"/>
  <c r="Z438" i="1"/>
  <c r="Z338" i="1"/>
  <c r="Z332" i="1"/>
  <c r="Z324" i="1"/>
  <c r="Z266" i="1"/>
  <c r="Z239" i="1"/>
  <c r="Z222" i="1"/>
  <c r="Z62" i="1"/>
  <c r="Z41" i="1"/>
  <c r="Z274" i="1"/>
  <c r="Z529" i="1"/>
  <c r="X576" i="1"/>
  <c r="Z521" i="1"/>
  <c r="Z427" i="1"/>
  <c r="Z256" i="1"/>
  <c r="Y574" i="1"/>
  <c r="Z554" i="1"/>
  <c r="Z539" i="1"/>
  <c r="Z499" i="1"/>
  <c r="Z481" i="1"/>
  <c r="Z487" i="1"/>
  <c r="Z317" i="1"/>
  <c r="Z210" i="1"/>
  <c r="Z100" i="1"/>
  <c r="Z89" i="1"/>
  <c r="Z68" i="1"/>
  <c r="Z55" i="1"/>
  <c r="Y573" i="1"/>
  <c r="Y575" i="1"/>
  <c r="Z28" i="1"/>
  <c r="Z178" i="1"/>
  <c r="Y577" i="1"/>
  <c r="Z578" i="1" l="1"/>
  <c r="Y576" i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<sst xmlns="http://schemas.openxmlformats.org/spreadsheetml/2006/main" count="2614" uniqueCount="939">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</sst>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938</v>
      </c>
      <c r="I5" s="900"/>
      <c r="J5" s="900"/>
      <c r="K5" s="900"/>
      <c r="L5" s="900"/>
      <c r="M5" s="736"/>
      <c r="N5" s="58"/>
      <c r="P5" s="24" t="s">
        <v>10</v>
      </c>
      <c r="Q5" s="992">
        <v>45782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915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Понедельник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5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/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19</v>
      </c>
      <c r="Q8" s="788">
        <v>0.41666666666666669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20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29"/>
      <c r="R10" s="830"/>
      <c r="U10" s="24" t="s">
        <v>22</v>
      </c>
      <c r="V10" s="688" t="s">
        <v>23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28" t="s">
        <v>27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34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35</v>
      </c>
      <c r="B17" s="705" t="s">
        <v>36</v>
      </c>
      <c r="C17" s="798" t="s">
        <v>37</v>
      </c>
      <c r="D17" s="705" t="s">
        <v>38</v>
      </c>
      <c r="E17" s="750"/>
      <c r="F17" s="705" t="s">
        <v>39</v>
      </c>
      <c r="G17" s="705" t="s">
        <v>40</v>
      </c>
      <c r="H17" s="705" t="s">
        <v>41</v>
      </c>
      <c r="I17" s="705" t="s">
        <v>42</v>
      </c>
      <c r="J17" s="705" t="s">
        <v>43</v>
      </c>
      <c r="K17" s="705" t="s">
        <v>44</v>
      </c>
      <c r="L17" s="705" t="s">
        <v>45</v>
      </c>
      <c r="M17" s="705" t="s">
        <v>46</v>
      </c>
      <c r="N17" s="705" t="s">
        <v>47</v>
      </c>
      <c r="O17" s="705" t="s">
        <v>48</v>
      </c>
      <c r="P17" s="705" t="s">
        <v>49</v>
      </c>
      <c r="Q17" s="749"/>
      <c r="R17" s="749"/>
      <c r="S17" s="749"/>
      <c r="T17" s="750"/>
      <c r="U17" s="1014" t="s">
        <v>50</v>
      </c>
      <c r="V17" s="777"/>
      <c r="W17" s="705" t="s">
        <v>51</v>
      </c>
      <c r="X17" s="705" t="s">
        <v>52</v>
      </c>
      <c r="Y17" s="1015" t="s">
        <v>53</v>
      </c>
      <c r="Z17" s="895" t="s">
        <v>54</v>
      </c>
      <c r="AA17" s="875" t="s">
        <v>55</v>
      </c>
      <c r="AB17" s="875" t="s">
        <v>56</v>
      </c>
      <c r="AC17" s="875" t="s">
        <v>57</v>
      </c>
      <c r="AD17" s="875" t="s">
        <v>58</v>
      </c>
      <c r="AE17" s="971"/>
      <c r="AF17" s="972"/>
      <c r="AG17" s="66"/>
      <c r="BD17" s="65" t="s">
        <v>59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60</v>
      </c>
      <c r="V18" s="67" t="s">
        <v>61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85</v>
      </c>
      <c r="Q28" s="652"/>
      <c r="R28" s="652"/>
      <c r="S28" s="652"/>
      <c r="T28" s="652"/>
      <c r="U28" s="652"/>
      <c r="V28" s="653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85</v>
      </c>
      <c r="Q29" s="652"/>
      <c r="R29" s="652"/>
      <c r="S29" s="652"/>
      <c r="T29" s="652"/>
      <c r="U29" s="652"/>
      <c r="V29" s="653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85</v>
      </c>
      <c r="Q32" s="652"/>
      <c r="R32" s="652"/>
      <c r="S32" s="652"/>
      <c r="T32" s="652"/>
      <c r="U32" s="652"/>
      <c r="V32" s="653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85</v>
      </c>
      <c r="Q33" s="652"/>
      <c r="R33" s="652"/>
      <c r="S33" s="652"/>
      <c r="T33" s="652"/>
      <c r="U33" s="652"/>
      <c r="V33" s="653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93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68</v>
      </c>
      <c r="X37" s="641">
        <v>25</v>
      </c>
      <c r="Y37" s="642">
        <f>IFERROR(IF(X37="",0,CEILING((X37/$H37),1)*$H37),"")</f>
        <v>32.400000000000006</v>
      </c>
      <c r="Z37" s="36">
        <f>IFERROR(IF(Y37=0,"",ROUNDUP(Y37/H37,0)*0.01898),"")</f>
        <v>5.6940000000000004E-2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26.006944444444443</v>
      </c>
      <c r="BN37" s="64">
        <f>IFERROR(Y37*I37/H37,"0")</f>
        <v>33.705000000000005</v>
      </c>
      <c r="BO37" s="64">
        <f>IFERROR(1/J37*(X37/H37),"0")</f>
        <v>3.6168981481481483E-2</v>
      </c>
      <c r="BP37" s="64">
        <f>IFERROR(1/J37*(Y37/H37),"0")</f>
        <v>4.6875000000000007E-2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85</v>
      </c>
      <c r="Q41" s="652"/>
      <c r="R41" s="652"/>
      <c r="S41" s="652"/>
      <c r="T41" s="652"/>
      <c r="U41" s="652"/>
      <c r="V41" s="653"/>
      <c r="W41" s="37" t="s">
        <v>86</v>
      </c>
      <c r="X41" s="643">
        <f>IFERROR(X37/H37,"0")+IFERROR(X38/H38,"0")+IFERROR(X39/H39,"0")+IFERROR(X40/H40,"0")</f>
        <v>2.3148148148148149</v>
      </c>
      <c r="Y41" s="643">
        <f>IFERROR(Y37/H37,"0")+IFERROR(Y38/H38,"0")+IFERROR(Y39/H39,"0")+IFERROR(Y40/H40,"0")</f>
        <v>3.0000000000000004</v>
      </c>
      <c r="Z41" s="643">
        <f>IFERROR(IF(Z37="",0,Z37),"0")+IFERROR(IF(Z38="",0,Z38),"0")+IFERROR(IF(Z39="",0,Z39),"0")+IFERROR(IF(Z40="",0,Z40),"0")</f>
        <v>5.6940000000000004E-2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85</v>
      </c>
      <c r="Q42" s="652"/>
      <c r="R42" s="652"/>
      <c r="S42" s="652"/>
      <c r="T42" s="652"/>
      <c r="U42" s="652"/>
      <c r="V42" s="653"/>
      <c r="W42" s="37" t="s">
        <v>68</v>
      </c>
      <c r="X42" s="643">
        <f>IFERROR(SUM(X37:X40),"0")</f>
        <v>25</v>
      </c>
      <c r="Y42" s="643">
        <f>IFERROR(SUM(Y37:Y40),"0")</f>
        <v>32.400000000000006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85</v>
      </c>
      <c r="Q45" s="652"/>
      <c r="R45" s="652"/>
      <c r="S45" s="652"/>
      <c r="T45" s="652"/>
      <c r="U45" s="652"/>
      <c r="V45" s="653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85</v>
      </c>
      <c r="Q46" s="652"/>
      <c r="R46" s="652"/>
      <c r="S46" s="652"/>
      <c r="T46" s="652"/>
      <c r="U46" s="652"/>
      <c r="V46" s="653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68</v>
      </c>
      <c r="X49" s="641">
        <v>4</v>
      </c>
      <c r="Y49" s="642">
        <f t="shared" ref="Y49:Y54" si="6">IFERROR(IF(X49="",0,CEILING((X49/$H49),1)*$H49),"")</f>
        <v>11.2</v>
      </c>
      <c r="Z49" s="36">
        <f>IFERROR(IF(Y49=0,"",ROUNDUP(Y49/H49,0)*0.01898),"")</f>
        <v>1.898E-2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4.1553571428571434</v>
      </c>
      <c r="BN49" s="64">
        <f t="shared" ref="BN49:BN54" si="8">IFERROR(Y49*I49/H49,"0")</f>
        <v>11.635</v>
      </c>
      <c r="BO49" s="64">
        <f t="shared" ref="BO49:BO54" si="9">IFERROR(1/J49*(X49/H49),"0")</f>
        <v>5.580357142857143E-3</v>
      </c>
      <c r="BP49" s="64">
        <f t="shared" ref="BP49:BP54" si="10">IFERROR(1/J49*(Y49/H49),"0")</f>
        <v>1.5625E-2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68</v>
      </c>
      <c r="X50" s="641">
        <v>89</v>
      </c>
      <c r="Y50" s="642">
        <f t="shared" si="6"/>
        <v>97.2</v>
      </c>
      <c r="Z50" s="36">
        <f>IFERROR(IF(Y50=0,"",ROUNDUP(Y50/H50,0)*0.01898),"")</f>
        <v>0.17082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92.584722222222211</v>
      </c>
      <c r="BN50" s="64">
        <f t="shared" si="8"/>
        <v>101.11499999999998</v>
      </c>
      <c r="BO50" s="64">
        <f t="shared" si="9"/>
        <v>0.12876157407407407</v>
      </c>
      <c r="BP50" s="64">
        <f t="shared" si="10"/>
        <v>0.140625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85</v>
      </c>
      <c r="Q55" s="652"/>
      <c r="R55" s="652"/>
      <c r="S55" s="652"/>
      <c r="T55" s="652"/>
      <c r="U55" s="652"/>
      <c r="V55" s="653"/>
      <c r="W55" s="37" t="s">
        <v>86</v>
      </c>
      <c r="X55" s="643">
        <f>IFERROR(X49/H49,"0")+IFERROR(X50/H50,"0")+IFERROR(X51/H51,"0")+IFERROR(X52/H52,"0")+IFERROR(X53/H53,"0")+IFERROR(X54/H54,"0")</f>
        <v>8.5978835978835981</v>
      </c>
      <c r="Y55" s="643">
        <f>IFERROR(Y49/H49,"0")+IFERROR(Y50/H50,"0")+IFERROR(Y51/H51,"0")+IFERROR(Y52/H52,"0")+IFERROR(Y53/H53,"0")+IFERROR(Y54/H54,"0")</f>
        <v>10</v>
      </c>
      <c r="Z55" s="643">
        <f>IFERROR(IF(Z49="",0,Z49),"0")+IFERROR(IF(Z50="",0,Z50),"0")+IFERROR(IF(Z51="",0,Z51),"0")+IFERROR(IF(Z52="",0,Z52),"0")+IFERROR(IF(Z53="",0,Z53),"0")+IFERROR(IF(Z54="",0,Z54),"0")</f>
        <v>0.1898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85</v>
      </c>
      <c r="Q56" s="652"/>
      <c r="R56" s="652"/>
      <c r="S56" s="652"/>
      <c r="T56" s="652"/>
      <c r="U56" s="652"/>
      <c r="V56" s="653"/>
      <c r="W56" s="37" t="s">
        <v>68</v>
      </c>
      <c r="X56" s="643">
        <f>IFERROR(SUM(X49:X54),"0")</f>
        <v>93</v>
      </c>
      <c r="Y56" s="643">
        <f>IFERROR(SUM(Y49:Y54),"0")</f>
        <v>108.4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68</v>
      </c>
      <c r="X58" s="641">
        <v>14</v>
      </c>
      <c r="Y58" s="642">
        <f>IFERROR(IF(X58="",0,CEILING((X58/$H58),1)*$H58),"")</f>
        <v>21.6</v>
      </c>
      <c r="Z58" s="36">
        <f>IFERROR(IF(Y58=0,"",ROUNDUP(Y58/H58,0)*0.01898),"")</f>
        <v>3.7960000000000001E-2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14.563888888888886</v>
      </c>
      <c r="BN58" s="64">
        <f>IFERROR(Y58*I58/H58,"0")</f>
        <v>22.47</v>
      </c>
      <c r="BO58" s="64">
        <f>IFERROR(1/J58*(X58/H58),"0")</f>
        <v>2.0254629629629629E-2</v>
      </c>
      <c r="BP58" s="64">
        <f>IFERROR(1/J58*(Y58/H58),"0")</f>
        <v>3.125E-2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85</v>
      </c>
      <c r="Q62" s="652"/>
      <c r="R62" s="652"/>
      <c r="S62" s="652"/>
      <c r="T62" s="652"/>
      <c r="U62" s="652"/>
      <c r="V62" s="653"/>
      <c r="W62" s="37" t="s">
        <v>86</v>
      </c>
      <c r="X62" s="643">
        <f>IFERROR(X58/H58,"0")+IFERROR(X59/H59,"0")+IFERROR(X60/H60,"0")+IFERROR(X61/H61,"0")</f>
        <v>1.2962962962962963</v>
      </c>
      <c r="Y62" s="643">
        <f>IFERROR(Y58/H58,"0")+IFERROR(Y59/H59,"0")+IFERROR(Y60/H60,"0")+IFERROR(Y61/H61,"0")</f>
        <v>2</v>
      </c>
      <c r="Z62" s="643">
        <f>IFERROR(IF(Z58="",0,Z58),"0")+IFERROR(IF(Z59="",0,Z59),"0")+IFERROR(IF(Z60="",0,Z60),"0")+IFERROR(IF(Z61="",0,Z61),"0")</f>
        <v>3.7960000000000001E-2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85</v>
      </c>
      <c r="Q63" s="652"/>
      <c r="R63" s="652"/>
      <c r="S63" s="652"/>
      <c r="T63" s="652"/>
      <c r="U63" s="652"/>
      <c r="V63" s="653"/>
      <c r="W63" s="37" t="s">
        <v>68</v>
      </c>
      <c r="X63" s="643">
        <f>IFERROR(SUM(X58:X61),"0")</f>
        <v>14</v>
      </c>
      <c r="Y63" s="643">
        <f>IFERROR(SUM(Y58:Y61),"0")</f>
        <v>21.6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85</v>
      </c>
      <c r="Q68" s="652"/>
      <c r="R68" s="652"/>
      <c r="S68" s="652"/>
      <c r="T68" s="652"/>
      <c r="U68" s="652"/>
      <c r="V68" s="653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85</v>
      </c>
      <c r="Q69" s="652"/>
      <c r="R69" s="652"/>
      <c r="S69" s="652"/>
      <c r="T69" s="652"/>
      <c r="U69" s="652"/>
      <c r="V69" s="653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68</v>
      </c>
      <c r="X72" s="641">
        <v>11</v>
      </c>
      <c r="Y72" s="642">
        <f t="shared" si="11"/>
        <v>16.8</v>
      </c>
      <c r="Z72" s="36">
        <f>IFERROR(IF(Y72=0,"",ROUNDUP(Y72/H72,0)*0.01898),"")</f>
        <v>3.7960000000000001E-2</v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11.569642857142856</v>
      </c>
      <c r="BN72" s="64">
        <f t="shared" si="13"/>
        <v>17.670000000000002</v>
      </c>
      <c r="BO72" s="64">
        <f t="shared" si="14"/>
        <v>2.0461309523809524E-2</v>
      </c>
      <c r="BP72" s="64">
        <f t="shared" si="15"/>
        <v>3.125E-2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85</v>
      </c>
      <c r="Q77" s="652"/>
      <c r="R77" s="652"/>
      <c r="S77" s="652"/>
      <c r="T77" s="652"/>
      <c r="U77" s="652"/>
      <c r="V77" s="653"/>
      <c r="W77" s="37" t="s">
        <v>86</v>
      </c>
      <c r="X77" s="643">
        <f>IFERROR(X71/H71,"0")+IFERROR(X72/H72,"0")+IFERROR(X73/H73,"0")+IFERROR(X74/H74,"0")+IFERROR(X75/H75,"0")+IFERROR(X76/H76,"0")</f>
        <v>1.3095238095238095</v>
      </c>
      <c r="Y77" s="643">
        <f>IFERROR(Y71/H71,"0")+IFERROR(Y72/H72,"0")+IFERROR(Y73/H73,"0")+IFERROR(Y74/H74,"0")+IFERROR(Y75/H75,"0")+IFERROR(Y76/H76,"0")</f>
        <v>2</v>
      </c>
      <c r="Z77" s="643">
        <f>IFERROR(IF(Z71="",0,Z71),"0")+IFERROR(IF(Z72="",0,Z72),"0")+IFERROR(IF(Z73="",0,Z73),"0")+IFERROR(IF(Z74="",0,Z74),"0")+IFERROR(IF(Z75="",0,Z75),"0")+IFERROR(IF(Z76="",0,Z76),"0")</f>
        <v>3.7960000000000001E-2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85</v>
      </c>
      <c r="Q78" s="652"/>
      <c r="R78" s="652"/>
      <c r="S78" s="652"/>
      <c r="T78" s="652"/>
      <c r="U78" s="652"/>
      <c r="V78" s="653"/>
      <c r="W78" s="37" t="s">
        <v>68</v>
      </c>
      <c r="X78" s="643">
        <f>IFERROR(SUM(X71:X76),"0")</f>
        <v>11</v>
      </c>
      <c r="Y78" s="643">
        <f>IFERROR(SUM(Y71:Y76),"0")</f>
        <v>16.8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68</v>
      </c>
      <c r="X80" s="641">
        <v>13</v>
      </c>
      <c r="Y80" s="642">
        <f>IFERROR(IF(X80="",0,CEILING((X80/$H80),1)*$H80),"")</f>
        <v>15.6</v>
      </c>
      <c r="Z80" s="36">
        <f>IFERROR(IF(Y80=0,"",ROUNDUP(Y80/H80,0)*0.01898),"")</f>
        <v>3.7960000000000001E-2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13.725</v>
      </c>
      <c r="BN80" s="64">
        <f>IFERROR(Y80*I80/H80,"0")</f>
        <v>16.47</v>
      </c>
      <c r="BO80" s="64">
        <f>IFERROR(1/J80*(X80/H80),"0")</f>
        <v>2.6041666666666668E-2</v>
      </c>
      <c r="BP80" s="64">
        <f>IFERROR(1/J80*(Y80/H80),"0")</f>
        <v>3.125E-2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85</v>
      </c>
      <c r="Q82" s="652"/>
      <c r="R82" s="652"/>
      <c r="S82" s="652"/>
      <c r="T82" s="652"/>
      <c r="U82" s="652"/>
      <c r="V82" s="653"/>
      <c r="W82" s="37" t="s">
        <v>86</v>
      </c>
      <c r="X82" s="643">
        <f>IFERROR(X80/H80,"0")+IFERROR(X81/H81,"0")</f>
        <v>1.6666666666666667</v>
      </c>
      <c r="Y82" s="643">
        <f>IFERROR(Y80/H80,"0")+IFERROR(Y81/H81,"0")</f>
        <v>2</v>
      </c>
      <c r="Z82" s="643">
        <f>IFERROR(IF(Z80="",0,Z80),"0")+IFERROR(IF(Z81="",0,Z81),"0")</f>
        <v>3.7960000000000001E-2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85</v>
      </c>
      <c r="Q83" s="652"/>
      <c r="R83" s="652"/>
      <c r="S83" s="652"/>
      <c r="T83" s="652"/>
      <c r="U83" s="652"/>
      <c r="V83" s="653"/>
      <c r="W83" s="37" t="s">
        <v>68</v>
      </c>
      <c r="X83" s="643">
        <f>IFERROR(SUM(X80:X81),"0")</f>
        <v>13</v>
      </c>
      <c r="Y83" s="643">
        <f>IFERROR(SUM(Y80:Y81),"0")</f>
        <v>15.6</v>
      </c>
      <c r="Z83" s="37"/>
      <c r="AA83" s="644"/>
      <c r="AB83" s="644"/>
      <c r="AC83" s="644"/>
    </row>
    <row r="84" spans="1:68" ht="16.5" hidden="1" customHeight="1" x14ac:dyDescent="0.25">
      <c r="A84" s="669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68</v>
      </c>
      <c r="X86" s="641">
        <v>266</v>
      </c>
      <c r="Y86" s="642">
        <f>IFERROR(IF(X86="",0,CEILING((X86/$H86),1)*$H86),"")</f>
        <v>270</v>
      </c>
      <c r="Z86" s="36">
        <f>IFERROR(IF(Y86=0,"",ROUNDUP(Y86/H86,0)*0.01898),"")</f>
        <v>0.47450000000000003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276.71388888888885</v>
      </c>
      <c r="BN86" s="64">
        <f>IFERROR(Y86*I86/H86,"0")</f>
        <v>280.87499999999994</v>
      </c>
      <c r="BO86" s="64">
        <f>IFERROR(1/J86*(X86/H86),"0")</f>
        <v>0.38483796296296297</v>
      </c>
      <c r="BP86" s="64">
        <f>IFERROR(1/J86*(Y86/H86),"0")</f>
        <v>0.390625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68</v>
      </c>
      <c r="X88" s="641">
        <v>21</v>
      </c>
      <c r="Y88" s="642">
        <f>IFERROR(IF(X88="",0,CEILING((X88/$H88),1)*$H88),"")</f>
        <v>22.5</v>
      </c>
      <c r="Z88" s="36">
        <f>IFERROR(IF(Y88=0,"",ROUNDUP(Y88/H88,0)*0.00902),"")</f>
        <v>4.5100000000000001E-2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21.98</v>
      </c>
      <c r="BN88" s="64">
        <f>IFERROR(Y88*I88/H88,"0")</f>
        <v>23.549999999999997</v>
      </c>
      <c r="BO88" s="64">
        <f>IFERROR(1/J88*(X88/H88),"0")</f>
        <v>3.5353535353535359E-2</v>
      </c>
      <c r="BP88" s="64">
        <f>IFERROR(1/J88*(Y88/H88),"0")</f>
        <v>3.787878787878788E-2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85</v>
      </c>
      <c r="Q89" s="652"/>
      <c r="R89" s="652"/>
      <c r="S89" s="652"/>
      <c r="T89" s="652"/>
      <c r="U89" s="652"/>
      <c r="V89" s="653"/>
      <c r="W89" s="37" t="s">
        <v>86</v>
      </c>
      <c r="X89" s="643">
        <f>IFERROR(X86/H86,"0")+IFERROR(X87/H87,"0")+IFERROR(X88/H88,"0")</f>
        <v>29.296296296296298</v>
      </c>
      <c r="Y89" s="643">
        <f>IFERROR(Y86/H86,"0")+IFERROR(Y87/H87,"0")+IFERROR(Y88/H88,"0")</f>
        <v>30</v>
      </c>
      <c r="Z89" s="643">
        <f>IFERROR(IF(Z86="",0,Z86),"0")+IFERROR(IF(Z87="",0,Z87),"0")+IFERROR(IF(Z88="",0,Z88),"0")</f>
        <v>0.51960000000000006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85</v>
      </c>
      <c r="Q90" s="652"/>
      <c r="R90" s="652"/>
      <c r="S90" s="652"/>
      <c r="T90" s="652"/>
      <c r="U90" s="652"/>
      <c r="V90" s="653"/>
      <c r="W90" s="37" t="s">
        <v>68</v>
      </c>
      <c r="X90" s="643">
        <f>IFERROR(SUM(X86:X88),"0")</f>
        <v>287</v>
      </c>
      <c r="Y90" s="643">
        <f>IFERROR(SUM(Y86:Y88),"0")</f>
        <v>292.5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68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683" t="s">
        <v>190</v>
      </c>
      <c r="Q94" s="659"/>
      <c r="R94" s="659"/>
      <c r="S94" s="659"/>
      <c r="T94" s="660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9"/>
      <c r="R96" s="659"/>
      <c r="S96" s="659"/>
      <c r="T96" s="660"/>
      <c r="U96" s="34"/>
      <c r="V96" s="34"/>
      <c r="W96" s="35" t="s">
        <v>68</v>
      </c>
      <c r="X96" s="641">
        <v>157</v>
      </c>
      <c r="Y96" s="642">
        <f t="shared" si="16"/>
        <v>159.30000000000001</v>
      </c>
      <c r="Z96" s="36">
        <f>IFERROR(IF(Y96=0,"",ROUNDUP(Y96/H96,0)*0.00651),"")</f>
        <v>0.38408999999999999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171.65333333333331</v>
      </c>
      <c r="BN96" s="64">
        <f t="shared" si="18"/>
        <v>174.16799999999998</v>
      </c>
      <c r="BO96" s="64">
        <f t="shared" si="19"/>
        <v>0.31949531949531951</v>
      </c>
      <c r="BP96" s="64">
        <f t="shared" si="20"/>
        <v>0.32417582417582419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9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9"/>
      <c r="R97" s="659"/>
      <c r="S97" s="659"/>
      <c r="T97" s="660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85</v>
      </c>
      <c r="Q100" s="652"/>
      <c r="R100" s="652"/>
      <c r="S100" s="652"/>
      <c r="T100" s="652"/>
      <c r="U100" s="652"/>
      <c r="V100" s="653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58.148148148148145</v>
      </c>
      <c r="Y100" s="643">
        <f>IFERROR(Y92/H92,"0")+IFERROR(Y93/H93,"0")+IFERROR(Y94/H94,"0")+IFERROR(Y95/H95,"0")+IFERROR(Y96/H96,"0")+IFERROR(Y97/H97,"0")+IFERROR(Y98/H98,"0")+IFERROR(Y99/H99,"0")</f>
        <v>59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0.38408999999999999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85</v>
      </c>
      <c r="Q101" s="652"/>
      <c r="R101" s="652"/>
      <c r="S101" s="652"/>
      <c r="T101" s="652"/>
      <c r="U101" s="652"/>
      <c r="V101" s="653"/>
      <c r="W101" s="37" t="s">
        <v>68</v>
      </c>
      <c r="X101" s="643">
        <f>IFERROR(SUM(X92:X99),"0")</f>
        <v>157</v>
      </c>
      <c r="Y101" s="643">
        <f>IFERROR(SUM(Y92:Y99),"0")</f>
        <v>159.30000000000001</v>
      </c>
      <c r="Z101" s="37"/>
      <c r="AA101" s="644"/>
      <c r="AB101" s="644"/>
      <c r="AC101" s="644"/>
    </row>
    <row r="102" spans="1:68" ht="16.5" hidden="1" customHeight="1" x14ac:dyDescent="0.25">
      <c r="A102" s="669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68</v>
      </c>
      <c r="X104" s="641">
        <v>194</v>
      </c>
      <c r="Y104" s="642">
        <f>IFERROR(IF(X104="",0,CEILING((X104/$H104),1)*$H104),"")</f>
        <v>194.4</v>
      </c>
      <c r="Z104" s="36">
        <f>IFERROR(IF(Y104=0,"",ROUNDUP(Y104/H104,0)*0.01898),"")</f>
        <v>0.34164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201.81388888888884</v>
      </c>
      <c r="BN104" s="64">
        <f>IFERROR(Y104*I104/H104,"0")</f>
        <v>202.22999999999996</v>
      </c>
      <c r="BO104" s="64">
        <f>IFERROR(1/J104*(X104/H104),"0")</f>
        <v>0.28067129629629628</v>
      </c>
      <c r="BP104" s="64">
        <f>IFERROR(1/J104*(Y104/H104),"0")</f>
        <v>0.28125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68</v>
      </c>
      <c r="X106" s="641">
        <v>232</v>
      </c>
      <c r="Y106" s="642">
        <f>IFERROR(IF(X106="",0,CEILING((X106/$H106),1)*$H106),"")</f>
        <v>234</v>
      </c>
      <c r="Z106" s="36">
        <f>IFERROR(IF(Y106=0,"",ROUNDUP(Y106/H106,0)*0.00902),"")</f>
        <v>0.46904000000000001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242.82666666666668</v>
      </c>
      <c r="BN106" s="64">
        <f>IFERROR(Y106*I106/H106,"0")</f>
        <v>244.92000000000002</v>
      </c>
      <c r="BO106" s="64">
        <f>IFERROR(1/J106*(X106/H106),"0")</f>
        <v>0.39057239057239057</v>
      </c>
      <c r="BP106" s="64">
        <f>IFERROR(1/J106*(Y106/H106),"0")</f>
        <v>0.39393939393939392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85</v>
      </c>
      <c r="Q108" s="652"/>
      <c r="R108" s="652"/>
      <c r="S108" s="652"/>
      <c r="T108" s="652"/>
      <c r="U108" s="652"/>
      <c r="V108" s="653"/>
      <c r="W108" s="37" t="s">
        <v>86</v>
      </c>
      <c r="X108" s="643">
        <f>IFERROR(X104/H104,"0")+IFERROR(X105/H105,"0")+IFERROR(X106/H106,"0")+IFERROR(X107/H107,"0")</f>
        <v>69.518518518518519</v>
      </c>
      <c r="Y108" s="643">
        <f>IFERROR(Y104/H104,"0")+IFERROR(Y105/H105,"0")+IFERROR(Y106/H106,"0")+IFERROR(Y107/H107,"0")</f>
        <v>70</v>
      </c>
      <c r="Z108" s="643">
        <f>IFERROR(IF(Z104="",0,Z104),"0")+IFERROR(IF(Z105="",0,Z105),"0")+IFERROR(IF(Z106="",0,Z106),"0")+IFERROR(IF(Z107="",0,Z107),"0")</f>
        <v>0.81068000000000007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85</v>
      </c>
      <c r="Q109" s="652"/>
      <c r="R109" s="652"/>
      <c r="S109" s="652"/>
      <c r="T109" s="652"/>
      <c r="U109" s="652"/>
      <c r="V109" s="653"/>
      <c r="W109" s="37" t="s">
        <v>68</v>
      </c>
      <c r="X109" s="643">
        <f>IFERROR(SUM(X104:X107),"0")</f>
        <v>426</v>
      </c>
      <c r="Y109" s="643">
        <f>IFERROR(SUM(Y104:Y107),"0")</f>
        <v>428.4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68</v>
      </c>
      <c r="X113" s="641">
        <v>7</v>
      </c>
      <c r="Y113" s="642">
        <f>IFERROR(IF(X113="",0,CEILING((X113/$H113),1)*$H113),"")</f>
        <v>7.1999999999999993</v>
      </c>
      <c r="Z113" s="36">
        <f>IFERROR(IF(Y113=0,"",ROUNDUP(Y113/H113,0)*0.00651),"")</f>
        <v>1.9529999999999999E-2</v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7.5250000000000012</v>
      </c>
      <c r="BN113" s="64">
        <f>IFERROR(Y113*I113/H113,"0")</f>
        <v>7.7399999999999993</v>
      </c>
      <c r="BO113" s="64">
        <f>IFERROR(1/J113*(X113/H113),"0")</f>
        <v>1.6025641025641028E-2</v>
      </c>
      <c r="BP113" s="64">
        <f>IFERROR(1/J113*(Y113/H113),"0")</f>
        <v>1.6483516483516484E-2</v>
      </c>
    </row>
    <row r="114" spans="1:68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85</v>
      </c>
      <c r="Q114" s="652"/>
      <c r="R114" s="652"/>
      <c r="S114" s="652"/>
      <c r="T114" s="652"/>
      <c r="U114" s="652"/>
      <c r="V114" s="653"/>
      <c r="W114" s="37" t="s">
        <v>86</v>
      </c>
      <c r="X114" s="643">
        <f>IFERROR(X111/H111,"0")+IFERROR(X112/H112,"0")+IFERROR(X113/H113,"0")</f>
        <v>2.916666666666667</v>
      </c>
      <c r="Y114" s="643">
        <f>IFERROR(Y111/H111,"0")+IFERROR(Y112/H112,"0")+IFERROR(Y113/H113,"0")</f>
        <v>3</v>
      </c>
      <c r="Z114" s="643">
        <f>IFERROR(IF(Z111="",0,Z111),"0")+IFERROR(IF(Z112="",0,Z112),"0")+IFERROR(IF(Z113="",0,Z113),"0")</f>
        <v>1.9529999999999999E-2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85</v>
      </c>
      <c r="Q115" s="652"/>
      <c r="R115" s="652"/>
      <c r="S115" s="652"/>
      <c r="T115" s="652"/>
      <c r="U115" s="652"/>
      <c r="V115" s="653"/>
      <c r="W115" s="37" t="s">
        <v>68</v>
      </c>
      <c r="X115" s="643">
        <f>IFERROR(SUM(X111:X113),"0")</f>
        <v>7</v>
      </c>
      <c r="Y115" s="643">
        <f>IFERROR(SUM(Y111:Y113),"0")</f>
        <v>7.1999999999999993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9"/>
      <c r="R117" s="659"/>
      <c r="S117" s="659"/>
      <c r="T117" s="660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9"/>
      <c r="R118" s="659"/>
      <c r="S118" s="659"/>
      <c r="T118" s="660"/>
      <c r="U118" s="34"/>
      <c r="V118" s="34"/>
      <c r="W118" s="35" t="s">
        <v>68</v>
      </c>
      <c r="X118" s="641">
        <v>181</v>
      </c>
      <c r="Y118" s="642">
        <f t="shared" si="21"/>
        <v>184.8</v>
      </c>
      <c r="Z118" s="36">
        <f>IFERROR(IF(Y118=0,"",ROUNDUP(Y118/H118,0)*0.01898),"")</f>
        <v>0.41755999999999999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192.05392857142857</v>
      </c>
      <c r="BN118" s="64">
        <f t="shared" si="23"/>
        <v>196.08600000000001</v>
      </c>
      <c r="BO118" s="64">
        <f t="shared" si="24"/>
        <v>0.33668154761904762</v>
      </c>
      <c r="BP118" s="64">
        <f t="shared" si="25"/>
        <v>0.34375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6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9"/>
      <c r="R119" s="659"/>
      <c r="S119" s="659"/>
      <c r="T119" s="660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68</v>
      </c>
      <c r="X121" s="641">
        <v>107</v>
      </c>
      <c r="Y121" s="642">
        <f t="shared" si="21"/>
        <v>108</v>
      </c>
      <c r="Z121" s="36">
        <f>IFERROR(IF(Y121=0,"",ROUNDUP(Y121/H121,0)*0.00651),"")</f>
        <v>0.26040000000000002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116.98666666666665</v>
      </c>
      <c r="BN121" s="64">
        <f t="shared" si="23"/>
        <v>118.07999999999998</v>
      </c>
      <c r="BO121" s="64">
        <f t="shared" si="24"/>
        <v>0.21774521774521774</v>
      </c>
      <c r="BP121" s="64">
        <f t="shared" si="25"/>
        <v>0.2197802197802198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85</v>
      </c>
      <c r="Q124" s="652"/>
      <c r="R124" s="652"/>
      <c r="S124" s="652"/>
      <c r="T124" s="652"/>
      <c r="U124" s="652"/>
      <c r="V124" s="653"/>
      <c r="W124" s="37" t="s">
        <v>86</v>
      </c>
      <c r="X124" s="643">
        <f>IFERROR(X117/H117,"0")+IFERROR(X118/H118,"0")+IFERROR(X119/H119,"0")+IFERROR(X120/H120,"0")+IFERROR(X121/H121,"0")+IFERROR(X122/H122,"0")+IFERROR(X123/H123,"0")</f>
        <v>61.17724867724867</v>
      </c>
      <c r="Y124" s="643">
        <f>IFERROR(Y117/H117,"0")+IFERROR(Y118/H118,"0")+IFERROR(Y119/H119,"0")+IFERROR(Y120/H120,"0")+IFERROR(Y121/H121,"0")+IFERROR(Y122/H122,"0")+IFERROR(Y123/H123,"0")</f>
        <v>62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0.67796000000000001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85</v>
      </c>
      <c r="Q125" s="652"/>
      <c r="R125" s="652"/>
      <c r="S125" s="652"/>
      <c r="T125" s="652"/>
      <c r="U125" s="652"/>
      <c r="V125" s="653"/>
      <c r="W125" s="37" t="s">
        <v>68</v>
      </c>
      <c r="X125" s="643">
        <f>IFERROR(SUM(X117:X123),"0")</f>
        <v>288</v>
      </c>
      <c r="Y125" s="643">
        <f>IFERROR(SUM(Y117:Y123),"0")</f>
        <v>292.8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85</v>
      </c>
      <c r="Q129" s="652"/>
      <c r="R129" s="652"/>
      <c r="S129" s="652"/>
      <c r="T129" s="652"/>
      <c r="U129" s="652"/>
      <c r="V129" s="653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85</v>
      </c>
      <c r="Q130" s="652"/>
      <c r="R130" s="652"/>
      <c r="S130" s="652"/>
      <c r="T130" s="652"/>
      <c r="U130" s="652"/>
      <c r="V130" s="653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85</v>
      </c>
      <c r="Q135" s="652"/>
      <c r="R135" s="652"/>
      <c r="S135" s="652"/>
      <c r="T135" s="652"/>
      <c r="U135" s="652"/>
      <c r="V135" s="653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85</v>
      </c>
      <c r="Q136" s="652"/>
      <c r="R136" s="652"/>
      <c r="S136" s="652"/>
      <c r="T136" s="652"/>
      <c r="U136" s="652"/>
      <c r="V136" s="653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85</v>
      </c>
      <c r="Q140" s="652"/>
      <c r="R140" s="652"/>
      <c r="S140" s="652"/>
      <c r="T140" s="652"/>
      <c r="U140" s="652"/>
      <c r="V140" s="653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85</v>
      </c>
      <c r="Q141" s="652"/>
      <c r="R141" s="652"/>
      <c r="S141" s="652"/>
      <c r="T141" s="652"/>
      <c r="U141" s="652"/>
      <c r="V141" s="653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85</v>
      </c>
      <c r="Q145" s="652"/>
      <c r="R145" s="652"/>
      <c r="S145" s="652"/>
      <c r="T145" s="652"/>
      <c r="U145" s="652"/>
      <c r="V145" s="653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85</v>
      </c>
      <c r="Q146" s="652"/>
      <c r="R146" s="652"/>
      <c r="S146" s="652"/>
      <c r="T146" s="652"/>
      <c r="U146" s="652"/>
      <c r="V146" s="653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85</v>
      </c>
      <c r="Q150" s="652"/>
      <c r="R150" s="652"/>
      <c r="S150" s="652"/>
      <c r="T150" s="652"/>
      <c r="U150" s="652"/>
      <c r="V150" s="653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85</v>
      </c>
      <c r="Q151" s="652"/>
      <c r="R151" s="652"/>
      <c r="S151" s="652"/>
      <c r="T151" s="652"/>
      <c r="U151" s="652"/>
      <c r="V151" s="653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85</v>
      </c>
      <c r="Q156" s="652"/>
      <c r="R156" s="652"/>
      <c r="S156" s="652"/>
      <c r="T156" s="652"/>
      <c r="U156" s="652"/>
      <c r="V156" s="653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85</v>
      </c>
      <c r="Q157" s="652"/>
      <c r="R157" s="652"/>
      <c r="S157" s="652"/>
      <c r="T157" s="652"/>
      <c r="U157" s="652"/>
      <c r="V157" s="653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85</v>
      </c>
      <c r="Q160" s="652"/>
      <c r="R160" s="652"/>
      <c r="S160" s="652"/>
      <c r="T160" s="652"/>
      <c r="U160" s="652"/>
      <c r="V160" s="653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85</v>
      </c>
      <c r="Q161" s="652"/>
      <c r="R161" s="652"/>
      <c r="S161" s="652"/>
      <c r="T161" s="652"/>
      <c r="U161" s="652"/>
      <c r="V161" s="653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269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85</v>
      </c>
      <c r="Q166" s="652"/>
      <c r="R166" s="652"/>
      <c r="S166" s="652"/>
      <c r="T166" s="652"/>
      <c r="U166" s="652"/>
      <c r="V166" s="653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85</v>
      </c>
      <c r="Q167" s="652"/>
      <c r="R167" s="652"/>
      <c r="S167" s="652"/>
      <c r="T167" s="652"/>
      <c r="U167" s="652"/>
      <c r="V167" s="653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68</v>
      </c>
      <c r="X169" s="641">
        <v>25</v>
      </c>
      <c r="Y169" s="642">
        <f t="shared" ref="Y169:Y177" si="26">IFERROR(IF(X169="",0,CEILING((X169/$H169),1)*$H169),"")</f>
        <v>25.200000000000003</v>
      </c>
      <c r="Z169" s="36">
        <f>IFERROR(IF(Y169=0,"",ROUNDUP(Y169/H169,0)*0.00902),"")</f>
        <v>5.4120000000000001E-2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26.607142857142858</v>
      </c>
      <c r="BN169" s="64">
        <f t="shared" ref="BN169:BN177" si="28">IFERROR(Y169*I169/H169,"0")</f>
        <v>26.82</v>
      </c>
      <c r="BO169" s="64">
        <f t="shared" ref="BO169:BO177" si="29">IFERROR(1/J169*(X169/H169),"0")</f>
        <v>4.5093795093795096E-2</v>
      </c>
      <c r="BP169" s="64">
        <f t="shared" ref="BP169:BP177" si="30">IFERROR(1/J169*(Y169/H169),"0")</f>
        <v>4.5454545454545456E-2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68</v>
      </c>
      <c r="X171" s="641">
        <v>10</v>
      </c>
      <c r="Y171" s="642">
        <f t="shared" si="26"/>
        <v>12.600000000000001</v>
      </c>
      <c r="Z171" s="36">
        <f>IFERROR(IF(Y171=0,"",ROUNDUP(Y171/H171,0)*0.00902),"")</f>
        <v>2.7060000000000001E-2</v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10.5</v>
      </c>
      <c r="BN171" s="64">
        <f t="shared" si="28"/>
        <v>13.230000000000002</v>
      </c>
      <c r="BO171" s="64">
        <f t="shared" si="29"/>
        <v>1.8037518037518036E-2</v>
      </c>
      <c r="BP171" s="64">
        <f t="shared" si="30"/>
        <v>2.2727272727272728E-2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68</v>
      </c>
      <c r="X172" s="641">
        <v>83</v>
      </c>
      <c r="Y172" s="642">
        <f t="shared" si="26"/>
        <v>84</v>
      </c>
      <c r="Z172" s="36">
        <f>IFERROR(IF(Y172=0,"",ROUNDUP(Y172/H172,0)*0.00502),"")</f>
        <v>0.20080000000000001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88.138095238095232</v>
      </c>
      <c r="BN172" s="64">
        <f t="shared" si="28"/>
        <v>89.199999999999989</v>
      </c>
      <c r="BO172" s="64">
        <f t="shared" si="29"/>
        <v>0.16890516890516893</v>
      </c>
      <c r="BP172" s="64">
        <f t="shared" si="30"/>
        <v>0.17094017094017094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68</v>
      </c>
      <c r="X175" s="641">
        <v>87</v>
      </c>
      <c r="Y175" s="642">
        <f t="shared" si="26"/>
        <v>88.2</v>
      </c>
      <c r="Z175" s="36">
        <f>IFERROR(IF(Y175=0,"",ROUNDUP(Y175/H175,0)*0.00502),"")</f>
        <v>0.21084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91.142857142857139</v>
      </c>
      <c r="BN175" s="64">
        <f t="shared" si="28"/>
        <v>92.4</v>
      </c>
      <c r="BO175" s="64">
        <f t="shared" si="29"/>
        <v>0.17704517704517705</v>
      </c>
      <c r="BP175" s="64">
        <f t="shared" si="30"/>
        <v>0.17948717948717952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85</v>
      </c>
      <c r="Q178" s="652"/>
      <c r="R178" s="652"/>
      <c r="S178" s="652"/>
      <c r="T178" s="652"/>
      <c r="U178" s="652"/>
      <c r="V178" s="653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89.285714285714278</v>
      </c>
      <c r="Y178" s="643">
        <f>IFERROR(Y169/H169,"0")+IFERROR(Y170/H170,"0")+IFERROR(Y171/H171,"0")+IFERROR(Y172/H172,"0")+IFERROR(Y173/H173,"0")+IFERROR(Y174/H174,"0")+IFERROR(Y175/H175,"0")+IFERROR(Y176/H176,"0")+IFERROR(Y177/H177,"0")</f>
        <v>91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0.49282000000000004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85</v>
      </c>
      <c r="Q179" s="652"/>
      <c r="R179" s="652"/>
      <c r="S179" s="652"/>
      <c r="T179" s="652"/>
      <c r="U179" s="652"/>
      <c r="V179" s="653"/>
      <c r="W179" s="37" t="s">
        <v>68</v>
      </c>
      <c r="X179" s="643">
        <f>IFERROR(SUM(X169:X177),"0")</f>
        <v>205</v>
      </c>
      <c r="Y179" s="643">
        <f>IFERROR(SUM(Y169:Y177),"0")</f>
        <v>210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56" t="s">
        <v>301</v>
      </c>
      <c r="Q181" s="659"/>
      <c r="R181" s="659"/>
      <c r="S181" s="659"/>
      <c r="T181" s="660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59"/>
      <c r="R182" s="659"/>
      <c r="S182" s="659"/>
      <c r="T182" s="660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5" t="s">
        <v>309</v>
      </c>
      <c r="Q183" s="659"/>
      <c r="R183" s="659"/>
      <c r="S183" s="659"/>
      <c r="T183" s="660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85</v>
      </c>
      <c r="Q184" s="652"/>
      <c r="R184" s="652"/>
      <c r="S184" s="652"/>
      <c r="T184" s="652"/>
      <c r="U184" s="652"/>
      <c r="V184" s="653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85</v>
      </c>
      <c r="Q185" s="652"/>
      <c r="R185" s="652"/>
      <c r="S185" s="652"/>
      <c r="T185" s="652"/>
      <c r="U185" s="652"/>
      <c r="V185" s="653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0" t="s">
        <v>314</v>
      </c>
      <c r="Q187" s="659"/>
      <c r="R187" s="659"/>
      <c r="S187" s="659"/>
      <c r="T187" s="660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85</v>
      </c>
      <c r="Q188" s="652"/>
      <c r="R188" s="652"/>
      <c r="S188" s="652"/>
      <c r="T188" s="652"/>
      <c r="U188" s="652"/>
      <c r="V188" s="653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85</v>
      </c>
      <c r="Q189" s="652"/>
      <c r="R189" s="652"/>
      <c r="S189" s="652"/>
      <c r="T189" s="652"/>
      <c r="U189" s="652"/>
      <c r="V189" s="653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85</v>
      </c>
      <c r="Q194" s="652"/>
      <c r="R194" s="652"/>
      <c r="S194" s="652"/>
      <c r="T194" s="652"/>
      <c r="U194" s="652"/>
      <c r="V194" s="653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85</v>
      </c>
      <c r="Q195" s="652"/>
      <c r="R195" s="652"/>
      <c r="S195" s="652"/>
      <c r="T195" s="652"/>
      <c r="U195" s="652"/>
      <c r="V195" s="653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85</v>
      </c>
      <c r="Q199" s="652"/>
      <c r="R199" s="652"/>
      <c r="S199" s="652"/>
      <c r="T199" s="652"/>
      <c r="U199" s="652"/>
      <c r="V199" s="653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85</v>
      </c>
      <c r="Q200" s="652"/>
      <c r="R200" s="652"/>
      <c r="S200" s="652"/>
      <c r="T200" s="652"/>
      <c r="U200" s="652"/>
      <c r="V200" s="653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68</v>
      </c>
      <c r="X203" s="641">
        <v>113</v>
      </c>
      <c r="Y203" s="642">
        <f t="shared" si="31"/>
        <v>113.4</v>
      </c>
      <c r="Z203" s="36">
        <f>IFERROR(IF(Y203=0,"",ROUNDUP(Y203/H203,0)*0.00902),"")</f>
        <v>0.18942000000000001</v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117.39444444444445</v>
      </c>
      <c r="BN203" s="64">
        <f t="shared" si="33"/>
        <v>117.81</v>
      </c>
      <c r="BO203" s="64">
        <f t="shared" si="34"/>
        <v>0.1585297418630752</v>
      </c>
      <c r="BP203" s="64">
        <f t="shared" si="35"/>
        <v>0.15909090909090909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68</v>
      </c>
      <c r="X205" s="641">
        <v>115</v>
      </c>
      <c r="Y205" s="642">
        <f t="shared" si="31"/>
        <v>118.80000000000001</v>
      </c>
      <c r="Z205" s="36">
        <f>IFERROR(IF(Y205=0,"",ROUNDUP(Y205/H205,0)*0.00902),"")</f>
        <v>0.19844000000000001</v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119.47222222222223</v>
      </c>
      <c r="BN205" s="64">
        <f t="shared" si="33"/>
        <v>123.42</v>
      </c>
      <c r="BO205" s="64">
        <f t="shared" si="34"/>
        <v>0.16133557800224466</v>
      </c>
      <c r="BP205" s="64">
        <f t="shared" si="35"/>
        <v>0.16666666666666669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68</v>
      </c>
      <c r="X206" s="641">
        <v>39</v>
      </c>
      <c r="Y206" s="642">
        <f t="shared" si="31"/>
        <v>39.6</v>
      </c>
      <c r="Z206" s="36">
        <f>IFERROR(IF(Y206=0,"",ROUNDUP(Y206/H206,0)*0.00502),"")</f>
        <v>0.11044000000000001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41.816666666666663</v>
      </c>
      <c r="BN206" s="64">
        <f t="shared" si="33"/>
        <v>42.46</v>
      </c>
      <c r="BO206" s="64">
        <f t="shared" si="34"/>
        <v>9.2592592592592601E-2</v>
      </c>
      <c r="BP206" s="64">
        <f t="shared" si="35"/>
        <v>9.401709401709403E-2</v>
      </c>
    </row>
    <row r="207" spans="1:68" ht="27" hidden="1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85</v>
      </c>
      <c r="Q210" s="652"/>
      <c r="R210" s="652"/>
      <c r="S210" s="652"/>
      <c r="T210" s="652"/>
      <c r="U210" s="652"/>
      <c r="V210" s="653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63.888888888888886</v>
      </c>
      <c r="Y210" s="643">
        <f>IFERROR(Y202/H202,"0")+IFERROR(Y203/H203,"0")+IFERROR(Y204/H204,"0")+IFERROR(Y205/H205,"0")+IFERROR(Y206/H206,"0")+IFERROR(Y207/H207,"0")+IFERROR(Y208/H208,"0")+IFERROR(Y209/H209,"0")</f>
        <v>65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0.49829999999999997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85</v>
      </c>
      <c r="Q211" s="652"/>
      <c r="R211" s="652"/>
      <c r="S211" s="652"/>
      <c r="T211" s="652"/>
      <c r="U211" s="652"/>
      <c r="V211" s="653"/>
      <c r="W211" s="37" t="s">
        <v>68</v>
      </c>
      <c r="X211" s="643">
        <f>IFERROR(SUM(X202:X209),"0")</f>
        <v>267</v>
      </c>
      <c r="Y211" s="643">
        <f>IFERROR(SUM(Y202:Y209),"0")</f>
        <v>271.8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68</v>
      </c>
      <c r="X215" s="641">
        <v>145</v>
      </c>
      <c r="Y215" s="642">
        <f t="shared" si="36"/>
        <v>147.89999999999998</v>
      </c>
      <c r="Z215" s="36">
        <f>IFERROR(IF(Y215=0,"",ROUNDUP(Y215/H215,0)*0.01898),"")</f>
        <v>0.32266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153.65</v>
      </c>
      <c r="BN215" s="64">
        <f t="shared" si="38"/>
        <v>156.72299999999998</v>
      </c>
      <c r="BO215" s="64">
        <f t="shared" si="39"/>
        <v>0.26041666666666669</v>
      </c>
      <c r="BP215" s="64">
        <f t="shared" si="40"/>
        <v>0.265625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68</v>
      </c>
      <c r="X216" s="641">
        <v>114</v>
      </c>
      <c r="Y216" s="642">
        <f t="shared" si="36"/>
        <v>115.19999999999999</v>
      </c>
      <c r="Z216" s="36">
        <f t="shared" ref="Z216:Z221" si="41">IFERROR(IF(Y216=0,"",ROUNDUP(Y216/H216,0)*0.00651),"")</f>
        <v>0.31247999999999998</v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126.825</v>
      </c>
      <c r="BN216" s="64">
        <f t="shared" si="38"/>
        <v>128.15999999999997</v>
      </c>
      <c r="BO216" s="64">
        <f t="shared" si="39"/>
        <v>0.26098901098901101</v>
      </c>
      <c r="BP216" s="64">
        <f t="shared" si="40"/>
        <v>0.26373626373626374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68</v>
      </c>
      <c r="X218" s="641">
        <v>107</v>
      </c>
      <c r="Y218" s="642">
        <f t="shared" si="36"/>
        <v>108</v>
      </c>
      <c r="Z218" s="36">
        <f t="shared" si="41"/>
        <v>0.29294999999999999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118.23500000000001</v>
      </c>
      <c r="BN218" s="64">
        <f t="shared" si="38"/>
        <v>119.34</v>
      </c>
      <c r="BO218" s="64">
        <f t="shared" si="39"/>
        <v>0.24496336996337001</v>
      </c>
      <c r="BP218" s="64">
        <f t="shared" si="40"/>
        <v>0.24725274725274726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68</v>
      </c>
      <c r="X219" s="641">
        <v>110</v>
      </c>
      <c r="Y219" s="642">
        <f t="shared" si="36"/>
        <v>110.39999999999999</v>
      </c>
      <c r="Z219" s="36">
        <f t="shared" si="41"/>
        <v>0.29946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121.55000000000001</v>
      </c>
      <c r="BN219" s="64">
        <f t="shared" si="38"/>
        <v>121.992</v>
      </c>
      <c r="BO219" s="64">
        <f t="shared" si="39"/>
        <v>0.25183150183150188</v>
      </c>
      <c r="BP219" s="64">
        <f t="shared" si="40"/>
        <v>0.25274725274725279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68</v>
      </c>
      <c r="X220" s="641">
        <v>120</v>
      </c>
      <c r="Y220" s="642">
        <f t="shared" si="36"/>
        <v>120</v>
      </c>
      <c r="Z220" s="36">
        <f t="shared" si="41"/>
        <v>0.32550000000000001</v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132.60000000000002</v>
      </c>
      <c r="BN220" s="64">
        <f t="shared" si="38"/>
        <v>132.60000000000002</v>
      </c>
      <c r="BO220" s="64">
        <f t="shared" si="39"/>
        <v>0.27472527472527475</v>
      </c>
      <c r="BP220" s="64">
        <f t="shared" si="40"/>
        <v>0.27472527472527475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68</v>
      </c>
      <c r="X221" s="641">
        <v>114</v>
      </c>
      <c r="Y221" s="642">
        <f t="shared" si="36"/>
        <v>115.19999999999999</v>
      </c>
      <c r="Z221" s="36">
        <f t="shared" si="41"/>
        <v>0.31247999999999998</v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126.25500000000001</v>
      </c>
      <c r="BN221" s="64">
        <f t="shared" si="38"/>
        <v>127.584</v>
      </c>
      <c r="BO221" s="64">
        <f t="shared" si="39"/>
        <v>0.26098901098901101</v>
      </c>
      <c r="BP221" s="64">
        <f t="shared" si="40"/>
        <v>0.26373626373626374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85</v>
      </c>
      <c r="Q222" s="652"/>
      <c r="R222" s="652"/>
      <c r="S222" s="652"/>
      <c r="T222" s="652"/>
      <c r="U222" s="652"/>
      <c r="V222" s="653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252.08333333333334</v>
      </c>
      <c r="Y222" s="643">
        <f>IFERROR(Y213/H213,"0")+IFERROR(Y214/H214,"0")+IFERROR(Y215/H215,"0")+IFERROR(Y216/H216,"0")+IFERROR(Y217/H217,"0")+IFERROR(Y218/H218,"0")+IFERROR(Y219/H219,"0")+IFERROR(Y220/H220,"0")+IFERROR(Y221/H221,"0")</f>
        <v>254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1.8655300000000001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85</v>
      </c>
      <c r="Q223" s="652"/>
      <c r="R223" s="652"/>
      <c r="S223" s="652"/>
      <c r="T223" s="652"/>
      <c r="U223" s="652"/>
      <c r="V223" s="653"/>
      <c r="W223" s="37" t="s">
        <v>68</v>
      </c>
      <c r="X223" s="643">
        <f>IFERROR(SUM(X213:X221),"0")</f>
        <v>710</v>
      </c>
      <c r="Y223" s="643">
        <f>IFERROR(SUM(Y213:Y221),"0")</f>
        <v>716.7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85</v>
      </c>
      <c r="Q227" s="652"/>
      <c r="R227" s="652"/>
      <c r="S227" s="652"/>
      <c r="T227" s="652"/>
      <c r="U227" s="652"/>
      <c r="V227" s="653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85</v>
      </c>
      <c r="Q228" s="652"/>
      <c r="R228" s="652"/>
      <c r="S228" s="652"/>
      <c r="T228" s="652"/>
      <c r="U228" s="652"/>
      <c r="V228" s="653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85</v>
      </c>
      <c r="Q239" s="652"/>
      <c r="R239" s="652"/>
      <c r="S239" s="652"/>
      <c r="T239" s="652"/>
      <c r="U239" s="652"/>
      <c r="V239" s="653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85</v>
      </c>
      <c r="Q240" s="652"/>
      <c r="R240" s="652"/>
      <c r="S240" s="652"/>
      <c r="T240" s="652"/>
      <c r="U240" s="652"/>
      <c r="V240" s="653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85</v>
      </c>
      <c r="Q244" s="652"/>
      <c r="R244" s="652"/>
      <c r="S244" s="652"/>
      <c r="T244" s="652"/>
      <c r="U244" s="652"/>
      <c r="V244" s="653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85</v>
      </c>
      <c r="Q245" s="652"/>
      <c r="R245" s="652"/>
      <c r="S245" s="652"/>
      <c r="T245" s="652"/>
      <c r="U245" s="652"/>
      <c r="V245" s="653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91" t="s">
        <v>403</v>
      </c>
      <c r="Q247" s="659"/>
      <c r="R247" s="659"/>
      <c r="S247" s="659"/>
      <c r="T247" s="660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85</v>
      </c>
      <c r="Q248" s="652"/>
      <c r="R248" s="652"/>
      <c r="S248" s="652"/>
      <c r="T248" s="652"/>
      <c r="U248" s="652"/>
      <c r="V248" s="653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85</v>
      </c>
      <c r="Q249" s="652"/>
      <c r="R249" s="652"/>
      <c r="S249" s="652"/>
      <c r="T249" s="652"/>
      <c r="U249" s="652"/>
      <c r="V249" s="653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82" t="s">
        <v>408</v>
      </c>
      <c r="Q251" s="659"/>
      <c r="R251" s="659"/>
      <c r="S251" s="659"/>
      <c r="T251" s="660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708" t="s">
        <v>412</v>
      </c>
      <c r="Q252" s="659"/>
      <c r="R252" s="659"/>
      <c r="S252" s="659"/>
      <c r="T252" s="660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9" t="s">
        <v>415</v>
      </c>
      <c r="Q253" s="659"/>
      <c r="R253" s="659"/>
      <c r="S253" s="659"/>
      <c r="T253" s="660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81" t="s">
        <v>418</v>
      </c>
      <c r="Q254" s="659"/>
      <c r="R254" s="659"/>
      <c r="S254" s="659"/>
      <c r="T254" s="660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46" t="s">
        <v>421</v>
      </c>
      <c r="Q255" s="659"/>
      <c r="R255" s="659"/>
      <c r="S255" s="659"/>
      <c r="T255" s="660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85</v>
      </c>
      <c r="Q256" s="652"/>
      <c r="R256" s="652"/>
      <c r="S256" s="652"/>
      <c r="T256" s="652"/>
      <c r="U256" s="652"/>
      <c r="V256" s="653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85</v>
      </c>
      <c r="Q257" s="652"/>
      <c r="R257" s="652"/>
      <c r="S257" s="652"/>
      <c r="T257" s="652"/>
      <c r="U257" s="652"/>
      <c r="V257" s="653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85</v>
      </c>
      <c r="Q266" s="652"/>
      <c r="R266" s="652"/>
      <c r="S266" s="652"/>
      <c r="T266" s="652"/>
      <c r="U266" s="652"/>
      <c r="V266" s="653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85</v>
      </c>
      <c r="Q267" s="652"/>
      <c r="R267" s="652"/>
      <c r="S267" s="652"/>
      <c r="T267" s="652"/>
      <c r="U267" s="652"/>
      <c r="V267" s="653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22" t="s">
        <v>451</v>
      </c>
      <c r="Q273" s="659"/>
      <c r="R273" s="659"/>
      <c r="S273" s="659"/>
      <c r="T273" s="660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85</v>
      </c>
      <c r="Q274" s="652"/>
      <c r="R274" s="652"/>
      <c r="S274" s="652"/>
      <c r="T274" s="652"/>
      <c r="U274" s="652"/>
      <c r="V274" s="653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85</v>
      </c>
      <c r="Q275" s="652"/>
      <c r="R275" s="652"/>
      <c r="S275" s="652"/>
      <c r="T275" s="652"/>
      <c r="U275" s="652"/>
      <c r="V275" s="653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68</v>
      </c>
      <c r="X279" s="641">
        <v>23</v>
      </c>
      <c r="Y279" s="642">
        <f>IFERROR(IF(X279="",0,CEILING((X279/$H279),1)*$H279),"")</f>
        <v>24</v>
      </c>
      <c r="Z279" s="36">
        <f>IFERROR(IF(Y279=0,"",ROUNDUP(Y279/H279,0)*0.00651),"")</f>
        <v>6.5100000000000005E-2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25.415000000000003</v>
      </c>
      <c r="BN279" s="64">
        <f>IFERROR(Y279*I279/H279,"0")</f>
        <v>26.520000000000003</v>
      </c>
      <c r="BO279" s="64">
        <f>IFERROR(1/J279*(X279/H279),"0")</f>
        <v>5.2655677655677663E-2</v>
      </c>
      <c r="BP279" s="64">
        <f>IFERROR(1/J279*(Y279/H279),"0")</f>
        <v>5.4945054945054951E-2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68</v>
      </c>
      <c r="X280" s="641">
        <v>29</v>
      </c>
      <c r="Y280" s="642">
        <f>IFERROR(IF(X280="",0,CEILING((X280/$H280),1)*$H280),"")</f>
        <v>31.2</v>
      </c>
      <c r="Z280" s="36">
        <f>IFERROR(IF(Y280=0,"",ROUNDUP(Y280/H280,0)*0.00651),"")</f>
        <v>8.4629999999999997E-2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31.175000000000004</v>
      </c>
      <c r="BN280" s="64">
        <f>IFERROR(Y280*I280/H280,"0")</f>
        <v>33.54</v>
      </c>
      <c r="BO280" s="64">
        <f>IFERROR(1/J280*(X280/H280),"0")</f>
        <v>6.6391941391941406E-2</v>
      </c>
      <c r="BP280" s="64">
        <f>IFERROR(1/J280*(Y280/H280),"0")</f>
        <v>7.1428571428571438E-2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85</v>
      </c>
      <c r="Q282" s="652"/>
      <c r="R282" s="652"/>
      <c r="S282" s="652"/>
      <c r="T282" s="652"/>
      <c r="U282" s="652"/>
      <c r="V282" s="653"/>
      <c r="W282" s="37" t="s">
        <v>86</v>
      </c>
      <c r="X282" s="643">
        <f>IFERROR(X278/H278,"0")+IFERROR(X279/H279,"0")+IFERROR(X280/H280,"0")+IFERROR(X281/H281,"0")</f>
        <v>21.666666666666668</v>
      </c>
      <c r="Y282" s="643">
        <f>IFERROR(Y278/H278,"0")+IFERROR(Y279/H279,"0")+IFERROR(Y280/H280,"0")+IFERROR(Y281/H281,"0")</f>
        <v>23</v>
      </c>
      <c r="Z282" s="643">
        <f>IFERROR(IF(Z278="",0,Z278),"0")+IFERROR(IF(Z279="",0,Z279),"0")+IFERROR(IF(Z280="",0,Z280),"0")+IFERROR(IF(Z281="",0,Z281),"0")</f>
        <v>0.14973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85</v>
      </c>
      <c r="Q283" s="652"/>
      <c r="R283" s="652"/>
      <c r="S283" s="652"/>
      <c r="T283" s="652"/>
      <c r="U283" s="652"/>
      <c r="V283" s="653"/>
      <c r="W283" s="37" t="s">
        <v>68</v>
      </c>
      <c r="X283" s="643">
        <f>IFERROR(SUM(X278:X281),"0")</f>
        <v>52</v>
      </c>
      <c r="Y283" s="643">
        <f>IFERROR(SUM(Y278:Y281),"0")</f>
        <v>55.2</v>
      </c>
      <c r="Z283" s="37"/>
      <c r="AA283" s="644"/>
      <c r="AB283" s="644"/>
      <c r="AC283" s="644"/>
    </row>
    <row r="284" spans="1:68" ht="16.5" hidden="1" customHeight="1" x14ac:dyDescent="0.25">
      <c r="A284" s="669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85</v>
      </c>
      <c r="Q287" s="652"/>
      <c r="R287" s="652"/>
      <c r="S287" s="652"/>
      <c r="T287" s="652"/>
      <c r="U287" s="652"/>
      <c r="V287" s="653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85</v>
      </c>
      <c r="Q288" s="652"/>
      <c r="R288" s="652"/>
      <c r="S288" s="652"/>
      <c r="T288" s="652"/>
      <c r="U288" s="652"/>
      <c r="V288" s="653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85</v>
      </c>
      <c r="Q291" s="652"/>
      <c r="R291" s="652"/>
      <c r="S291" s="652"/>
      <c r="T291" s="652"/>
      <c r="U291" s="652"/>
      <c r="V291" s="653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85</v>
      </c>
      <c r="Q292" s="652"/>
      <c r="R292" s="652"/>
      <c r="S292" s="652"/>
      <c r="T292" s="652"/>
      <c r="U292" s="652"/>
      <c r="V292" s="653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85</v>
      </c>
      <c r="Q296" s="652"/>
      <c r="R296" s="652"/>
      <c r="S296" s="652"/>
      <c r="T296" s="652"/>
      <c r="U296" s="652"/>
      <c r="V296" s="653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85</v>
      </c>
      <c r="Q297" s="652"/>
      <c r="R297" s="652"/>
      <c r="S297" s="652"/>
      <c r="T297" s="652"/>
      <c r="U297" s="652"/>
      <c r="V297" s="653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85</v>
      </c>
      <c r="Q302" s="652"/>
      <c r="R302" s="652"/>
      <c r="S302" s="652"/>
      <c r="T302" s="652"/>
      <c r="U302" s="652"/>
      <c r="V302" s="653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85</v>
      </c>
      <c r="Q303" s="652"/>
      <c r="R303" s="652"/>
      <c r="S303" s="652"/>
      <c r="T303" s="652"/>
      <c r="U303" s="652"/>
      <c r="V303" s="653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85</v>
      </c>
      <c r="Q307" s="652"/>
      <c r="R307" s="652"/>
      <c r="S307" s="652"/>
      <c r="T307" s="652"/>
      <c r="U307" s="652"/>
      <c r="V307" s="653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85</v>
      </c>
      <c r="Q308" s="652"/>
      <c r="R308" s="652"/>
      <c r="S308" s="652"/>
      <c r="T308" s="652"/>
      <c r="U308" s="652"/>
      <c r="V308" s="653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85</v>
      </c>
      <c r="Q317" s="652"/>
      <c r="R317" s="652"/>
      <c r="S317" s="652"/>
      <c r="T317" s="652"/>
      <c r="U317" s="652"/>
      <c r="V317" s="653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85</v>
      </c>
      <c r="Q318" s="652"/>
      <c r="R318" s="652"/>
      <c r="S318" s="652"/>
      <c r="T318" s="652"/>
      <c r="U318" s="652"/>
      <c r="V318" s="653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85</v>
      </c>
      <c r="Q324" s="652"/>
      <c r="R324" s="652"/>
      <c r="S324" s="652"/>
      <c r="T324" s="652"/>
      <c r="U324" s="652"/>
      <c r="V324" s="653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85</v>
      </c>
      <c r="Q325" s="652"/>
      <c r="R325" s="652"/>
      <c r="S325" s="652"/>
      <c r="T325" s="652"/>
      <c r="U325" s="652"/>
      <c r="V325" s="653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85</v>
      </c>
      <c r="Q332" s="652"/>
      <c r="R332" s="652"/>
      <c r="S332" s="652"/>
      <c r="T332" s="652"/>
      <c r="U332" s="652"/>
      <c r="V332" s="653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85</v>
      </c>
      <c r="Q333" s="652"/>
      <c r="R333" s="652"/>
      <c r="S333" s="652"/>
      <c r="T333" s="652"/>
      <c r="U333" s="652"/>
      <c r="V333" s="653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68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68</v>
      </c>
      <c r="X336" s="641">
        <v>212</v>
      </c>
      <c r="Y336" s="642">
        <f>IFERROR(IF(X336="",0,CEILING((X336/$H336),1)*$H336),"")</f>
        <v>218.4</v>
      </c>
      <c r="Z336" s="36">
        <f>IFERROR(IF(Y336=0,"",ROUNDUP(Y336/H336,0)*0.01898),"")</f>
        <v>0.53144000000000002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226.10615384615386</v>
      </c>
      <c r="BN336" s="64">
        <f>IFERROR(Y336*I336/H336,"0")</f>
        <v>232.93200000000004</v>
      </c>
      <c r="BO336" s="64">
        <f>IFERROR(1/J336*(X336/H336),"0")</f>
        <v>0.42467948717948717</v>
      </c>
      <c r="BP336" s="64">
        <f>IFERROR(1/J336*(Y336/H336),"0")</f>
        <v>0.4375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85</v>
      </c>
      <c r="Q338" s="652"/>
      <c r="R338" s="652"/>
      <c r="S338" s="652"/>
      <c r="T338" s="652"/>
      <c r="U338" s="652"/>
      <c r="V338" s="653"/>
      <c r="W338" s="37" t="s">
        <v>86</v>
      </c>
      <c r="X338" s="643">
        <f>IFERROR(X335/H335,"0")+IFERROR(X336/H336,"0")+IFERROR(X337/H337,"0")</f>
        <v>27.179487179487179</v>
      </c>
      <c r="Y338" s="643">
        <f>IFERROR(Y335/H335,"0")+IFERROR(Y336/H336,"0")+IFERROR(Y337/H337,"0")</f>
        <v>28</v>
      </c>
      <c r="Z338" s="643">
        <f>IFERROR(IF(Z335="",0,Z335),"0")+IFERROR(IF(Z336="",0,Z336),"0")+IFERROR(IF(Z337="",0,Z337),"0")</f>
        <v>0.53144000000000002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85</v>
      </c>
      <c r="Q339" s="652"/>
      <c r="R339" s="652"/>
      <c r="S339" s="652"/>
      <c r="T339" s="652"/>
      <c r="U339" s="652"/>
      <c r="V339" s="653"/>
      <c r="W339" s="37" t="s">
        <v>68</v>
      </c>
      <c r="X339" s="643">
        <f>IFERROR(SUM(X335:X337),"0")</f>
        <v>212</v>
      </c>
      <c r="Y339" s="643">
        <f>IFERROR(SUM(Y335:Y337),"0")</f>
        <v>218.4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9" t="s">
        <v>541</v>
      </c>
      <c r="Q341" s="659"/>
      <c r="R341" s="659"/>
      <c r="S341" s="659"/>
      <c r="T341" s="660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83" t="s">
        <v>545</v>
      </c>
      <c r="Q342" s="659"/>
      <c r="R342" s="659"/>
      <c r="S342" s="659"/>
      <c r="T342" s="660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68</v>
      </c>
      <c r="X343" s="641">
        <v>9</v>
      </c>
      <c r="Y343" s="642">
        <f>IFERROR(IF(X343="",0,CEILING((X343/$H343),1)*$H343),"")</f>
        <v>10.199999999999999</v>
      </c>
      <c r="Z343" s="36">
        <f>IFERROR(IF(Y343=0,"",ROUNDUP(Y343/H343,0)*0.00651),"")</f>
        <v>2.6040000000000001E-2</v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10.429411764705883</v>
      </c>
      <c r="BN343" s="64">
        <f>IFERROR(Y343*I343/H343,"0")</f>
        <v>11.82</v>
      </c>
      <c r="BO343" s="64">
        <f>IFERROR(1/J343*(X343/H343),"0")</f>
        <v>1.9392372333548808E-2</v>
      </c>
      <c r="BP343" s="64">
        <f>IFERROR(1/J343*(Y343/H343),"0")</f>
        <v>2.197802197802198E-2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85</v>
      </c>
      <c r="Q345" s="652"/>
      <c r="R345" s="652"/>
      <c r="S345" s="652"/>
      <c r="T345" s="652"/>
      <c r="U345" s="652"/>
      <c r="V345" s="653"/>
      <c r="W345" s="37" t="s">
        <v>86</v>
      </c>
      <c r="X345" s="643">
        <f>IFERROR(X341/H341,"0")+IFERROR(X342/H342,"0")+IFERROR(X343/H343,"0")+IFERROR(X344/H344,"0")</f>
        <v>3.5294117647058827</v>
      </c>
      <c r="Y345" s="643">
        <f>IFERROR(Y341/H341,"0")+IFERROR(Y342/H342,"0")+IFERROR(Y343/H343,"0")+IFERROR(Y344/H344,"0")</f>
        <v>4</v>
      </c>
      <c r="Z345" s="643">
        <f>IFERROR(IF(Z341="",0,Z341),"0")+IFERROR(IF(Z342="",0,Z342),"0")+IFERROR(IF(Z343="",0,Z343),"0")+IFERROR(IF(Z344="",0,Z344),"0")</f>
        <v>2.6040000000000001E-2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85</v>
      </c>
      <c r="Q346" s="652"/>
      <c r="R346" s="652"/>
      <c r="S346" s="652"/>
      <c r="T346" s="652"/>
      <c r="U346" s="652"/>
      <c r="V346" s="653"/>
      <c r="W346" s="37" t="s">
        <v>68</v>
      </c>
      <c r="X346" s="643">
        <f>IFERROR(SUM(X341:X344),"0")</f>
        <v>9</v>
      </c>
      <c r="Y346" s="643">
        <f>IFERROR(SUM(Y341:Y344),"0")</f>
        <v>10.199999999999999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85</v>
      </c>
      <c r="Q351" s="652"/>
      <c r="R351" s="652"/>
      <c r="S351" s="652"/>
      <c r="T351" s="652"/>
      <c r="U351" s="652"/>
      <c r="V351" s="653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85</v>
      </c>
      <c r="Q352" s="652"/>
      <c r="R352" s="652"/>
      <c r="S352" s="652"/>
      <c r="T352" s="652"/>
      <c r="U352" s="652"/>
      <c r="V352" s="653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85</v>
      </c>
      <c r="Q356" s="652"/>
      <c r="R356" s="652"/>
      <c r="S356" s="652"/>
      <c r="T356" s="652"/>
      <c r="U356" s="652"/>
      <c r="V356" s="653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85</v>
      </c>
      <c r="Q357" s="652"/>
      <c r="R357" s="652"/>
      <c r="S357" s="652"/>
      <c r="T357" s="652"/>
      <c r="U357" s="652"/>
      <c r="V357" s="653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85</v>
      </c>
      <c r="Q362" s="652"/>
      <c r="R362" s="652"/>
      <c r="S362" s="652"/>
      <c r="T362" s="652"/>
      <c r="U362" s="652"/>
      <c r="V362" s="653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85</v>
      </c>
      <c r="Q363" s="652"/>
      <c r="R363" s="652"/>
      <c r="S363" s="652"/>
      <c r="T363" s="652"/>
      <c r="U363" s="652"/>
      <c r="V363" s="653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99" t="s">
        <v>574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68</v>
      </c>
      <c r="X367" s="641">
        <v>870</v>
      </c>
      <c r="Y367" s="642">
        <f t="shared" ref="Y367:Y373" si="57">IFERROR(IF(X367="",0,CEILING((X367/$H367),1)*$H367),"")</f>
        <v>870</v>
      </c>
      <c r="Z367" s="36">
        <f>IFERROR(IF(Y367=0,"",ROUNDUP(Y367/H367,0)*0.02175),"")</f>
        <v>1.2614999999999998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897.84</v>
      </c>
      <c r="BN367" s="64">
        <f t="shared" ref="BN367:BN373" si="59">IFERROR(Y367*I367/H367,"0")</f>
        <v>897.84</v>
      </c>
      <c r="BO367" s="64">
        <f t="shared" ref="BO367:BO373" si="60">IFERROR(1/J367*(X367/H367),"0")</f>
        <v>1.2083333333333333</v>
      </c>
      <c r="BP367" s="64">
        <f t="shared" ref="BP367:BP373" si="61">IFERROR(1/J367*(Y367/H367),"0")</f>
        <v>1.2083333333333333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68</v>
      </c>
      <c r="X368" s="641">
        <v>206</v>
      </c>
      <c r="Y368" s="642">
        <f t="shared" si="57"/>
        <v>210</v>
      </c>
      <c r="Z368" s="36">
        <f>IFERROR(IF(Y368=0,"",ROUNDUP(Y368/H368,0)*0.02175),"")</f>
        <v>0.30449999999999999</v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212.59200000000001</v>
      </c>
      <c r="BN368" s="64">
        <f t="shared" si="59"/>
        <v>216.72</v>
      </c>
      <c r="BO368" s="64">
        <f t="shared" si="60"/>
        <v>0.28611111111111109</v>
      </c>
      <c r="BP368" s="64">
        <f t="shared" si="61"/>
        <v>0.29166666666666663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9"/>
      <c r="R369" s="659"/>
      <c r="S369" s="659"/>
      <c r="T369" s="660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9"/>
      <c r="R370" s="659"/>
      <c r="S370" s="659"/>
      <c r="T370" s="660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85</v>
      </c>
      <c r="Q374" s="652"/>
      <c r="R374" s="652"/>
      <c r="S374" s="652"/>
      <c r="T374" s="652"/>
      <c r="U374" s="652"/>
      <c r="V374" s="653"/>
      <c r="W374" s="37" t="s">
        <v>86</v>
      </c>
      <c r="X374" s="643">
        <f>IFERROR(X367/H367,"0")+IFERROR(X368/H368,"0")+IFERROR(X369/H369,"0")+IFERROR(X370/H370,"0")+IFERROR(X371/H371,"0")+IFERROR(X372/H372,"0")+IFERROR(X373/H373,"0")</f>
        <v>71.733333333333334</v>
      </c>
      <c r="Y374" s="643">
        <f>IFERROR(Y367/H367,"0")+IFERROR(Y368/H368,"0")+IFERROR(Y369/H369,"0")+IFERROR(Y370/H370,"0")+IFERROR(Y371/H371,"0")+IFERROR(Y372/H372,"0")+IFERROR(Y373/H373,"0")</f>
        <v>72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1.5659999999999998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85</v>
      </c>
      <c r="Q375" s="652"/>
      <c r="R375" s="652"/>
      <c r="S375" s="652"/>
      <c r="T375" s="652"/>
      <c r="U375" s="652"/>
      <c r="V375" s="653"/>
      <c r="W375" s="37" t="s">
        <v>68</v>
      </c>
      <c r="X375" s="643">
        <f>IFERROR(SUM(X367:X373),"0")</f>
        <v>1076</v>
      </c>
      <c r="Y375" s="643">
        <f>IFERROR(SUM(Y367:Y373),"0")</f>
        <v>1080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85</v>
      </c>
      <c r="Q379" s="652"/>
      <c r="R379" s="652"/>
      <c r="S379" s="652"/>
      <c r="T379" s="652"/>
      <c r="U379" s="652"/>
      <c r="V379" s="653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85</v>
      </c>
      <c r="Q380" s="652"/>
      <c r="R380" s="652"/>
      <c r="S380" s="652"/>
      <c r="T380" s="652"/>
      <c r="U380" s="652"/>
      <c r="V380" s="653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85</v>
      </c>
      <c r="Q384" s="652"/>
      <c r="R384" s="652"/>
      <c r="S384" s="652"/>
      <c r="T384" s="652"/>
      <c r="U384" s="652"/>
      <c r="V384" s="653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85</v>
      </c>
      <c r="Q385" s="652"/>
      <c r="R385" s="652"/>
      <c r="S385" s="652"/>
      <c r="T385" s="652"/>
      <c r="U385" s="652"/>
      <c r="V385" s="653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85</v>
      </c>
      <c r="Q388" s="652"/>
      <c r="R388" s="652"/>
      <c r="S388" s="652"/>
      <c r="T388" s="652"/>
      <c r="U388" s="652"/>
      <c r="V388" s="653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85</v>
      </c>
      <c r="Q389" s="652"/>
      <c r="R389" s="652"/>
      <c r="S389" s="652"/>
      <c r="T389" s="652"/>
      <c r="U389" s="652"/>
      <c r="V389" s="653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68</v>
      </c>
      <c r="X395" s="641">
        <v>9</v>
      </c>
      <c r="Y395" s="642">
        <f>IFERROR(IF(X395="",0,CEILING((X395/$H395),1)*$H395),"")</f>
        <v>12</v>
      </c>
      <c r="Z395" s="36">
        <f>IFERROR(IF(Y395=0,"",ROUNDUP(Y395/H395,0)*0.01898),"")</f>
        <v>1.898E-2</v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9.3262499999999999</v>
      </c>
      <c r="BN395" s="64">
        <f>IFERROR(Y395*I395/H395,"0")</f>
        <v>12.435</v>
      </c>
      <c r="BO395" s="64">
        <f>IFERROR(1/J395*(X395/H395),"0")</f>
        <v>1.171875E-2</v>
      </c>
      <c r="BP395" s="64">
        <f>IFERROR(1/J395*(Y395/H395),"0")</f>
        <v>1.5625E-2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85</v>
      </c>
      <c r="Q397" s="652"/>
      <c r="R397" s="652"/>
      <c r="S397" s="652"/>
      <c r="T397" s="652"/>
      <c r="U397" s="652"/>
      <c r="V397" s="653"/>
      <c r="W397" s="37" t="s">
        <v>86</v>
      </c>
      <c r="X397" s="643">
        <f>IFERROR(X392/H392,"0")+IFERROR(X393/H393,"0")+IFERROR(X394/H394,"0")+IFERROR(X395/H395,"0")+IFERROR(X396/H396,"0")</f>
        <v>0.75</v>
      </c>
      <c r="Y397" s="643">
        <f>IFERROR(Y392/H392,"0")+IFERROR(Y393/H393,"0")+IFERROR(Y394/H394,"0")+IFERROR(Y395/H395,"0")+IFERROR(Y396/H396,"0")</f>
        <v>1</v>
      </c>
      <c r="Z397" s="643">
        <f>IFERROR(IF(Z392="",0,Z392),"0")+IFERROR(IF(Z393="",0,Z393),"0")+IFERROR(IF(Z394="",0,Z394),"0")+IFERROR(IF(Z395="",0,Z395),"0")+IFERROR(IF(Z396="",0,Z396),"0")</f>
        <v>1.898E-2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85</v>
      </c>
      <c r="Q398" s="652"/>
      <c r="R398" s="652"/>
      <c r="S398" s="652"/>
      <c r="T398" s="652"/>
      <c r="U398" s="652"/>
      <c r="V398" s="653"/>
      <c r="W398" s="37" t="s">
        <v>68</v>
      </c>
      <c r="X398" s="643">
        <f>IFERROR(SUM(X392:X396),"0")</f>
        <v>9</v>
      </c>
      <c r="Y398" s="643">
        <f>IFERROR(SUM(Y392:Y396),"0")</f>
        <v>12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85</v>
      </c>
      <c r="Q401" s="652"/>
      <c r="R401" s="652"/>
      <c r="S401" s="652"/>
      <c r="T401" s="652"/>
      <c r="U401" s="652"/>
      <c r="V401" s="653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85</v>
      </c>
      <c r="Q402" s="652"/>
      <c r="R402" s="652"/>
      <c r="S402" s="652"/>
      <c r="T402" s="652"/>
      <c r="U402" s="652"/>
      <c r="V402" s="653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68</v>
      </c>
      <c r="X404" s="641">
        <v>3114</v>
      </c>
      <c r="Y404" s="642">
        <f>IFERROR(IF(X404="",0,CEILING((X404/$H404),1)*$H404),"")</f>
        <v>3114</v>
      </c>
      <c r="Z404" s="36">
        <f>IFERROR(IF(Y404=0,"",ROUNDUP(Y404/H404,0)*0.01898),"")</f>
        <v>6.5670799999999998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3293.5740000000001</v>
      </c>
      <c r="BN404" s="64">
        <f>IFERROR(Y404*I404/H404,"0")</f>
        <v>3293.5740000000001</v>
      </c>
      <c r="BO404" s="64">
        <f>IFERROR(1/J404*(X404/H404),"0")</f>
        <v>5.40625</v>
      </c>
      <c r="BP404" s="64">
        <f>IFERROR(1/J404*(Y404/H404),"0")</f>
        <v>5.40625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85</v>
      </c>
      <c r="Q408" s="652"/>
      <c r="R408" s="652"/>
      <c r="S408" s="652"/>
      <c r="T408" s="652"/>
      <c r="U408" s="652"/>
      <c r="V408" s="653"/>
      <c r="W408" s="37" t="s">
        <v>86</v>
      </c>
      <c r="X408" s="643">
        <f>IFERROR(X404/H404,"0")+IFERROR(X405/H405,"0")+IFERROR(X406/H406,"0")+IFERROR(X407/H407,"0")</f>
        <v>346</v>
      </c>
      <c r="Y408" s="643">
        <f>IFERROR(Y404/H404,"0")+IFERROR(Y405/H405,"0")+IFERROR(Y406/H406,"0")+IFERROR(Y407/H407,"0")</f>
        <v>346</v>
      </c>
      <c r="Z408" s="643">
        <f>IFERROR(IF(Z404="",0,Z404),"0")+IFERROR(IF(Z405="",0,Z405),"0")+IFERROR(IF(Z406="",0,Z406),"0")+IFERROR(IF(Z407="",0,Z407),"0")</f>
        <v>6.5670799999999998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85</v>
      </c>
      <c r="Q409" s="652"/>
      <c r="R409" s="652"/>
      <c r="S409" s="652"/>
      <c r="T409" s="652"/>
      <c r="U409" s="652"/>
      <c r="V409" s="653"/>
      <c r="W409" s="37" t="s">
        <v>68</v>
      </c>
      <c r="X409" s="643">
        <f>IFERROR(SUM(X404:X407),"0")</f>
        <v>3114</v>
      </c>
      <c r="Y409" s="643">
        <f>IFERROR(SUM(Y404:Y407),"0")</f>
        <v>3114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85</v>
      </c>
      <c r="Q412" s="652"/>
      <c r="R412" s="652"/>
      <c r="S412" s="652"/>
      <c r="T412" s="652"/>
      <c r="U412" s="652"/>
      <c r="V412" s="653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85</v>
      </c>
      <c r="Q413" s="652"/>
      <c r="R413" s="652"/>
      <c r="S413" s="652"/>
      <c r="T413" s="652"/>
      <c r="U413" s="652"/>
      <c r="V413" s="653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639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68</v>
      </c>
      <c r="X425" s="641">
        <v>3</v>
      </c>
      <c r="Y425" s="642">
        <f t="shared" si="62"/>
        <v>4.2</v>
      </c>
      <c r="Z425" s="36">
        <f t="shared" si="67"/>
        <v>1.004E-2</v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3.1857142857142855</v>
      </c>
      <c r="BN425" s="64">
        <f t="shared" si="64"/>
        <v>4.46</v>
      </c>
      <c r="BO425" s="64">
        <f t="shared" si="65"/>
        <v>6.1050061050061059E-3</v>
      </c>
      <c r="BP425" s="64">
        <f t="shared" si="66"/>
        <v>8.5470085470085479E-3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85</v>
      </c>
      <c r="Q427" s="652"/>
      <c r="R427" s="652"/>
      <c r="S427" s="652"/>
      <c r="T427" s="652"/>
      <c r="U427" s="652"/>
      <c r="V427" s="653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1.4285714285714286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2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1.004E-2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85</v>
      </c>
      <c r="Q428" s="652"/>
      <c r="R428" s="652"/>
      <c r="S428" s="652"/>
      <c r="T428" s="652"/>
      <c r="U428" s="652"/>
      <c r="V428" s="653"/>
      <c r="W428" s="37" t="s">
        <v>68</v>
      </c>
      <c r="X428" s="643">
        <f>IFERROR(SUM(X417:X426),"0")</f>
        <v>3</v>
      </c>
      <c r="Y428" s="643">
        <f>IFERROR(SUM(Y417:Y426),"0")</f>
        <v>4.2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85</v>
      </c>
      <c r="Q432" s="652"/>
      <c r="R432" s="652"/>
      <c r="S432" s="652"/>
      <c r="T432" s="652"/>
      <c r="U432" s="652"/>
      <c r="V432" s="653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85</v>
      </c>
      <c r="Q433" s="652"/>
      <c r="R433" s="652"/>
      <c r="S433" s="652"/>
      <c r="T433" s="652"/>
      <c r="U433" s="652"/>
      <c r="V433" s="653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85</v>
      </c>
      <c r="Q438" s="652"/>
      <c r="R438" s="652"/>
      <c r="S438" s="652"/>
      <c r="T438" s="652"/>
      <c r="U438" s="652"/>
      <c r="V438" s="653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85</v>
      </c>
      <c r="Q439" s="652"/>
      <c r="R439" s="652"/>
      <c r="S439" s="652"/>
      <c r="T439" s="652"/>
      <c r="U439" s="652"/>
      <c r="V439" s="653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85</v>
      </c>
      <c r="Q445" s="652"/>
      <c r="R445" s="652"/>
      <c r="S445" s="652"/>
      <c r="T445" s="652"/>
      <c r="U445" s="652"/>
      <c r="V445" s="653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85</v>
      </c>
      <c r="Q446" s="652"/>
      <c r="R446" s="652"/>
      <c r="S446" s="652"/>
      <c r="T446" s="652"/>
      <c r="U446" s="652"/>
      <c r="V446" s="653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69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85</v>
      </c>
      <c r="Q451" s="652"/>
      <c r="R451" s="652"/>
      <c r="S451" s="652"/>
      <c r="T451" s="652"/>
      <c r="U451" s="652"/>
      <c r="V451" s="653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85</v>
      </c>
      <c r="Q452" s="652"/>
      <c r="R452" s="652"/>
      <c r="S452" s="652"/>
      <c r="T452" s="652"/>
      <c r="U452" s="652"/>
      <c r="V452" s="653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85</v>
      </c>
      <c r="Q456" s="652"/>
      <c r="R456" s="652"/>
      <c r="S456" s="652"/>
      <c r="T456" s="652"/>
      <c r="U456" s="652"/>
      <c r="V456" s="653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85</v>
      </c>
      <c r="Q457" s="652"/>
      <c r="R457" s="652"/>
      <c r="S457" s="652"/>
      <c r="T457" s="652"/>
      <c r="U457" s="652"/>
      <c r="V457" s="653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85</v>
      </c>
      <c r="Q460" s="652"/>
      <c r="R460" s="652"/>
      <c r="S460" s="652"/>
      <c r="T460" s="652"/>
      <c r="U460" s="652"/>
      <c r="V460" s="653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85</v>
      </c>
      <c r="Q461" s="652"/>
      <c r="R461" s="652"/>
      <c r="S461" s="652"/>
      <c r="T461" s="652"/>
      <c r="U461" s="652"/>
      <c r="V461" s="653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704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68</v>
      </c>
      <c r="X467" s="641">
        <v>315</v>
      </c>
      <c r="Y467" s="642">
        <f t="shared" si="68"/>
        <v>316.8</v>
      </c>
      <c r="Z467" s="36">
        <f t="shared" si="69"/>
        <v>0.71760000000000002</v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336.47727272727269</v>
      </c>
      <c r="BN467" s="64">
        <f t="shared" si="71"/>
        <v>338.4</v>
      </c>
      <c r="BO467" s="64">
        <f t="shared" si="72"/>
        <v>0.5736451048951049</v>
      </c>
      <c r="BP467" s="64">
        <f t="shared" si="73"/>
        <v>0.57692307692307698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68</v>
      </c>
      <c r="X469" s="641">
        <v>1705</v>
      </c>
      <c r="Y469" s="642">
        <f t="shared" si="68"/>
        <v>1705.44</v>
      </c>
      <c r="Z469" s="36">
        <f t="shared" si="69"/>
        <v>3.8630800000000001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1821.2499999999998</v>
      </c>
      <c r="BN469" s="64">
        <f t="shared" si="71"/>
        <v>1821.7199999999998</v>
      </c>
      <c r="BO469" s="64">
        <f t="shared" si="72"/>
        <v>3.1049679487179485</v>
      </c>
      <c r="BP469" s="64">
        <f t="shared" si="73"/>
        <v>3.1057692307692308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68</v>
      </c>
      <c r="X472" s="641">
        <v>60</v>
      </c>
      <c r="Y472" s="642">
        <f t="shared" si="68"/>
        <v>61.2</v>
      </c>
      <c r="Z472" s="36">
        <f>IFERROR(IF(Y472=0,"",ROUNDUP(Y472/H472,0)*0.00902),"")</f>
        <v>0.15334</v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63.5</v>
      </c>
      <c r="BN472" s="64">
        <f t="shared" si="71"/>
        <v>64.77000000000001</v>
      </c>
      <c r="BO472" s="64">
        <f t="shared" si="72"/>
        <v>0.12626262626262627</v>
      </c>
      <c r="BP472" s="64">
        <f t="shared" si="73"/>
        <v>0.12878787878787878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85</v>
      </c>
      <c r="Q481" s="652"/>
      <c r="R481" s="652"/>
      <c r="S481" s="652"/>
      <c r="T481" s="652"/>
      <c r="U481" s="652"/>
      <c r="V481" s="653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399.24242424242419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400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4.7340200000000001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85</v>
      </c>
      <c r="Q482" s="652"/>
      <c r="R482" s="652"/>
      <c r="S482" s="652"/>
      <c r="T482" s="652"/>
      <c r="U482" s="652"/>
      <c r="V482" s="653"/>
      <c r="W482" s="37" t="s">
        <v>68</v>
      </c>
      <c r="X482" s="643">
        <f>IFERROR(SUM(X465:X480),"0")</f>
        <v>2080</v>
      </c>
      <c r="Y482" s="643">
        <f>IFERROR(SUM(Y465:Y480),"0")</f>
        <v>2083.44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68</v>
      </c>
      <c r="X484" s="641">
        <v>465</v>
      </c>
      <c r="Y484" s="642">
        <f>IFERROR(IF(X484="",0,CEILING((X484/$H484),1)*$H484),"")</f>
        <v>469.92</v>
      </c>
      <c r="Z484" s="36">
        <f>IFERROR(IF(Y484=0,"",ROUNDUP(Y484/H484,0)*0.01196),"")</f>
        <v>1.0644400000000001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496.70454545454544</v>
      </c>
      <c r="BN484" s="64">
        <f>IFERROR(Y484*I484/H484,"0")</f>
        <v>501.95999999999992</v>
      </c>
      <c r="BO484" s="64">
        <f>IFERROR(1/J484*(X484/H484),"0")</f>
        <v>0.84680944055944052</v>
      </c>
      <c r="BP484" s="64">
        <f>IFERROR(1/J484*(Y484/H484),"0")</f>
        <v>0.85576923076923084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68</v>
      </c>
      <c r="X486" s="641">
        <v>28</v>
      </c>
      <c r="Y486" s="642">
        <f>IFERROR(IF(X486="",0,CEILING((X486/$H486),1)*$H486),"")</f>
        <v>28.799999999999997</v>
      </c>
      <c r="Z486" s="36">
        <f>IFERROR(IF(Y486=0,"",ROUNDUP(Y486/H486,0)*0.00902),"")</f>
        <v>5.4120000000000001E-2</v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40.424999999999997</v>
      </c>
      <c r="BN486" s="64">
        <f>IFERROR(Y486*I486/H486,"0")</f>
        <v>41.58</v>
      </c>
      <c r="BO486" s="64">
        <f>IFERROR(1/J486*(X486/H486),"0")</f>
        <v>4.4191919191919199E-2</v>
      </c>
      <c r="BP486" s="64">
        <f>IFERROR(1/J486*(Y486/H486),"0")</f>
        <v>4.5454545454545456E-2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85</v>
      </c>
      <c r="Q487" s="652"/>
      <c r="R487" s="652"/>
      <c r="S487" s="652"/>
      <c r="T487" s="652"/>
      <c r="U487" s="652"/>
      <c r="V487" s="653"/>
      <c r="W487" s="37" t="s">
        <v>86</v>
      </c>
      <c r="X487" s="643">
        <f>IFERROR(X484/H484,"0")+IFERROR(X485/H485,"0")+IFERROR(X486/H486,"0")</f>
        <v>93.901515151515142</v>
      </c>
      <c r="Y487" s="643">
        <f>IFERROR(Y484/H484,"0")+IFERROR(Y485/H485,"0")+IFERROR(Y486/H486,"0")</f>
        <v>95</v>
      </c>
      <c r="Z487" s="643">
        <f>IFERROR(IF(Z484="",0,Z484),"0")+IFERROR(IF(Z485="",0,Z485),"0")+IFERROR(IF(Z486="",0,Z486),"0")</f>
        <v>1.11856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85</v>
      </c>
      <c r="Q488" s="652"/>
      <c r="R488" s="652"/>
      <c r="S488" s="652"/>
      <c r="T488" s="652"/>
      <c r="U488" s="652"/>
      <c r="V488" s="653"/>
      <c r="W488" s="37" t="s">
        <v>68</v>
      </c>
      <c r="X488" s="643">
        <f>IFERROR(SUM(X484:X486),"0")</f>
        <v>493</v>
      </c>
      <c r="Y488" s="643">
        <f>IFERROR(SUM(Y484:Y486),"0")</f>
        <v>498.72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68</v>
      </c>
      <c r="X492" s="641">
        <v>937</v>
      </c>
      <c r="Y492" s="642">
        <f t="shared" si="74"/>
        <v>939.84</v>
      </c>
      <c r="Z492" s="36">
        <f>IFERROR(IF(Y492=0,"",ROUNDUP(Y492/H492,0)*0.01196),"")</f>
        <v>2.1288800000000001</v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1000.8863636363635</v>
      </c>
      <c r="BN492" s="64">
        <f t="shared" si="76"/>
        <v>1003.9199999999998</v>
      </c>
      <c r="BO492" s="64">
        <f t="shared" si="77"/>
        <v>1.7063665501165499</v>
      </c>
      <c r="BP492" s="64">
        <f t="shared" si="78"/>
        <v>1.7115384615384617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85</v>
      </c>
      <c r="Q499" s="652"/>
      <c r="R499" s="652"/>
      <c r="S499" s="652"/>
      <c r="T499" s="652"/>
      <c r="U499" s="652"/>
      <c r="V499" s="653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177.46212121212119</v>
      </c>
      <c r="Y499" s="643">
        <f>IFERROR(Y490/H490,"0")+IFERROR(Y491/H491,"0")+IFERROR(Y492/H492,"0")+IFERROR(Y493/H493,"0")+IFERROR(Y494/H494,"0")+IFERROR(Y495/H495,"0")+IFERROR(Y496/H496,"0")+IFERROR(Y497/H497,"0")+IFERROR(Y498/H498,"0")</f>
        <v>178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2.1288800000000001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85</v>
      </c>
      <c r="Q500" s="652"/>
      <c r="R500" s="652"/>
      <c r="S500" s="652"/>
      <c r="T500" s="652"/>
      <c r="U500" s="652"/>
      <c r="V500" s="653"/>
      <c r="W500" s="37" t="s">
        <v>68</v>
      </c>
      <c r="X500" s="643">
        <f>IFERROR(SUM(X490:X498),"0")</f>
        <v>937</v>
      </c>
      <c r="Y500" s="643">
        <f>IFERROR(SUM(Y490:Y498),"0")</f>
        <v>939.84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85</v>
      </c>
      <c r="Q505" s="652"/>
      <c r="R505" s="652"/>
      <c r="S505" s="652"/>
      <c r="T505" s="652"/>
      <c r="U505" s="652"/>
      <c r="V505" s="653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85</v>
      </c>
      <c r="Q506" s="652"/>
      <c r="R506" s="652"/>
      <c r="S506" s="652"/>
      <c r="T506" s="652"/>
      <c r="U506" s="652"/>
      <c r="V506" s="653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85</v>
      </c>
      <c r="Q510" s="652"/>
      <c r="R510" s="652"/>
      <c r="S510" s="652"/>
      <c r="T510" s="652"/>
      <c r="U510" s="652"/>
      <c r="V510" s="653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85</v>
      </c>
      <c r="Q511" s="652"/>
      <c r="R511" s="652"/>
      <c r="S511" s="652"/>
      <c r="T511" s="652"/>
      <c r="U511" s="652"/>
      <c r="V511" s="653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781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57" t="s">
        <v>784</v>
      </c>
      <c r="Q515" s="659"/>
      <c r="R515" s="659"/>
      <c r="S515" s="659"/>
      <c r="T515" s="660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34" t="s">
        <v>788</v>
      </c>
      <c r="Q516" s="659"/>
      <c r="R516" s="659"/>
      <c r="S516" s="659"/>
      <c r="T516" s="660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88" t="s">
        <v>792</v>
      </c>
      <c r="Q517" s="659"/>
      <c r="R517" s="659"/>
      <c r="S517" s="659"/>
      <c r="T517" s="660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62" t="s">
        <v>796</v>
      </c>
      <c r="Q518" s="659"/>
      <c r="R518" s="659"/>
      <c r="S518" s="659"/>
      <c r="T518" s="660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731" t="s">
        <v>800</v>
      </c>
      <c r="Q519" s="659"/>
      <c r="R519" s="659"/>
      <c r="S519" s="659"/>
      <c r="T519" s="660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68" t="s">
        <v>803</v>
      </c>
      <c r="Q520" s="659"/>
      <c r="R520" s="659"/>
      <c r="S520" s="659"/>
      <c r="T520" s="660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85</v>
      </c>
      <c r="Q521" s="652"/>
      <c r="R521" s="652"/>
      <c r="S521" s="652"/>
      <c r="T521" s="652"/>
      <c r="U521" s="652"/>
      <c r="V521" s="653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85</v>
      </c>
      <c r="Q522" s="652"/>
      <c r="R522" s="652"/>
      <c r="S522" s="652"/>
      <c r="T522" s="652"/>
      <c r="U522" s="652"/>
      <c r="V522" s="653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767" t="s">
        <v>806</v>
      </c>
      <c r="Q524" s="659"/>
      <c r="R524" s="659"/>
      <c r="S524" s="659"/>
      <c r="T524" s="660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07" t="s">
        <v>809</v>
      </c>
      <c r="Q525" s="659"/>
      <c r="R525" s="659"/>
      <c r="S525" s="659"/>
      <c r="T525" s="660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98" t="s">
        <v>813</v>
      </c>
      <c r="Q526" s="659"/>
      <c r="R526" s="659"/>
      <c r="S526" s="659"/>
      <c r="T526" s="660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41" t="s">
        <v>816</v>
      </c>
      <c r="Q527" s="659"/>
      <c r="R527" s="659"/>
      <c r="S527" s="659"/>
      <c r="T527" s="660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1001" t="s">
        <v>820</v>
      </c>
      <c r="Q528" s="659"/>
      <c r="R528" s="659"/>
      <c r="S528" s="659"/>
      <c r="T528" s="660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85</v>
      </c>
      <c r="Q529" s="652"/>
      <c r="R529" s="652"/>
      <c r="S529" s="652"/>
      <c r="T529" s="652"/>
      <c r="U529" s="652"/>
      <c r="V529" s="653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85</v>
      </c>
      <c r="Q530" s="652"/>
      <c r="R530" s="652"/>
      <c r="S530" s="652"/>
      <c r="T530" s="652"/>
      <c r="U530" s="652"/>
      <c r="V530" s="653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65" t="s">
        <v>823</v>
      </c>
      <c r="Q532" s="659"/>
      <c r="R532" s="659"/>
      <c r="S532" s="659"/>
      <c r="T532" s="660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0" t="s">
        <v>827</v>
      </c>
      <c r="Q533" s="659"/>
      <c r="R533" s="659"/>
      <c r="S533" s="659"/>
      <c r="T533" s="660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07" t="s">
        <v>831</v>
      </c>
      <c r="Q534" s="659"/>
      <c r="R534" s="659"/>
      <c r="S534" s="659"/>
      <c r="T534" s="660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74" t="s">
        <v>835</v>
      </c>
      <c r="Q535" s="659"/>
      <c r="R535" s="659"/>
      <c r="S535" s="659"/>
      <c r="T535" s="660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59" t="s">
        <v>839</v>
      </c>
      <c r="Q536" s="659"/>
      <c r="R536" s="659"/>
      <c r="S536" s="659"/>
      <c r="T536" s="660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49" t="s">
        <v>843</v>
      </c>
      <c r="Q537" s="659"/>
      <c r="R537" s="659"/>
      <c r="S537" s="659"/>
      <c r="T537" s="660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0" t="s">
        <v>846</v>
      </c>
      <c r="Q538" s="659"/>
      <c r="R538" s="659"/>
      <c r="S538" s="659"/>
      <c r="T538" s="660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85</v>
      </c>
      <c r="Q539" s="652"/>
      <c r="R539" s="652"/>
      <c r="S539" s="652"/>
      <c r="T539" s="652"/>
      <c r="U539" s="652"/>
      <c r="V539" s="653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85</v>
      </c>
      <c r="Q540" s="652"/>
      <c r="R540" s="652"/>
      <c r="S540" s="652"/>
      <c r="T540" s="652"/>
      <c r="U540" s="652"/>
      <c r="V540" s="653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21" t="s">
        <v>849</v>
      </c>
      <c r="Q542" s="659"/>
      <c r="R542" s="659"/>
      <c r="S542" s="659"/>
      <c r="T542" s="660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35" t="s">
        <v>849</v>
      </c>
      <c r="Q543" s="659"/>
      <c r="R543" s="659"/>
      <c r="S543" s="659"/>
      <c r="T543" s="660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13" t="s">
        <v>854</v>
      </c>
      <c r="Q544" s="659"/>
      <c r="R544" s="659"/>
      <c r="S544" s="659"/>
      <c r="T544" s="660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71" t="s">
        <v>858</v>
      </c>
      <c r="Q545" s="659"/>
      <c r="R545" s="659"/>
      <c r="S545" s="659"/>
      <c r="T545" s="660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47" t="s">
        <v>861</v>
      </c>
      <c r="Q546" s="659"/>
      <c r="R546" s="659"/>
      <c r="S546" s="659"/>
      <c r="T546" s="660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85</v>
      </c>
      <c r="Q547" s="652"/>
      <c r="R547" s="652"/>
      <c r="S547" s="652"/>
      <c r="T547" s="652"/>
      <c r="U547" s="652"/>
      <c r="V547" s="653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85</v>
      </c>
      <c r="Q548" s="652"/>
      <c r="R548" s="652"/>
      <c r="S548" s="652"/>
      <c r="T548" s="652"/>
      <c r="U548" s="652"/>
      <c r="V548" s="653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24" t="s">
        <v>864</v>
      </c>
      <c r="Q550" s="659"/>
      <c r="R550" s="659"/>
      <c r="S550" s="659"/>
      <c r="T550" s="660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9" t="s">
        <v>867</v>
      </c>
      <c r="Q551" s="659"/>
      <c r="R551" s="659"/>
      <c r="S551" s="659"/>
      <c r="T551" s="660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16" t="s">
        <v>870</v>
      </c>
      <c r="Q552" s="659"/>
      <c r="R552" s="659"/>
      <c r="S552" s="659"/>
      <c r="T552" s="660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7" t="s">
        <v>873</v>
      </c>
      <c r="Q553" s="659"/>
      <c r="R553" s="659"/>
      <c r="S553" s="659"/>
      <c r="T553" s="660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85</v>
      </c>
      <c r="Q554" s="652"/>
      <c r="R554" s="652"/>
      <c r="S554" s="652"/>
      <c r="T554" s="652"/>
      <c r="U554" s="652"/>
      <c r="V554" s="653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85</v>
      </c>
      <c r="Q555" s="652"/>
      <c r="R555" s="652"/>
      <c r="S555" s="652"/>
      <c r="T555" s="652"/>
      <c r="U555" s="652"/>
      <c r="V555" s="653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0" t="s">
        <v>877</v>
      </c>
      <c r="Q558" s="659"/>
      <c r="R558" s="659"/>
      <c r="S558" s="659"/>
      <c r="T558" s="660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85</v>
      </c>
      <c r="Q559" s="652"/>
      <c r="R559" s="652"/>
      <c r="S559" s="652"/>
      <c r="T559" s="652"/>
      <c r="U559" s="652"/>
      <c r="V559" s="653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85</v>
      </c>
      <c r="Q560" s="652"/>
      <c r="R560" s="652"/>
      <c r="S560" s="652"/>
      <c r="T560" s="652"/>
      <c r="U560" s="652"/>
      <c r="V560" s="653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1" t="s">
        <v>881</v>
      </c>
      <c r="Q562" s="659"/>
      <c r="R562" s="659"/>
      <c r="S562" s="659"/>
      <c r="T562" s="660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85</v>
      </c>
      <c r="Q563" s="652"/>
      <c r="R563" s="652"/>
      <c r="S563" s="652"/>
      <c r="T563" s="652"/>
      <c r="U563" s="652"/>
      <c r="V563" s="653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85</v>
      </c>
      <c r="Q564" s="652"/>
      <c r="R564" s="652"/>
      <c r="S564" s="652"/>
      <c r="T564" s="652"/>
      <c r="U564" s="652"/>
      <c r="V564" s="653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87" t="s">
        <v>885</v>
      </c>
      <c r="Q566" s="659"/>
      <c r="R566" s="659"/>
      <c r="S566" s="659"/>
      <c r="T566" s="660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85</v>
      </c>
      <c r="Q567" s="652"/>
      <c r="R567" s="652"/>
      <c r="S567" s="652"/>
      <c r="T567" s="652"/>
      <c r="U567" s="652"/>
      <c r="V567" s="653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85</v>
      </c>
      <c r="Q568" s="652"/>
      <c r="R568" s="652"/>
      <c r="S568" s="652"/>
      <c r="T568" s="652"/>
      <c r="U568" s="652"/>
      <c r="V568" s="653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693" t="s">
        <v>889</v>
      </c>
      <c r="Q570" s="659"/>
      <c r="R570" s="659"/>
      <c r="S570" s="659"/>
      <c r="T570" s="660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85</v>
      </c>
      <c r="Q571" s="652"/>
      <c r="R571" s="652"/>
      <c r="S571" s="652"/>
      <c r="T571" s="652"/>
      <c r="U571" s="652"/>
      <c r="V571" s="653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85</v>
      </c>
      <c r="Q572" s="652"/>
      <c r="R572" s="652"/>
      <c r="S572" s="652"/>
      <c r="T572" s="652"/>
      <c r="U572" s="652"/>
      <c r="V572" s="653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10488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10589.499999999998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11137.232068857615</v>
      </c>
      <c r="Y574" s="643">
        <f>IFERROR(SUM(BN22:BN570),"0")</f>
        <v>11244.644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19</v>
      </c>
      <c r="Y575" s="38">
        <f>ROUNDUP(SUM(BP22:BP570),0)</f>
        <v>19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11612.232068857615</v>
      </c>
      <c r="Y576" s="643">
        <f>GrossWeightTotalR+PalletQtyTotalR*25</f>
        <v>11719.644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1784.3935309788251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1802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22.479899999999997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49" t="s">
        <v>93</v>
      </c>
      <c r="D580" s="806"/>
      <c r="E580" s="806"/>
      <c r="F580" s="806"/>
      <c r="G580" s="806"/>
      <c r="H580" s="807"/>
      <c r="I580" s="649" t="s">
        <v>269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574</v>
      </c>
      <c r="W580" s="807"/>
      <c r="X580" s="649" t="s">
        <v>639</v>
      </c>
      <c r="Y580" s="806"/>
      <c r="Z580" s="806"/>
      <c r="AA580" s="807"/>
      <c r="AB580" s="638" t="s">
        <v>704</v>
      </c>
      <c r="AC580" s="649" t="s">
        <v>781</v>
      </c>
      <c r="AD580" s="807"/>
      <c r="AF580" s="639"/>
    </row>
    <row r="581" spans="1:32" ht="14.25" customHeight="1" thickTop="1" x14ac:dyDescent="0.2">
      <c r="A581" s="756" t="s">
        <v>900</v>
      </c>
      <c r="B581" s="649" t="s">
        <v>62</v>
      </c>
      <c r="C581" s="649" t="s">
        <v>94</v>
      </c>
      <c r="D581" s="649" t="s">
        <v>113</v>
      </c>
      <c r="E581" s="649" t="s">
        <v>176</v>
      </c>
      <c r="F581" s="649" t="s">
        <v>203</v>
      </c>
      <c r="G581" s="649" t="s">
        <v>242</v>
      </c>
      <c r="H581" s="649" t="s">
        <v>93</v>
      </c>
      <c r="I581" s="649" t="s">
        <v>270</v>
      </c>
      <c r="J581" s="649" t="s">
        <v>315</v>
      </c>
      <c r="K581" s="649" t="s">
        <v>376</v>
      </c>
      <c r="L581" s="649" t="s">
        <v>422</v>
      </c>
      <c r="M581" s="649" t="s">
        <v>440</v>
      </c>
      <c r="N581" s="639"/>
      <c r="O581" s="649" t="s">
        <v>453</v>
      </c>
      <c r="P581" s="649" t="s">
        <v>465</v>
      </c>
      <c r="Q581" s="649" t="s">
        <v>472</v>
      </c>
      <c r="R581" s="649" t="s">
        <v>476</v>
      </c>
      <c r="S581" s="649" t="s">
        <v>482</v>
      </c>
      <c r="T581" s="649" t="s">
        <v>487</v>
      </c>
      <c r="U581" s="649" t="s">
        <v>561</v>
      </c>
      <c r="V581" s="649" t="s">
        <v>575</v>
      </c>
      <c r="W581" s="649" t="s">
        <v>609</v>
      </c>
      <c r="X581" s="649" t="s">
        <v>640</v>
      </c>
      <c r="Y581" s="649" t="s">
        <v>672</v>
      </c>
      <c r="Z581" s="649" t="s">
        <v>690</v>
      </c>
      <c r="AA581" s="649" t="s">
        <v>697</v>
      </c>
      <c r="AB581" s="649" t="s">
        <v>704</v>
      </c>
      <c r="AC581" s="649" t="s">
        <v>781</v>
      </c>
      <c r="AD581" s="649" t="s">
        <v>874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32.400000000000006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162.4</v>
      </c>
      <c r="E583" s="46">
        <f>IFERROR(Y86*1,"0")+IFERROR(Y87*1,"0")+IFERROR(Y88*1,"0")+IFERROR(Y92*1,"0")+IFERROR(Y93*1,"0")+IFERROR(Y94*1,"0")+IFERROR(Y95*1,"0")+IFERROR(Y96*1,"0")+IFERROR(Y97*1,"0")+IFERROR(Y98*1,"0")+IFERROR(Y99*1,"0")</f>
        <v>451.8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728.4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210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988.5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55.2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228.6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1080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3126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4.2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3522.0000000000005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5"/>
        <filter val="1 076,00"/>
        <filter val="1 705,00"/>
        <filter val="1 784,39"/>
        <filter val="1,30"/>
        <filter val="1,31"/>
        <filter val="1,43"/>
        <filter val="1,67"/>
        <filter val="10 488,00"/>
        <filter val="10,00"/>
        <filter val="107,00"/>
        <filter val="11 137,23"/>
        <filter val="11 612,23"/>
        <filter val="11,00"/>
        <filter val="110,00"/>
        <filter val="113,00"/>
        <filter val="114,00"/>
        <filter val="115,00"/>
        <filter val="120,00"/>
        <filter val="13,00"/>
        <filter val="14,00"/>
        <filter val="145,00"/>
        <filter val="157,00"/>
        <filter val="177,46"/>
        <filter val="181,00"/>
        <filter val="19"/>
        <filter val="194,00"/>
        <filter val="2 080,00"/>
        <filter val="2,31"/>
        <filter val="2,92"/>
        <filter val="205,00"/>
        <filter val="206,00"/>
        <filter val="21,00"/>
        <filter val="21,67"/>
        <filter val="212,00"/>
        <filter val="23,00"/>
        <filter val="232,00"/>
        <filter val="25,00"/>
        <filter val="252,08"/>
        <filter val="266,00"/>
        <filter val="267,00"/>
        <filter val="27,18"/>
        <filter val="28,00"/>
        <filter val="287,00"/>
        <filter val="288,00"/>
        <filter val="29,00"/>
        <filter val="29,30"/>
        <filter val="3 114,00"/>
        <filter val="3,00"/>
        <filter val="3,53"/>
        <filter val="315,00"/>
        <filter val="346,00"/>
        <filter val="39,00"/>
        <filter val="399,24"/>
        <filter val="4,00"/>
        <filter val="426,00"/>
        <filter val="465,00"/>
        <filter val="493,00"/>
        <filter val="52,00"/>
        <filter val="58,15"/>
        <filter val="60,00"/>
        <filter val="61,18"/>
        <filter val="63,89"/>
        <filter val="69,52"/>
        <filter val="7,00"/>
        <filter val="71,73"/>
        <filter val="710,00"/>
        <filter val="8,60"/>
        <filter val="83,00"/>
        <filter val="87,00"/>
        <filter val="870,00"/>
        <filter val="89,00"/>
        <filter val="89,29"/>
        <filter val="9,00"/>
        <filter val="93,00"/>
        <filter val="93,90"/>
        <filter val="937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