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4C1C161-0019-4C9F-84A5-4099BFA4711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Y571" i="1" s="1"/>
  <c r="X568" i="1"/>
  <c r="X567" i="1"/>
  <c r="BO566" i="1"/>
  <c r="BM566" i="1"/>
  <c r="Y566" i="1"/>
  <c r="Y568" i="1" s="1"/>
  <c r="X564" i="1"/>
  <c r="Y563" i="1"/>
  <c r="X563" i="1"/>
  <c r="BP562" i="1"/>
  <c r="BO562" i="1"/>
  <c r="BN562" i="1"/>
  <c r="BM562" i="1"/>
  <c r="Z562" i="1"/>
  <c r="Z563" i="1" s="1"/>
  <c r="Y562" i="1"/>
  <c r="Y564" i="1" s="1"/>
  <c r="X560" i="1"/>
  <c r="X559" i="1"/>
  <c r="BO558" i="1"/>
  <c r="BM558" i="1"/>
  <c r="Y558" i="1"/>
  <c r="AD583" i="1" s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Z554" i="1" s="1"/>
  <c r="Y550" i="1"/>
  <c r="Y555" i="1" s="1"/>
  <c r="X548" i="1"/>
  <c r="X547" i="1"/>
  <c r="BO546" i="1"/>
  <c r="BM546" i="1"/>
  <c r="Y546" i="1"/>
  <c r="BP546" i="1" s="1"/>
  <c r="BO545" i="1"/>
  <c r="BM545" i="1"/>
  <c r="Y545" i="1"/>
  <c r="BP545" i="1" s="1"/>
  <c r="BO544" i="1"/>
  <c r="BM544" i="1"/>
  <c r="Y544" i="1"/>
  <c r="BP544" i="1" s="1"/>
  <c r="BO543" i="1"/>
  <c r="BM543" i="1"/>
  <c r="Y543" i="1"/>
  <c r="BP543" i="1" s="1"/>
  <c r="BO542" i="1"/>
  <c r="BM542" i="1"/>
  <c r="Y542" i="1"/>
  <c r="Y548" i="1" s="1"/>
  <c r="X540" i="1"/>
  <c r="Y539" i="1"/>
  <c r="X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BP533" i="1"/>
  <c r="BO533" i="1"/>
  <c r="BN533" i="1"/>
  <c r="BM533" i="1"/>
  <c r="Z533" i="1"/>
  <c r="Y533" i="1"/>
  <c r="BP532" i="1"/>
  <c r="BO532" i="1"/>
  <c r="BN532" i="1"/>
  <c r="BM532" i="1"/>
  <c r="Z532" i="1"/>
  <c r="Z539" i="1" s="1"/>
  <c r="Y532" i="1"/>
  <c r="Y540" i="1" s="1"/>
  <c r="X530" i="1"/>
  <c r="X529" i="1"/>
  <c r="BO528" i="1"/>
  <c r="BM528" i="1"/>
  <c r="Y528" i="1"/>
  <c r="BP528" i="1" s="1"/>
  <c r="BO527" i="1"/>
  <c r="BM527" i="1"/>
  <c r="Y527" i="1"/>
  <c r="BP527" i="1" s="1"/>
  <c r="BO526" i="1"/>
  <c r="BM526" i="1"/>
  <c r="Y526" i="1"/>
  <c r="BP526" i="1" s="1"/>
  <c r="BO525" i="1"/>
  <c r="BM525" i="1"/>
  <c r="Y525" i="1"/>
  <c r="BP525" i="1" s="1"/>
  <c r="BO524" i="1"/>
  <c r="BM524" i="1"/>
  <c r="Y524" i="1"/>
  <c r="Y530" i="1" s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21" i="1" s="1"/>
  <c r="Y515" i="1"/>
  <c r="X511" i="1"/>
  <c r="X510" i="1"/>
  <c r="BO509" i="1"/>
  <c r="BM509" i="1"/>
  <c r="Y509" i="1"/>
  <c r="BP509" i="1" s="1"/>
  <c r="P509" i="1"/>
  <c r="BO508" i="1"/>
  <c r="BM508" i="1"/>
  <c r="Y508" i="1"/>
  <c r="Y511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Z495" i="1" s="1"/>
  <c r="P495" i="1"/>
  <c r="BO494" i="1"/>
  <c r="BM494" i="1"/>
  <c r="Y494" i="1"/>
  <c r="BP494" i="1" s="1"/>
  <c r="P494" i="1"/>
  <c r="BO493" i="1"/>
  <c r="BM493" i="1"/>
  <c r="Y493" i="1"/>
  <c r="BP493" i="1" s="1"/>
  <c r="P493" i="1"/>
  <c r="BO492" i="1"/>
  <c r="BM492" i="1"/>
  <c r="Y492" i="1"/>
  <c r="BP492" i="1" s="1"/>
  <c r="P492" i="1"/>
  <c r="BO491" i="1"/>
  <c r="BM491" i="1"/>
  <c r="Y491" i="1"/>
  <c r="BP491" i="1" s="1"/>
  <c r="P491" i="1"/>
  <c r="BO490" i="1"/>
  <c r="BM490" i="1"/>
  <c r="Y490" i="1"/>
  <c r="Y500" i="1" s="1"/>
  <c r="P490" i="1"/>
  <c r="X488" i="1"/>
  <c r="X487" i="1"/>
  <c r="BO486" i="1"/>
  <c r="BM486" i="1"/>
  <c r="Y486" i="1"/>
  <c r="BP486" i="1" s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X482" i="1"/>
  <c r="X481" i="1"/>
  <c r="BO480" i="1"/>
  <c r="BM480" i="1"/>
  <c r="Y480" i="1"/>
  <c r="BP480" i="1" s="1"/>
  <c r="P480" i="1"/>
  <c r="BO479" i="1"/>
  <c r="BM479" i="1"/>
  <c r="Y479" i="1"/>
  <c r="P479" i="1"/>
  <c r="BO478" i="1"/>
  <c r="BM478" i="1"/>
  <c r="Y478" i="1"/>
  <c r="BP478" i="1" s="1"/>
  <c r="P478" i="1"/>
  <c r="BO477" i="1"/>
  <c r="BM477" i="1"/>
  <c r="Y477" i="1"/>
  <c r="P477" i="1"/>
  <c r="BO476" i="1"/>
  <c r="BM476" i="1"/>
  <c r="Y476" i="1"/>
  <c r="BP476" i="1" s="1"/>
  <c r="P476" i="1"/>
  <c r="BO475" i="1"/>
  <c r="BM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BP470" i="1" s="1"/>
  <c r="P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P467" i="1"/>
  <c r="BO466" i="1"/>
  <c r="BM466" i="1"/>
  <c r="Y466" i="1"/>
  <c r="BP466" i="1" s="1"/>
  <c r="P466" i="1"/>
  <c r="BP465" i="1"/>
  <c r="BO465" i="1"/>
  <c r="BN465" i="1"/>
  <c r="BM465" i="1"/>
  <c r="Z465" i="1"/>
  <c r="Y465" i="1"/>
  <c r="P465" i="1"/>
  <c r="X461" i="1"/>
  <c r="Y460" i="1"/>
  <c r="X460" i="1"/>
  <c r="BP459" i="1"/>
  <c r="BO459" i="1"/>
  <c r="BN459" i="1"/>
  <c r="BM459" i="1"/>
  <c r="Z459" i="1"/>
  <c r="Z460" i="1" s="1"/>
  <c r="Y459" i="1"/>
  <c r="Y461" i="1" s="1"/>
  <c r="P459" i="1"/>
  <c r="X457" i="1"/>
  <c r="Y456" i="1"/>
  <c r="X456" i="1"/>
  <c r="BP455" i="1"/>
  <c r="BO455" i="1"/>
  <c r="BN455" i="1"/>
  <c r="BM455" i="1"/>
  <c r="Z455" i="1"/>
  <c r="Z456" i="1" s="1"/>
  <c r="Y455" i="1"/>
  <c r="AA583" i="1" s="1"/>
  <c r="P455" i="1"/>
  <c r="X452" i="1"/>
  <c r="X451" i="1"/>
  <c r="BO450" i="1"/>
  <c r="BM450" i="1"/>
  <c r="Y450" i="1"/>
  <c r="P450" i="1"/>
  <c r="BO449" i="1"/>
  <c r="BM449" i="1"/>
  <c r="Y449" i="1"/>
  <c r="Z583" i="1" s="1"/>
  <c r="P449" i="1"/>
  <c r="X446" i="1"/>
  <c r="X445" i="1"/>
  <c r="BO444" i="1"/>
  <c r="BM444" i="1"/>
  <c r="Y444" i="1"/>
  <c r="BP444" i="1" s="1"/>
  <c r="P444" i="1"/>
  <c r="BO443" i="1"/>
  <c r="BM443" i="1"/>
  <c r="Y443" i="1"/>
  <c r="P443" i="1"/>
  <c r="BO442" i="1"/>
  <c r="BM442" i="1"/>
  <c r="Y442" i="1"/>
  <c r="BP442" i="1" s="1"/>
  <c r="P442" i="1"/>
  <c r="BO441" i="1"/>
  <c r="BM441" i="1"/>
  <c r="Y441" i="1"/>
  <c r="P441" i="1"/>
  <c r="X439" i="1"/>
  <c r="X438" i="1"/>
  <c r="BP437" i="1"/>
  <c r="BO437" i="1"/>
  <c r="BN437" i="1"/>
  <c r="BM437" i="1"/>
  <c r="Z437" i="1"/>
  <c r="Y437" i="1"/>
  <c r="P437" i="1"/>
  <c r="BO436" i="1"/>
  <c r="BM436" i="1"/>
  <c r="Y436" i="1"/>
  <c r="P436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Z417" i="1" s="1"/>
  <c r="P417" i="1"/>
  <c r="X413" i="1"/>
  <c r="X412" i="1"/>
  <c r="BO411" i="1"/>
  <c r="BM411" i="1"/>
  <c r="Y411" i="1"/>
  <c r="Y413" i="1" s="1"/>
  <c r="P411" i="1"/>
  <c r="X409" i="1"/>
  <c r="X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Y409" i="1" s="1"/>
  <c r="P405" i="1"/>
  <c r="BP404" i="1"/>
  <c r="BO404" i="1"/>
  <c r="BN404" i="1"/>
  <c r="BM404" i="1"/>
  <c r="Z404" i="1"/>
  <c r="Y404" i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BP368" i="1" s="1"/>
  <c r="P368" i="1"/>
  <c r="BO367" i="1"/>
  <c r="BM367" i="1"/>
  <c r="Y367" i="1"/>
  <c r="P367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O341" i="1"/>
  <c r="BM341" i="1"/>
  <c r="Y341" i="1"/>
  <c r="X339" i="1"/>
  <c r="X338" i="1"/>
  <c r="BO337" i="1"/>
  <c r="BM337" i="1"/>
  <c r="Y337" i="1"/>
  <c r="BP337" i="1" s="1"/>
  <c r="P337" i="1"/>
  <c r="BO336" i="1"/>
  <c r="BM336" i="1"/>
  <c r="Y336" i="1"/>
  <c r="P336" i="1"/>
  <c r="BO335" i="1"/>
  <c r="BM335" i="1"/>
  <c r="Y335" i="1"/>
  <c r="Y339" i="1" s="1"/>
  <c r="P335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Y324" i="1" s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S583" i="1" s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Q583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83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1" i="1"/>
  <c r="Y150" i="1"/>
  <c r="X150" i="1"/>
  <c r="BP149" i="1"/>
  <c r="BO149" i="1"/>
  <c r="BN149" i="1"/>
  <c r="BM149" i="1"/>
  <c r="Z149" i="1"/>
  <c r="Z150" i="1" s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G583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Z73" i="1" s="1"/>
  <c r="P73" i="1"/>
  <c r="BO72" i="1"/>
  <c r="BM72" i="1"/>
  <c r="Y72" i="1"/>
  <c r="BP72" i="1" s="1"/>
  <c r="P72" i="1"/>
  <c r="BO71" i="1"/>
  <c r="BM71" i="1"/>
  <c r="Y71" i="1"/>
  <c r="BP71" i="1" s="1"/>
  <c r="P71" i="1"/>
  <c r="X69" i="1"/>
  <c r="X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O60" i="1"/>
  <c r="BM60" i="1"/>
  <c r="Y60" i="1"/>
  <c r="BP60" i="1" s="1"/>
  <c r="P60" i="1"/>
  <c r="BO59" i="1"/>
  <c r="BM59" i="1"/>
  <c r="Y59" i="1"/>
  <c r="BP59" i="1" s="1"/>
  <c r="P59" i="1"/>
  <c r="BO58" i="1"/>
  <c r="BM58" i="1"/>
  <c r="Y58" i="1"/>
  <c r="Y62" i="1" s="1"/>
  <c r="P58" i="1"/>
  <c r="X56" i="1"/>
  <c r="X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P38" i="1"/>
  <c r="BO38" i="1"/>
  <c r="BN38" i="1"/>
  <c r="BM38" i="1"/>
  <c r="Z38" i="1"/>
  <c r="Y38" i="1"/>
  <c r="P38" i="1"/>
  <c r="BO37" i="1"/>
  <c r="BM37" i="1"/>
  <c r="Y37" i="1"/>
  <c r="P37" i="1"/>
  <c r="X33" i="1"/>
  <c r="X32" i="1"/>
  <c r="BO31" i="1"/>
  <c r="BM31" i="1"/>
  <c r="Y31" i="1"/>
  <c r="Y33" i="1" s="1"/>
  <c r="P31" i="1"/>
  <c r="X29" i="1"/>
  <c r="X28" i="1"/>
  <c r="X577" i="1" s="1"/>
  <c r="BO27" i="1"/>
  <c r="BM27" i="1"/>
  <c r="Y27" i="1"/>
  <c r="BP27" i="1" s="1"/>
  <c r="P27" i="1"/>
  <c r="BO26" i="1"/>
  <c r="BM26" i="1"/>
  <c r="Y26" i="1"/>
  <c r="BP26" i="1" s="1"/>
  <c r="P26" i="1"/>
  <c r="BO25" i="1"/>
  <c r="BM25" i="1"/>
  <c r="Y25" i="1"/>
  <c r="BP25" i="1" s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BP22" i="1" s="1"/>
  <c r="P22" i="1"/>
  <c r="H10" i="1"/>
  <c r="A9" i="1"/>
  <c r="F10" i="1" s="1"/>
  <c r="D7" i="1"/>
  <c r="Q6" i="1"/>
  <c r="P2" i="1"/>
  <c r="BP138" i="1" l="1"/>
  <c r="BN138" i="1"/>
  <c r="Y161" i="1"/>
  <c r="Y160" i="1"/>
  <c r="BP159" i="1"/>
  <c r="BN159" i="1"/>
  <c r="Z159" i="1"/>
  <c r="Z160" i="1" s="1"/>
  <c r="Y166" i="1"/>
  <c r="BP165" i="1"/>
  <c r="BN165" i="1"/>
  <c r="Z165" i="1"/>
  <c r="Z166" i="1" s="1"/>
  <c r="BP169" i="1"/>
  <c r="BN169" i="1"/>
  <c r="Z169" i="1"/>
  <c r="BP204" i="1"/>
  <c r="BN204" i="1"/>
  <c r="Z204" i="1"/>
  <c r="BP231" i="1"/>
  <c r="BN231" i="1"/>
  <c r="Z231" i="1"/>
  <c r="BP252" i="1"/>
  <c r="BN252" i="1"/>
  <c r="Z252" i="1"/>
  <c r="BP254" i="1"/>
  <c r="BN254" i="1"/>
  <c r="Z254" i="1"/>
  <c r="BP312" i="1"/>
  <c r="BN312" i="1"/>
  <c r="Z312" i="1"/>
  <c r="BP344" i="1"/>
  <c r="BN344" i="1"/>
  <c r="Z344" i="1"/>
  <c r="BP373" i="1"/>
  <c r="BN373" i="1"/>
  <c r="Z373" i="1"/>
  <c r="BP418" i="1"/>
  <c r="BN418" i="1"/>
  <c r="Z418" i="1"/>
  <c r="BP443" i="1"/>
  <c r="BN443" i="1"/>
  <c r="Z443" i="1"/>
  <c r="BP477" i="1"/>
  <c r="BN477" i="1"/>
  <c r="Z477" i="1"/>
  <c r="Z24" i="1"/>
  <c r="BN24" i="1"/>
  <c r="Z44" i="1"/>
  <c r="Z45" i="1" s="1"/>
  <c r="BN44" i="1"/>
  <c r="BP44" i="1"/>
  <c r="Y45" i="1"/>
  <c r="Z49" i="1"/>
  <c r="BN49" i="1"/>
  <c r="Z61" i="1"/>
  <c r="BN61" i="1"/>
  <c r="Z87" i="1"/>
  <c r="BN87" i="1"/>
  <c r="Y100" i="1"/>
  <c r="Z96" i="1"/>
  <c r="BN96" i="1"/>
  <c r="Z111" i="1"/>
  <c r="BN111" i="1"/>
  <c r="Z121" i="1"/>
  <c r="BN121" i="1"/>
  <c r="Z138" i="1"/>
  <c r="BP177" i="1"/>
  <c r="BN177" i="1"/>
  <c r="Z177" i="1"/>
  <c r="Y222" i="1"/>
  <c r="BP216" i="1"/>
  <c r="BN216" i="1"/>
  <c r="Z216" i="1"/>
  <c r="BP243" i="1"/>
  <c r="BN243" i="1"/>
  <c r="Z243" i="1"/>
  <c r="Y257" i="1"/>
  <c r="Y256" i="1"/>
  <c r="BP251" i="1"/>
  <c r="BN251" i="1"/>
  <c r="Z251" i="1"/>
  <c r="BP253" i="1"/>
  <c r="BN253" i="1"/>
  <c r="Z253" i="1"/>
  <c r="BP255" i="1"/>
  <c r="BN255" i="1"/>
  <c r="Z255" i="1"/>
  <c r="BP260" i="1"/>
  <c r="BN260" i="1"/>
  <c r="Z260" i="1"/>
  <c r="BP322" i="1"/>
  <c r="BN322" i="1"/>
  <c r="Z322" i="1"/>
  <c r="BP361" i="1"/>
  <c r="BN361" i="1"/>
  <c r="Z361" i="1"/>
  <c r="BP394" i="1"/>
  <c r="BN394" i="1"/>
  <c r="Z394" i="1"/>
  <c r="BP426" i="1"/>
  <c r="BN426" i="1"/>
  <c r="Z426" i="1"/>
  <c r="BP469" i="1"/>
  <c r="BN469" i="1"/>
  <c r="Z469" i="1"/>
  <c r="BP498" i="1"/>
  <c r="BN498" i="1"/>
  <c r="Z498" i="1"/>
  <c r="Y333" i="1"/>
  <c r="BP328" i="1"/>
  <c r="BN328" i="1"/>
  <c r="BP336" i="1"/>
  <c r="BN336" i="1"/>
  <c r="Z336" i="1"/>
  <c r="BP342" i="1"/>
  <c r="BN342" i="1"/>
  <c r="Z342" i="1"/>
  <c r="Y356" i="1"/>
  <c r="BP355" i="1"/>
  <c r="BN355" i="1"/>
  <c r="Z355" i="1"/>
  <c r="Z356" i="1" s="1"/>
  <c r="Y363" i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BP424" i="1"/>
  <c r="BN424" i="1"/>
  <c r="Z424" i="1"/>
  <c r="Y445" i="1"/>
  <c r="BP441" i="1"/>
  <c r="BN441" i="1"/>
  <c r="Z441" i="1"/>
  <c r="BP467" i="1"/>
  <c r="BN467" i="1"/>
  <c r="Z467" i="1"/>
  <c r="BP475" i="1"/>
  <c r="BN475" i="1"/>
  <c r="Z475" i="1"/>
  <c r="BP496" i="1"/>
  <c r="BN496" i="1"/>
  <c r="Z496" i="1"/>
  <c r="Z22" i="1"/>
  <c r="BN22" i="1"/>
  <c r="Z26" i="1"/>
  <c r="BN26" i="1"/>
  <c r="X573" i="1"/>
  <c r="C583" i="1"/>
  <c r="Z40" i="1"/>
  <c r="BN40" i="1"/>
  <c r="Z51" i="1"/>
  <c r="BN51" i="1"/>
  <c r="Z59" i="1"/>
  <c r="BN59" i="1"/>
  <c r="Z65" i="1"/>
  <c r="BN65" i="1"/>
  <c r="BP65" i="1"/>
  <c r="Z71" i="1"/>
  <c r="BN71" i="1"/>
  <c r="Z74" i="1"/>
  <c r="BN74" i="1"/>
  <c r="Z80" i="1"/>
  <c r="BN80" i="1"/>
  <c r="Z93" i="1"/>
  <c r="BN93" i="1"/>
  <c r="Z94" i="1"/>
  <c r="BN94" i="1"/>
  <c r="Z98" i="1"/>
  <c r="BN98" i="1"/>
  <c r="F583" i="1"/>
  <c r="Z107" i="1"/>
  <c r="BN107" i="1"/>
  <c r="Y115" i="1"/>
  <c r="Z113" i="1"/>
  <c r="BN113" i="1"/>
  <c r="Y125" i="1"/>
  <c r="Z119" i="1"/>
  <c r="BN119" i="1"/>
  <c r="Z123" i="1"/>
  <c r="BN123" i="1"/>
  <c r="Y129" i="1"/>
  <c r="Z134" i="1"/>
  <c r="BN134" i="1"/>
  <c r="Y140" i="1"/>
  <c r="Z144" i="1"/>
  <c r="BN144" i="1"/>
  <c r="Y157" i="1"/>
  <c r="Z155" i="1"/>
  <c r="BN155" i="1"/>
  <c r="Y179" i="1"/>
  <c r="Z171" i="1"/>
  <c r="BN171" i="1"/>
  <c r="Z175" i="1"/>
  <c r="BN175" i="1"/>
  <c r="Y184" i="1"/>
  <c r="Z187" i="1"/>
  <c r="Z188" i="1" s="1"/>
  <c r="BN187" i="1"/>
  <c r="BP187" i="1"/>
  <c r="Y188" i="1"/>
  <c r="Z192" i="1"/>
  <c r="BN192" i="1"/>
  <c r="Z202" i="1"/>
  <c r="BN202" i="1"/>
  <c r="BP202" i="1"/>
  <c r="Z206" i="1"/>
  <c r="BN206" i="1"/>
  <c r="Z214" i="1"/>
  <c r="BN214" i="1"/>
  <c r="Z218" i="1"/>
  <c r="BN218" i="1"/>
  <c r="Z226" i="1"/>
  <c r="BN226" i="1"/>
  <c r="Z233" i="1"/>
  <c r="BN233" i="1"/>
  <c r="Z237" i="1"/>
  <c r="BN237" i="1"/>
  <c r="Z262" i="1"/>
  <c r="BN262" i="1"/>
  <c r="Z271" i="1"/>
  <c r="BN271" i="1"/>
  <c r="Z279" i="1"/>
  <c r="BN279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Y296" i="1"/>
  <c r="Z300" i="1"/>
  <c r="BN300" i="1"/>
  <c r="Y303" i="1"/>
  <c r="T583" i="1"/>
  <c r="Z314" i="1"/>
  <c r="BN314" i="1"/>
  <c r="Z320" i="1"/>
  <c r="BN320" i="1"/>
  <c r="BP320" i="1"/>
  <c r="Y325" i="1"/>
  <c r="Z328" i="1"/>
  <c r="Y346" i="1"/>
  <c r="BP341" i="1"/>
  <c r="BN341" i="1"/>
  <c r="Z341" i="1"/>
  <c r="Y352" i="1"/>
  <c r="BP348" i="1"/>
  <c r="BN348" i="1"/>
  <c r="Z348" i="1"/>
  <c r="BP367" i="1"/>
  <c r="BN367" i="1"/>
  <c r="Z367" i="1"/>
  <c r="Y379" i="1"/>
  <c r="BP377" i="1"/>
  <c r="BN377" i="1"/>
  <c r="Z377" i="1"/>
  <c r="BP396" i="1"/>
  <c r="BN396" i="1"/>
  <c r="Z396" i="1"/>
  <c r="BP420" i="1"/>
  <c r="BN420" i="1"/>
  <c r="Z420" i="1"/>
  <c r="BP430" i="1"/>
  <c r="BN430" i="1"/>
  <c r="Z430" i="1"/>
  <c r="BP450" i="1"/>
  <c r="BN450" i="1"/>
  <c r="Z450" i="1"/>
  <c r="BP471" i="1"/>
  <c r="BN471" i="1"/>
  <c r="Z471" i="1"/>
  <c r="BP479" i="1"/>
  <c r="BN479" i="1"/>
  <c r="Z479" i="1"/>
  <c r="Y506" i="1"/>
  <c r="BP502" i="1"/>
  <c r="BN502" i="1"/>
  <c r="Z502" i="1"/>
  <c r="Y345" i="1"/>
  <c r="Y351" i="1"/>
  <c r="Y362" i="1"/>
  <c r="Y380" i="1"/>
  <c r="Y397" i="1"/>
  <c r="Y408" i="1"/>
  <c r="Y482" i="1"/>
  <c r="Y487" i="1"/>
  <c r="AC583" i="1"/>
  <c r="H9" i="1"/>
  <c r="A10" i="1"/>
  <c r="B583" i="1"/>
  <c r="X574" i="1"/>
  <c r="X575" i="1"/>
  <c r="Z23" i="1"/>
  <c r="BN23" i="1"/>
  <c r="Z25" i="1"/>
  <c r="BN25" i="1"/>
  <c r="Z27" i="1"/>
  <c r="BN27" i="1"/>
  <c r="Y28" i="1"/>
  <c r="Z31" i="1"/>
  <c r="Z32" i="1" s="1"/>
  <c r="BN31" i="1"/>
  <c r="BP31" i="1"/>
  <c r="Y32" i="1"/>
  <c r="Z37" i="1"/>
  <c r="BN37" i="1"/>
  <c r="BP37" i="1"/>
  <c r="Z39" i="1"/>
  <c r="BN39" i="1"/>
  <c r="Y42" i="1"/>
  <c r="D583" i="1"/>
  <c r="Z50" i="1"/>
  <c r="BN50" i="1"/>
  <c r="Z52" i="1"/>
  <c r="BN52" i="1"/>
  <c r="Z54" i="1"/>
  <c r="BN54" i="1"/>
  <c r="Y55" i="1"/>
  <c r="Z58" i="1"/>
  <c r="BN58" i="1"/>
  <c r="BP58" i="1"/>
  <c r="Z60" i="1"/>
  <c r="BN60" i="1"/>
  <c r="Y63" i="1"/>
  <c r="Z66" i="1"/>
  <c r="BN66" i="1"/>
  <c r="Y69" i="1"/>
  <c r="Y78" i="1"/>
  <c r="Z72" i="1"/>
  <c r="BN72" i="1"/>
  <c r="BP73" i="1"/>
  <c r="BN73" i="1"/>
  <c r="BP75" i="1"/>
  <c r="BN75" i="1"/>
  <c r="Z75" i="1"/>
  <c r="Y82" i="1"/>
  <c r="BP88" i="1"/>
  <c r="BN88" i="1"/>
  <c r="Z88" i="1"/>
  <c r="F9" i="1"/>
  <c r="J9" i="1"/>
  <c r="Y29" i="1"/>
  <c r="Y41" i="1"/>
  <c r="Y56" i="1"/>
  <c r="Z77" i="1"/>
  <c r="Y77" i="1"/>
  <c r="BP81" i="1"/>
  <c r="BN81" i="1"/>
  <c r="Z81" i="1"/>
  <c r="Z82" i="1" s="1"/>
  <c r="Y83" i="1"/>
  <c r="E583" i="1"/>
  <c r="Y89" i="1"/>
  <c r="BP86" i="1"/>
  <c r="BN86" i="1"/>
  <c r="Z86" i="1"/>
  <c r="Z89" i="1" s="1"/>
  <c r="Y90" i="1"/>
  <c r="Y101" i="1"/>
  <c r="Y108" i="1"/>
  <c r="Y114" i="1"/>
  <c r="Y124" i="1"/>
  <c r="Y130" i="1"/>
  <c r="Y135" i="1"/>
  <c r="Y141" i="1"/>
  <c r="Y145" i="1"/>
  <c r="Y156" i="1"/>
  <c r="Y178" i="1"/>
  <c r="Y185" i="1"/>
  <c r="Y195" i="1"/>
  <c r="Y199" i="1"/>
  <c r="Y211" i="1"/>
  <c r="Y223" i="1"/>
  <c r="Y227" i="1"/>
  <c r="BP232" i="1"/>
  <c r="BN232" i="1"/>
  <c r="Z232" i="1"/>
  <c r="BP236" i="1"/>
  <c r="BN236" i="1"/>
  <c r="Z236" i="1"/>
  <c r="Y248" i="1"/>
  <c r="BP247" i="1"/>
  <c r="BN247" i="1"/>
  <c r="Z247" i="1"/>
  <c r="Z248" i="1" s="1"/>
  <c r="Y249" i="1"/>
  <c r="BP261" i="1"/>
  <c r="BN261" i="1"/>
  <c r="Z261" i="1"/>
  <c r="BP265" i="1"/>
  <c r="BN265" i="1"/>
  <c r="Z265" i="1"/>
  <c r="Y267" i="1"/>
  <c r="M583" i="1"/>
  <c r="Y274" i="1"/>
  <c r="BP270" i="1"/>
  <c r="BN270" i="1"/>
  <c r="Z270" i="1"/>
  <c r="BP273" i="1"/>
  <c r="BN273" i="1"/>
  <c r="Z273" i="1"/>
  <c r="Y275" i="1"/>
  <c r="O583" i="1"/>
  <c r="Y282" i="1"/>
  <c r="Y283" i="1"/>
  <c r="BP278" i="1"/>
  <c r="BN278" i="1"/>
  <c r="Z278" i="1"/>
  <c r="Z92" i="1"/>
  <c r="BN92" i="1"/>
  <c r="BP92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BN139" i="1"/>
  <c r="Z143" i="1"/>
  <c r="BN143" i="1"/>
  <c r="BP143" i="1"/>
  <c r="H583" i="1"/>
  <c r="Y151" i="1"/>
  <c r="Z154" i="1"/>
  <c r="Z156" i="1" s="1"/>
  <c r="BN154" i="1"/>
  <c r="I583" i="1"/>
  <c r="Y167" i="1"/>
  <c r="Z170" i="1"/>
  <c r="BN170" i="1"/>
  <c r="Z172" i="1"/>
  <c r="BN172" i="1"/>
  <c r="Z174" i="1"/>
  <c r="BN174" i="1"/>
  <c r="Z176" i="1"/>
  <c r="BN176" i="1"/>
  <c r="Z181" i="1"/>
  <c r="BN181" i="1"/>
  <c r="BP181" i="1"/>
  <c r="Z182" i="1"/>
  <c r="BN182" i="1"/>
  <c r="Z183" i="1"/>
  <c r="BN183" i="1"/>
  <c r="J583" i="1"/>
  <c r="Z193" i="1"/>
  <c r="Z194" i="1" s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5" i="1"/>
  <c r="BN225" i="1"/>
  <c r="BP225" i="1"/>
  <c r="BP234" i="1"/>
  <c r="BN234" i="1"/>
  <c r="Z234" i="1"/>
  <c r="BP238" i="1"/>
  <c r="BN238" i="1"/>
  <c r="Z238" i="1"/>
  <c r="Y240" i="1"/>
  <c r="Y245" i="1"/>
  <c r="BP242" i="1"/>
  <c r="BN242" i="1"/>
  <c r="Z242" i="1"/>
  <c r="Z244" i="1" s="1"/>
  <c r="BP263" i="1"/>
  <c r="BN263" i="1"/>
  <c r="Z263" i="1"/>
  <c r="BP272" i="1"/>
  <c r="BN272" i="1"/>
  <c r="Z272" i="1"/>
  <c r="BP280" i="1"/>
  <c r="BN280" i="1"/>
  <c r="Z280" i="1"/>
  <c r="K583" i="1"/>
  <c r="Y239" i="1"/>
  <c r="L583" i="1"/>
  <c r="Y266" i="1"/>
  <c r="Y288" i="1"/>
  <c r="Y297" i="1"/>
  <c r="R583" i="1"/>
  <c r="Z301" i="1"/>
  <c r="BN301" i="1"/>
  <c r="BP301" i="1"/>
  <c r="Y302" i="1"/>
  <c r="Z306" i="1"/>
  <c r="Z307" i="1" s="1"/>
  <c r="BN306" i="1"/>
  <c r="BP306" i="1"/>
  <c r="Y307" i="1"/>
  <c r="Z311" i="1"/>
  <c r="BN311" i="1"/>
  <c r="BP311" i="1"/>
  <c r="Z313" i="1"/>
  <c r="BN313" i="1"/>
  <c r="Z315" i="1"/>
  <c r="BN315" i="1"/>
  <c r="Y318" i="1"/>
  <c r="Z321" i="1"/>
  <c r="BN321" i="1"/>
  <c r="BP321" i="1"/>
  <c r="Z323" i="1"/>
  <c r="BN323" i="1"/>
  <c r="Z327" i="1"/>
  <c r="BN327" i="1"/>
  <c r="BP327" i="1"/>
  <c r="Z329" i="1"/>
  <c r="BN329" i="1"/>
  <c r="Z331" i="1"/>
  <c r="BN331" i="1"/>
  <c r="Y332" i="1"/>
  <c r="Z335" i="1"/>
  <c r="BN335" i="1"/>
  <c r="BP335" i="1"/>
  <c r="Z337" i="1"/>
  <c r="BN337" i="1"/>
  <c r="Y338" i="1"/>
  <c r="Z343" i="1"/>
  <c r="Z345" i="1" s="1"/>
  <c r="BN343" i="1"/>
  <c r="BP343" i="1"/>
  <c r="Z349" i="1"/>
  <c r="BN349" i="1"/>
  <c r="BP349" i="1"/>
  <c r="U583" i="1"/>
  <c r="Y357" i="1"/>
  <c r="Z360" i="1"/>
  <c r="Z362" i="1" s="1"/>
  <c r="BN360" i="1"/>
  <c r="BP360" i="1"/>
  <c r="V583" i="1"/>
  <c r="Z368" i="1"/>
  <c r="BN368" i="1"/>
  <c r="Z370" i="1"/>
  <c r="BN370" i="1"/>
  <c r="Z372" i="1"/>
  <c r="BN372" i="1"/>
  <c r="Y375" i="1"/>
  <c r="Z378" i="1"/>
  <c r="Z379" i="1" s="1"/>
  <c r="BN378" i="1"/>
  <c r="BP378" i="1"/>
  <c r="Z382" i="1"/>
  <c r="Z384" i="1" s="1"/>
  <c r="BN382" i="1"/>
  <c r="BP382" i="1"/>
  <c r="Y385" i="1"/>
  <c r="W583" i="1"/>
  <c r="Z393" i="1"/>
  <c r="BN393" i="1"/>
  <c r="BP393" i="1"/>
  <c r="Z395" i="1"/>
  <c r="BN395" i="1"/>
  <c r="Y398" i="1"/>
  <c r="Z405" i="1"/>
  <c r="BN405" i="1"/>
  <c r="BP405" i="1"/>
  <c r="Z407" i="1"/>
  <c r="BN407" i="1"/>
  <c r="Z411" i="1"/>
  <c r="Z412" i="1" s="1"/>
  <c r="BN411" i="1"/>
  <c r="BP411" i="1"/>
  <c r="Y412" i="1"/>
  <c r="BP421" i="1"/>
  <c r="BN421" i="1"/>
  <c r="Z421" i="1"/>
  <c r="BP425" i="1"/>
  <c r="BN425" i="1"/>
  <c r="Z425" i="1"/>
  <c r="Y432" i="1"/>
  <c r="Y308" i="1"/>
  <c r="Y317" i="1"/>
  <c r="Y374" i="1"/>
  <c r="X583" i="1"/>
  <c r="Y428" i="1"/>
  <c r="BP417" i="1"/>
  <c r="BN417" i="1"/>
  <c r="BP419" i="1"/>
  <c r="BN419" i="1"/>
  <c r="Z419" i="1"/>
  <c r="BP423" i="1"/>
  <c r="BN423" i="1"/>
  <c r="Z423" i="1"/>
  <c r="Y427" i="1"/>
  <c r="BP431" i="1"/>
  <c r="BN431" i="1"/>
  <c r="Z431" i="1"/>
  <c r="Y433" i="1"/>
  <c r="Y583" i="1"/>
  <c r="Y439" i="1"/>
  <c r="BP436" i="1"/>
  <c r="BN436" i="1"/>
  <c r="Z436" i="1"/>
  <c r="Z438" i="1" s="1"/>
  <c r="Y438" i="1"/>
  <c r="Y446" i="1"/>
  <c r="Y451" i="1"/>
  <c r="Y488" i="1"/>
  <c r="Z491" i="1"/>
  <c r="BN491" i="1"/>
  <c r="Z493" i="1"/>
  <c r="BN493" i="1"/>
  <c r="Y499" i="1"/>
  <c r="BP503" i="1"/>
  <c r="BN503" i="1"/>
  <c r="Z503" i="1"/>
  <c r="Z505" i="1" s="1"/>
  <c r="Z442" i="1"/>
  <c r="BN442" i="1"/>
  <c r="Z444" i="1"/>
  <c r="BN444" i="1"/>
  <c r="Z449" i="1"/>
  <c r="Z451" i="1" s="1"/>
  <c r="BN449" i="1"/>
  <c r="BP449" i="1"/>
  <c r="Y452" i="1"/>
  <c r="Y457" i="1"/>
  <c r="AB583" i="1"/>
  <c r="Z466" i="1"/>
  <c r="BN466" i="1"/>
  <c r="Z468" i="1"/>
  <c r="BN468" i="1"/>
  <c r="Z470" i="1"/>
  <c r="BN470" i="1"/>
  <c r="Z472" i="1"/>
  <c r="BN472" i="1"/>
  <c r="Z474" i="1"/>
  <c r="BN474" i="1"/>
  <c r="Z476" i="1"/>
  <c r="BN476" i="1"/>
  <c r="Z478" i="1"/>
  <c r="BN478" i="1"/>
  <c r="Z480" i="1"/>
  <c r="BN480" i="1"/>
  <c r="Y481" i="1"/>
  <c r="Z484" i="1"/>
  <c r="BN484" i="1"/>
  <c r="BP484" i="1"/>
  <c r="Z486" i="1"/>
  <c r="BN486" i="1"/>
  <c r="Z490" i="1"/>
  <c r="BN490" i="1"/>
  <c r="BP490" i="1"/>
  <c r="Z492" i="1"/>
  <c r="BN492" i="1"/>
  <c r="Z494" i="1"/>
  <c r="BN494" i="1"/>
  <c r="BP495" i="1"/>
  <c r="BN495" i="1"/>
  <c r="BP497" i="1"/>
  <c r="BN497" i="1"/>
  <c r="Z497" i="1"/>
  <c r="Y505" i="1"/>
  <c r="Z509" i="1"/>
  <c r="BN509" i="1"/>
  <c r="Y510" i="1"/>
  <c r="Y522" i="1"/>
  <c r="Z524" i="1"/>
  <c r="BN524" i="1"/>
  <c r="BP524" i="1"/>
  <c r="Z525" i="1"/>
  <c r="BN525" i="1"/>
  <c r="Z526" i="1"/>
  <c r="BN526" i="1"/>
  <c r="Z527" i="1"/>
  <c r="BN527" i="1"/>
  <c r="Z528" i="1"/>
  <c r="BN528" i="1"/>
  <c r="Y529" i="1"/>
  <c r="Z542" i="1"/>
  <c r="BN542" i="1"/>
  <c r="BP542" i="1"/>
  <c r="Z543" i="1"/>
  <c r="BN543" i="1"/>
  <c r="Z544" i="1"/>
  <c r="BN544" i="1"/>
  <c r="Z545" i="1"/>
  <c r="BN545" i="1"/>
  <c r="Z546" i="1"/>
  <c r="BN546" i="1"/>
  <c r="Y547" i="1"/>
  <c r="Z558" i="1"/>
  <c r="Z559" i="1" s="1"/>
  <c r="BN558" i="1"/>
  <c r="BP558" i="1"/>
  <c r="Y559" i="1"/>
  <c r="Z566" i="1"/>
  <c r="Z567" i="1" s="1"/>
  <c r="BN566" i="1"/>
  <c r="BP566" i="1"/>
  <c r="Y567" i="1"/>
  <c r="Y572" i="1"/>
  <c r="Z508" i="1"/>
  <c r="BN508" i="1"/>
  <c r="BP508" i="1"/>
  <c r="Y560" i="1"/>
  <c r="Z570" i="1"/>
  <c r="Z571" i="1" s="1"/>
  <c r="BN570" i="1"/>
  <c r="BP570" i="1"/>
  <c r="Z445" i="1" l="1"/>
  <c r="Z55" i="1"/>
  <c r="Z432" i="1"/>
  <c r="Z408" i="1"/>
  <c r="Z397" i="1"/>
  <c r="Z351" i="1"/>
  <c r="Z324" i="1"/>
  <c r="Z302" i="1"/>
  <c r="Z227" i="1"/>
  <c r="Z145" i="1"/>
  <c r="Z140" i="1"/>
  <c r="Z124" i="1"/>
  <c r="Z114" i="1"/>
  <c r="Z68" i="1"/>
  <c r="Z62" i="1"/>
  <c r="Z41" i="1"/>
  <c r="Z256" i="1"/>
  <c r="Z481" i="1"/>
  <c r="Z547" i="1"/>
  <c r="Z529" i="1"/>
  <c r="Z487" i="1"/>
  <c r="Z427" i="1"/>
  <c r="Z374" i="1"/>
  <c r="Z338" i="1"/>
  <c r="Z332" i="1"/>
  <c r="Z222" i="1"/>
  <c r="Z210" i="1"/>
  <c r="Z184" i="1"/>
  <c r="Z178" i="1"/>
  <c r="Z100" i="1"/>
  <c r="Z28" i="1"/>
  <c r="Z282" i="1"/>
  <c r="Z266" i="1"/>
  <c r="Z239" i="1"/>
  <c r="Y575" i="1"/>
  <c r="Y574" i="1"/>
  <c r="Y576" i="1" s="1"/>
  <c r="Z274" i="1"/>
  <c r="Z510" i="1"/>
  <c r="Z499" i="1"/>
  <c r="Z317" i="1"/>
  <c r="Z108" i="1"/>
  <c r="Y573" i="1"/>
  <c r="Y577" i="1"/>
  <c r="X576" i="1"/>
  <c r="Z578" i="1" l="1"/>
</calcChain>
</file>

<file path=xl/sharedStrings.xml><?xml version="1.0" encoding="utf-8"?>
<sst xmlns="http://schemas.openxmlformats.org/spreadsheetml/2006/main" count="2614" uniqueCount="939">
  <si>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</si>
  <si>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</si>
  <si>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</si>
  <si>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</si>
  <si>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</si>
  <si>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</si>
  <si>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</si>
  <si>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</si>
  <si>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</si>
  <si>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</si>
  <si>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</si>
  <si>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</si>
  <si>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</si>
  <si>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</si>
  <si>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</si>
  <si>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</si>
  <si>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</si>
  <si>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</si>
  <si>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</si>
  <si>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</si>
  <si>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</si>
  <si>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</si>
  <si>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</si>
  <si>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</si>
  <si>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</si>
  <si>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</si>
  <si>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</si>
  <si>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</si>
  <si>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</si>
  <si>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</si>
  <si>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</si>
  <si>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</si>
  <si>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</si>
  <si>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</si>
  <si>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</si>
  <si>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</si>
  <si>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</si>
  <si>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</si>
  <si>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</si>
  <si>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</si>
  <si>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</si>
  <si>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</si>
  <si>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</si>
  <si>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</si>
  <si>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</si>
  <si>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</si>
  <si>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</si>
  <si>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</si>
  <si>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</si>
  <si>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</si>
  <si>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</si>
  <si>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</si>
  <si>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</si>
  <si>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</si>
  <si>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</si>
  <si>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</si>
  <si>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</si>
  <si>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</si>
  <si>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</si>
  <si>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</si>
  <si>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</si>
  <si>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</si>
  <si>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</si>
  <si>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</si>
  <si>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</si>
  <si>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</si>
  <si>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</si>
  <si>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</si>
  <si>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</si>
  <si>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</si>
  <si>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</si>
  <si>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</si>
  <si>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</si>
  <si>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</si>
  <si>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</si>
  <si>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</si>
  <si>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</si>
  <si>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</si>
  <si>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</si>
  <si>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</si>
  <si>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</si>
  <si>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</si>
  <si>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</si>
  <si>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</si>
  <si>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</si>
  <si>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</si>
  <si>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</si>
  <si>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</si>
  <si>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</si>
  <si>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</si>
  <si>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</si>
  <si>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</si>
  <si>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</si>
  <si>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</si>
  <si>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</si>
  <si>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</si>
  <si>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</si>
  <si>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</si>
  <si>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</si>
  <si>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</si>
  <si>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</si>
  <si>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</si>
  <si>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</si>
  <si>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</si>
  <si>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</si>
  <si>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</si>
  <si>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</si>
  <si>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</si>
  <si>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</si>
  <si>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</si>
  <si>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</si>
  <si>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</si>
  <si>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</si>
  <si>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</si>
  <si>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</si>
  <si>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</si>
  <si>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</si>
  <si>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</si>
  <si>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</si>
  <si>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</si>
  <si>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</si>
  <si>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</si>
  <si>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</si>
  <si>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</si>
  <si>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</si>
  <si>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</si>
  <si>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</si>
  <si>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</si>
  <si>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</si>
  <si>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</si>
  <si>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</si>
  <si>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</si>
  <si>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</si>
  <si>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</si>
  <si>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</si>
  <si>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</si>
  <si>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</si>
  <si>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</si>
  <si>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</si>
  <si>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</si>
  <si>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</si>
  <si>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</si>
  <si>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</si>
  <si>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</si>
  <si>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</si>
  <si>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</si>
  <si>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</si>
  <si>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</si>
  <si>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</si>
  <si>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</si>
  <si>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</si>
  <si>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</si>
  <si>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</si>
  <si>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</si>
  <si>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</si>
  <si>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</si>
  <si>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</si>
  <si>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</si>
  <si>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</si>
  <si>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</si>
  <si>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</si>
  <si>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</si>
  <si>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</si>
  <si>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</si>
  <si>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</si>
  <si>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</si>
  <si>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</si>
  <si>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</si>
  <si>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</si>
  <si>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</si>
  <si>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</si>
  <si>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</si>
  <si>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</si>
  <si>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</si>
  <si>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</si>
  <si>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</si>
  <si>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</si>
  <si>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</si>
  <si>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</si>
  <si>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</si>
  <si>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</si>
  <si>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</si>
  <si>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</si>
  <si>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</si>
  <si>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</si>
  <si>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</si>
  <si>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</si>
  <si>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</si>
  <si>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P003328</t>
  </si>
  <si>
    <t>P003986</t>
  </si>
  <si>
    <t>Сосиски «Молокуши (Вязанка Молочные)» Весовой п/а мгс ТМ «Вязанка»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</si>
  <si>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</si>
  <si>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</si>
  <si>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</si>
  <si>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</si>
  <si>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</si>
  <si>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</si>
  <si>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</si>
  <si>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</si>
  <si>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</si>
  <si>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</si>
  <si>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</si>
  <si>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</si>
  <si>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</si>
  <si>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</si>
  <si>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</si>
  <si>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</si>
  <si>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</si>
  <si>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</si>
  <si>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</si>
  <si>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</si>
  <si>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</si>
  <si>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</si>
  <si>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</si>
  <si>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</si>
  <si>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</si>
  <si>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</si>
  <si>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</si>
  <si>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</si>
  <si>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</si>
  <si>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</si>
  <si>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</si>
  <si>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</si>
  <si>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</si>
  <si>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</si>
  <si>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</si>
  <si>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</si>
  <si>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</si>
  <si>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</si>
  <si>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</si>
  <si>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</si>
  <si>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</si>
  <si>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</si>
  <si>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</si>
  <si>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</si>
  <si>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</si>
  <si>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</si>
  <si>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</si>
  <si>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</si>
  <si>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</si>
  <si>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</si>
  <si>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</si>
  <si>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</si>
  <si>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</si>
  <si>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</si>
  <si>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</si>
  <si>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</si>
  <si>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</si>
  <si>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</si>
  <si>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</si>
  <si>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</si>
  <si>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</si>
  <si>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</si>
  <si>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</si>
  <si>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</si>
  <si>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</si>
  <si>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</si>
  <si>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</si>
  <si>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</si>
  <si>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</si>
  <si>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</si>
  <si>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</si>
  <si>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</si>
  <si>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</si>
  <si>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</si>
  <si>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</si>
  <si>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</si>
  <si>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</si>
  <si>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</si>
  <si>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</si>
  <si>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</si>
  <si>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</si>
  <si>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</si>
  <si>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</si>
  <si>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</si>
  <si>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</si>
  <si>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</si>
  <si>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</si>
  <si>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</si>
  <si>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</si>
  <si>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</si>
  <si>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</si>
  <si>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</si>
  <si>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</si>
  <si>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</si>
  <si>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</si>
  <si>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</si>
  <si>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</si>
  <si>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</si>
  <si>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</si>
  <si>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</si>
  <si>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</si>
  <si>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</si>
  <si>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</si>
  <si>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</si>
  <si>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</si>
  <si>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</si>
  <si>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</si>
  <si>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</si>
  <si>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</si>
  <si>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</si>
  <si>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</si>
  <si>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</si>
  <si>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</si>
  <si>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</si>
  <si>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</si>
  <si>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</si>
  <si>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</si>
  <si>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</si>
  <si>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</si>
  <si>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</si>
  <si>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</si>
  <si>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</si>
  <si>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</si>
  <si>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</si>
  <si>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</si>
  <si>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</si>
  <si>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</si>
  <si>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</si>
  <si>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</si>
  <si>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</si>
  <si>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</si>
  <si>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</si>
  <si>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</si>
  <si>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</si>
  <si>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</si>
  <si>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</si>
  <si>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</si>
  <si>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</si>
  <si>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</si>
  <si>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</si>
  <si>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</si>
  <si>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</si>
  <si>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</si>
  <si>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</si>
  <si>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</si>
  <si>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</si>
  <si>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</si>
  <si>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</si>
  <si>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</si>
  <si>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</si>
  <si>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</si>
  <si>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</si>
  <si>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</si>
  <si>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</si>
  <si>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</si>
  <si>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</si>
  <si>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</si>
  <si>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</si>
  <si>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</si>
  <si>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</si>
  <si>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</si>
  <si>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</si>
  <si>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</si>
  <si>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</si>
  <si>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</si>
  <si>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</si>
  <si>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</si>
  <si>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</si>
  <si>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</si>
  <si>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</si>
  <si>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</si>
  <si>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</si>
  <si>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</si>
  <si>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</si>
  <si>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</si>
  <si>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</si>
  <si>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</si>
  <si>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</si>
  <si>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</si>
  <si>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</si>
  <si>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</si>
  <si>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</si>
  <si>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</si>
  <si>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</si>
  <si>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</si>
  <si>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</si>
  <si>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</si>
  <si>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</si>
  <si>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</si>
  <si>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</si>
  <si>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</si>
  <si>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</si>
  <si>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</si>
  <si>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</si>
  <si>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</si>
  <si>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</si>
  <si>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</si>
  <si>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</si>
  <si>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</si>
  <si>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</si>
  <si>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</si>
  <si>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</si>
  <si>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</si>
  <si>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</si>
  <si>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</si>
  <si>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</si>
  <si>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</si>
  <si>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</si>
  <si>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</si>
  <si>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</si>
  <si>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</si>
  <si>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</si>
  <si>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</si>
  <si>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</si>
  <si>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</si>
  <si>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</si>
  <si>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</si>
  <si>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</si>
  <si>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</si>
  <si>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</si>
  <si>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</si>
  <si>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</si>
  <si>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</si>
  <si>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</si>
  <si>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</si>
  <si>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</si>
  <si>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</si>
  <si>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</si>
  <si>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</si>
  <si>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</si>
  <si>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</si>
  <si>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</si>
  <si>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</si>
  <si>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</si>
  <si>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</si>
  <si>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</si>
  <si>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</si>
  <si>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</si>
  <si>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</si>
  <si>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</si>
  <si>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</si>
  <si>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</si>
  <si>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</si>
  <si>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</si>
  <si>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</si>
  <si>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</si>
  <si>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</si>
  <si>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</si>
  <si>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</si>
  <si>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</si>
  <si>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</si>
  <si>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</si>
  <si>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</si>
  <si>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</si>
  <si>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</si>
  <si>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</si>
  <si>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</si>
  <si>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</si>
  <si>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</si>
  <si>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</si>
  <si>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</si>
  <si>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</si>
  <si>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</si>
  <si>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</si>
  <si>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</si>
  <si>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</si>
  <si>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</si>
  <si>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</si>
  <si>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</si>
  <si>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</si>
  <si>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</si>
  <si>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</si>
  <si>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</si>
  <si>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</si>
  <si>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</si>
  <si>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</si>
  <si>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</si>
  <si>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</si>
  <si>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</si>
  <si>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</si>
  <si>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</si>
  <si>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</si>
  <si>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</si>
  <si>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</si>
  <si>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</si>
  <si>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</si>
  <si>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</si>
  <si>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</si>
  <si>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</si>
  <si>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</si>
  <si>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</si>
  <si>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</si>
  <si>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</si>
  <si>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</si>
  <si>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</si>
  <si>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</si>
  <si>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</si>
  <si>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</si>
  <si>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</si>
  <si>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</si>
  <si>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</si>
  <si>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</si>
  <si>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</si>
  <si>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</si>
  <si>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</si>
  <si>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</si>
  <si>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</si>
  <si>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</si>
  <si>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</si>
  <si>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</si>
  <si>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</si>
  <si>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</si>
  <si>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</si>
  <si>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</si>
  <si>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</si>
  <si>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</si>
  <si>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</si>
  <si>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</si>
  <si>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</si>
  <si>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</si>
  <si>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</si>
  <si>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</si>
  <si>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</si>
  <si>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</si>
  <si>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</si>
  <si>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</si>
  <si>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</si>
  <si>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</si>
  <si>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</si>
  <si>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</si>
  <si>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</si>
  <si>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</si>
  <si>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</si>
  <si>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</si>
  <si>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</si>
  <si>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</si>
  <si>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</si>
  <si>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</si>
  <si>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</si>
  <si>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</si>
  <si>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</si>
  <si>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</si>
  <si>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</si>
  <si>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</si>
  <si>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</si>
  <si>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</si>
  <si>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</si>
  <si>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</si>
  <si>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</si>
  <si>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</si>
  <si>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</si>
  <si>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</si>
  <si>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</si>
  <si>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</si>
  <si>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</si>
  <si>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</si>
  <si>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</si>
  <si>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</si>
  <si>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</si>
  <si>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</si>
  <si>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</si>
  <si>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</si>
  <si>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</si>
  <si>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</si>
  <si>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</si>
  <si>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</si>
  <si>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</si>
  <si>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</si>
  <si>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</si>
  <si>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</si>
  <si>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</si>
  <si>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</si>
  <si>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</si>
  <si>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</si>
  <si>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</si>
  <si>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</si>
  <si>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</si>
  <si>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</si>
  <si>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</si>
  <si>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</si>
  <si>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</si>
  <si>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</si>
  <si>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</si>
  <si>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</si>
  <si>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</si>
  <si>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</si>
  <si>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</si>
  <si>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</si>
  <si>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</si>
  <si>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</si>
  <si>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</si>
  <si>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</si>
  <si>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</si>
  <si>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</si>
  <si>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</si>
  <si>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</si>
  <si>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</si>
  <si>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</si>
  <si>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</si>
  <si>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</si>
  <si>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</si>
  <si>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</si>
  <si>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</si>
  <si>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</si>
  <si>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</si>
  <si>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</si>
  <si>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</si>
  <si>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</si>
  <si>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</si>
  <si>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</si>
  <si>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</si>
  <si>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</si>
  <si>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</si>
  <si>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</si>
  <si>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</si>
  <si>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</si>
  <si>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</si>
  <si>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</si>
  <si>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</si>
  <si>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</si>
  <si>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</si>
  <si>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</si>
  <si>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</si>
  <si>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</si>
  <si>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</si>
  <si>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</si>
  <si>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</si>
  <si>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</si>
  <si>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</si>
  <si>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</si>
  <si>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</si>
  <si>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</si>
  <si>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</si>
  <si>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</si>
  <si>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</si>
  <si>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</si>
  <si>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</si>
  <si>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</si>
  <si>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</si>
  <si>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</si>
  <si>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</si>
  <si>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</si>
  <si>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</si>
  <si>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</si>
  <si>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</si>
  <si>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</si>
  <si>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</si>
  <si>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</si>
  <si>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</si>
  <si>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</si>
  <si>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</si>
  <si>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</si>
  <si>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</si>
  <si>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</si>
  <si>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</si>
  <si>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</si>
  <si>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</si>
  <si>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</si>
  <si>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</si>
  <si>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</si>
  <si>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</si>
  <si>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</si>
  <si>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</si>
  <si>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</si>
  <si>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</si>
  <si>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</si>
  <si>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</si>
  <si>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</si>
  <si>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</si>
  <si>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</si>
  <si>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</si>
  <si>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</si>
  <si>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</si>
  <si>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</si>
  <si>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</si>
  <si>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</si>
  <si>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</si>
  <si>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</si>
  <si>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</si>
  <si>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</si>
  <si>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</si>
  <si>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</si>
  <si>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</si>
  <si>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</si>
  <si>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</si>
  <si>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</si>
  <si>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</si>
  <si>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</si>
  <si>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</si>
  <si>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</si>
  <si>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</si>
  <si>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</si>
  <si>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</si>
  <si>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</si>
  <si>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</si>
  <si>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</si>
  <si>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</si>
  <si>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</si>
  <si>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</si>
  <si>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</si>
  <si>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</si>
  <si>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</si>
  <si>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</si>
  <si>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</si>
  <si>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</si>
  <si>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</si>
  <si>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</si>
  <si>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</si>
  <si>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</si>
  <si>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</si>
  <si>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</si>
  <si>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</si>
  <si>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</si>
  <si>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</si>
  <si>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</si>
  <si>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</si>
  <si>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</si>
  <si>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</si>
  <si>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</si>
  <si>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</si>
  <si>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</si>
  <si>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</si>
  <si>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</si>
  <si>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</si>
  <si>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</si>
  <si>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</si>
  <si>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</si>
  <si>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</si>
  <si>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</si>
  <si>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</si>
  <si>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</si>
  <si>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</si>
  <si>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</si>
  <si>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</si>
  <si>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</si>
  <si>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</si>
  <si>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</si>
  <si>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</si>
  <si>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</si>
  <si>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</si>
  <si>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</si>
  <si>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</si>
  <si>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</si>
  <si>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</si>
  <si>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</si>
  <si>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</si>
  <si>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</si>
  <si>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</si>
  <si>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</si>
  <si>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</si>
  <si>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</si>
  <si>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</si>
  <si>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</si>
  <si>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</si>
  <si>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</si>
  <si>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</si>
  <si>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</si>
  <si>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</si>
  <si>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</si>
  <si>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</si>
  <si>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</si>
  <si>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</si>
  <si>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</si>
  <si>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</si>
  <si>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</si>
  <si>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</si>
  <si>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</si>
  <si>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</si>
  <si>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</si>
  <si>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</si>
  <si>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</si>
  <si>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</si>
  <si>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</si>
  <si>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</si>
  <si>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</si>
  <si>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</si>
  <si>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</si>
  <si>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</si>
  <si>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</si>
  <si>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</si>
  <si>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</si>
  <si>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</si>
  <si>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</si>
  <si>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</si>
  <si>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</si>
  <si>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</si>
  <si>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</si>
  <si>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</si>
  <si>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</si>
  <si>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</si>
  <si>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</si>
  <si>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</si>
  <si>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</si>
  <si>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</si>
  <si>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</si>
  <si>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</si>
  <si>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</si>
  <si>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</si>
  <si>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</si>
  <si>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</si>
  <si>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</si>
  <si>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</si>
  <si>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</si>
  <si>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</si>
  <si>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</si>
  <si>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</si>
  <si>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</si>
  <si>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</si>
  <si>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</si>
  <si>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</si>
  <si>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</si>
  <si>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</si>
  <si>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</si>
  <si>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</si>
  <si>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</si>
  <si>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</si>
  <si>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</si>
  <si>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</si>
  <si>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</si>
  <si>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</si>
  <si>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</si>
  <si>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</si>
  <si>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</si>
  <si>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</si>
  <si>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</si>
  <si>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</si>
  <si>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</si>
  <si>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</si>
  <si>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</si>
  <si>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</si>
  <si>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</si>
  <si>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</si>
  <si>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</si>
  <si>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</si>
  <si>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</si>
  <si>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</si>
  <si>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</si>
  <si>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</si>
  <si>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</si>
  <si>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</si>
  <si>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</si>
  <si>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</si>
  <si>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</si>
  <si>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</si>
  <si>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</si>
  <si>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</si>
  <si>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</si>
  <si>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</si>
  <si>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</si>
  <si>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</si>
  <si>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</si>
  <si>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</si>
  <si>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</si>
  <si>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</si>
  <si>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</si>
  <si>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</si>
  <si>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</si>
  <si>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</si>
  <si>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</si>
  <si>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</si>
  <si>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</si>
  <si>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</si>
  <si>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</si>
  <si>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</si>
  <si>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</si>
  <si>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</si>
  <si>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</si>
  <si>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</si>
  <si>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</si>
  <si>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</si>
  <si>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</si>
  <si>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</si>
  <si>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</si>
  <si>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</si>
  <si>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</si>
  <si>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</si>
  <si>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</si>
  <si>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</si>
  <si>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</si>
  <si>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</si>
  <si>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</si>
  <si>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</si>
  <si>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</si>
  <si>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</si>
  <si>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</si>
  <si>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</si>
  <si>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</si>
  <si>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</si>
  <si>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</si>
  <si>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</si>
  <si>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</si>
  <si>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</si>
  <si>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</si>
  <si>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</si>
  <si>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</si>
  <si>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</si>
  <si>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</si>
  <si>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</si>
  <si>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</si>
  <si>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</si>
  <si>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</si>
  <si>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</si>
  <si>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</si>
  <si>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</si>
  <si>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</si>
  <si>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</si>
  <si>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</si>
  <si>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</si>
  <si>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</si>
  <si>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</si>
  <si>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</si>
  <si>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</si>
  <si>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</si>
  <si>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</si>
  <si>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</si>
  <si>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</si>
  <si>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</si>
  <si>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</si>
  <si>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</si>
  <si>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</si>
  <si>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</si>
  <si>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</si>
  <si>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</si>
  <si>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</si>
  <si>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</si>
  <si>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</si>
  <si>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</si>
  <si>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</si>
  <si>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</si>
  <si>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</si>
  <si>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</si>
  <si>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</si>
  <si>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</si>
  <si>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</si>
  <si>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</si>
  <si>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</si>
  <si>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</si>
  <si>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</si>
  <si>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</si>
  <si>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</si>
  <si>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</si>
  <si>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</si>
  <si>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</si>
  <si>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</si>
  <si>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</si>
  <si>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</si>
  <si>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</si>
  <si>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10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</si>
</sst>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8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1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7" sqref="AA37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932" t="s">
        <v>0</v>
      </c>
      <c r="E1" s="645"/>
      <c r="F1" s="645"/>
      <c r="G1" s="12" t="s">
        <v>1</v>
      </c>
      <c r="H1" s="932" t="s">
        <v>2</v>
      </c>
      <c r="I1" s="645"/>
      <c r="J1" s="645"/>
      <c r="K1" s="645"/>
      <c r="L1" s="645"/>
      <c r="M1" s="645"/>
      <c r="N1" s="645"/>
      <c r="O1" s="645"/>
      <c r="P1" s="645"/>
      <c r="Q1" s="645"/>
      <c r="R1" s="995" t="s">
        <v>3</v>
      </c>
      <c r="S1" s="645"/>
      <c r="T1" s="64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46"/>
      <c r="R2" s="646"/>
      <c r="S2" s="646"/>
      <c r="T2" s="646"/>
      <c r="U2" s="646"/>
      <c r="V2" s="646"/>
      <c r="W2" s="646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46"/>
      <c r="Q3" s="646"/>
      <c r="R3" s="646"/>
      <c r="S3" s="646"/>
      <c r="T3" s="646"/>
      <c r="U3" s="646"/>
      <c r="V3" s="646"/>
      <c r="W3" s="646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895" t="s">
        <v>8</v>
      </c>
      <c r="B5" s="714"/>
      <c r="C5" s="666"/>
      <c r="D5" s="779"/>
      <c r="E5" s="781"/>
      <c r="F5" s="715" t="s">
        <v>9</v>
      </c>
      <c r="G5" s="666"/>
      <c r="H5" s="779" t="s">
        <v>938</v>
      </c>
      <c r="I5" s="780"/>
      <c r="J5" s="780"/>
      <c r="K5" s="780"/>
      <c r="L5" s="780"/>
      <c r="M5" s="781"/>
      <c r="N5" s="58"/>
      <c r="P5" s="24" t="s">
        <v>10</v>
      </c>
      <c r="Q5" s="677">
        <v>45784</v>
      </c>
      <c r="R5" s="678"/>
      <c r="T5" s="874" t="s">
        <v>11</v>
      </c>
      <c r="U5" s="861"/>
      <c r="V5" s="878" t="s">
        <v>12</v>
      </c>
      <c r="W5" s="678"/>
      <c r="AB5" s="51"/>
      <c r="AC5" s="51"/>
      <c r="AD5" s="51"/>
      <c r="AE5" s="51"/>
    </row>
    <row r="6" spans="1:32" s="635" customFormat="1" ht="24" customHeight="1" x14ac:dyDescent="0.2">
      <c r="A6" s="895" t="s">
        <v>13</v>
      </c>
      <c r="B6" s="714"/>
      <c r="C6" s="666"/>
      <c r="D6" s="785" t="s">
        <v>918</v>
      </c>
      <c r="E6" s="786"/>
      <c r="F6" s="786"/>
      <c r="G6" s="786"/>
      <c r="H6" s="786"/>
      <c r="I6" s="786"/>
      <c r="J6" s="786"/>
      <c r="K6" s="786"/>
      <c r="L6" s="786"/>
      <c r="M6" s="678"/>
      <c r="N6" s="59"/>
      <c r="P6" s="24" t="s">
        <v>15</v>
      </c>
      <c r="Q6" s="684" t="str">
        <f>IF(Q5=0," ",CHOOSE(WEEKDAY(Q5,2),"Понедельник","Вторник","Среда","Четверг","Пятница","Суббота","Воскресенье"))</f>
        <v>Среда</v>
      </c>
      <c r="R6" s="648"/>
      <c r="T6" s="860" t="s">
        <v>16</v>
      </c>
      <c r="U6" s="861"/>
      <c r="V6" s="794" t="s">
        <v>17</v>
      </c>
      <c r="W6" s="795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1001" t="str">
        <f>IFERROR(VLOOKUP(DeliveryAddress,Table,3,0),1)</f>
        <v>6</v>
      </c>
      <c r="E7" s="1002"/>
      <c r="F7" s="1002"/>
      <c r="G7" s="1002"/>
      <c r="H7" s="1002"/>
      <c r="I7" s="1002"/>
      <c r="J7" s="1002"/>
      <c r="K7" s="1002"/>
      <c r="L7" s="1002"/>
      <c r="M7" s="881"/>
      <c r="N7" s="60"/>
      <c r="P7" s="24"/>
      <c r="Q7" s="42"/>
      <c r="R7" s="42"/>
      <c r="T7" s="646"/>
      <c r="U7" s="861"/>
      <c r="V7" s="796"/>
      <c r="W7" s="797"/>
      <c r="AB7" s="51"/>
      <c r="AC7" s="51"/>
      <c r="AD7" s="51"/>
      <c r="AE7" s="51"/>
    </row>
    <row r="8" spans="1:32" s="635" customFormat="1" ht="25.5" customHeight="1" x14ac:dyDescent="0.2">
      <c r="A8" s="689" t="s">
        <v>18</v>
      </c>
      <c r="B8" s="661"/>
      <c r="C8" s="662"/>
      <c r="D8" s="1007"/>
      <c r="E8" s="1008"/>
      <c r="F8" s="1008"/>
      <c r="G8" s="1008"/>
      <c r="H8" s="1008"/>
      <c r="I8" s="1008"/>
      <c r="J8" s="1008"/>
      <c r="K8" s="1008"/>
      <c r="L8" s="1008"/>
      <c r="M8" s="1009"/>
      <c r="N8" s="61"/>
      <c r="P8" s="24" t="s">
        <v>19</v>
      </c>
      <c r="Q8" s="880">
        <v>0.41666666666666669</v>
      </c>
      <c r="R8" s="881"/>
      <c r="T8" s="646"/>
      <c r="U8" s="861"/>
      <c r="V8" s="796"/>
      <c r="W8" s="797"/>
      <c r="AB8" s="51"/>
      <c r="AC8" s="51"/>
      <c r="AD8" s="51"/>
      <c r="AE8" s="51"/>
    </row>
    <row r="9" spans="1:32" s="63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46"/>
      <c r="C9" s="646"/>
      <c r="D9" s="732"/>
      <c r="E9" s="733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46"/>
      <c r="H9" s="837" t="str">
        <f>IF(AND($A$9="Тип доверенности/получателя при получении в адресе перегруза:",$D$9="Разовая доверенность"),"Введите ФИО","")</f>
        <v/>
      </c>
      <c r="I9" s="733"/>
      <c r="J9" s="8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33"/>
      <c r="L9" s="733"/>
      <c r="M9" s="733"/>
      <c r="N9" s="633"/>
      <c r="P9" s="26" t="s">
        <v>20</v>
      </c>
      <c r="Q9" s="919"/>
      <c r="R9" s="720"/>
      <c r="T9" s="646"/>
      <c r="U9" s="861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46"/>
      <c r="C10" s="646"/>
      <c r="D10" s="732"/>
      <c r="E10" s="733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46"/>
      <c r="H10" s="813" t="str">
        <f>IFERROR(VLOOKUP($D$10,Proxy,2,FALSE),"")</f>
        <v/>
      </c>
      <c r="I10" s="646"/>
      <c r="J10" s="646"/>
      <c r="K10" s="646"/>
      <c r="L10" s="646"/>
      <c r="M10" s="646"/>
      <c r="N10" s="634"/>
      <c r="P10" s="26" t="s">
        <v>21</v>
      </c>
      <c r="Q10" s="862"/>
      <c r="R10" s="863"/>
      <c r="U10" s="24" t="s">
        <v>22</v>
      </c>
      <c r="V10" s="985" t="s">
        <v>23</v>
      </c>
      <c r="W10" s="795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07"/>
      <c r="R11" s="678"/>
      <c r="U11" s="24" t="s">
        <v>26</v>
      </c>
      <c r="V11" s="719" t="s">
        <v>27</v>
      </c>
      <c r="W11" s="720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50" t="s">
        <v>28</v>
      </c>
      <c r="B12" s="714"/>
      <c r="C12" s="714"/>
      <c r="D12" s="714"/>
      <c r="E12" s="714"/>
      <c r="F12" s="714"/>
      <c r="G12" s="714"/>
      <c r="H12" s="714"/>
      <c r="I12" s="714"/>
      <c r="J12" s="714"/>
      <c r="K12" s="714"/>
      <c r="L12" s="714"/>
      <c r="M12" s="666"/>
      <c r="N12" s="62"/>
      <c r="P12" s="24" t="s">
        <v>29</v>
      </c>
      <c r="Q12" s="880"/>
      <c r="R12" s="881"/>
      <c r="S12" s="23"/>
      <c r="U12" s="24"/>
      <c r="V12" s="645"/>
      <c r="W12" s="646"/>
      <c r="AB12" s="51"/>
      <c r="AC12" s="51"/>
      <c r="AD12" s="51"/>
      <c r="AE12" s="51"/>
    </row>
    <row r="13" spans="1:32" s="635" customFormat="1" ht="23.25" customHeight="1" x14ac:dyDescent="0.2">
      <c r="A13" s="850" t="s">
        <v>30</v>
      </c>
      <c r="B13" s="714"/>
      <c r="C13" s="714"/>
      <c r="D13" s="714"/>
      <c r="E13" s="714"/>
      <c r="F13" s="714"/>
      <c r="G13" s="714"/>
      <c r="H13" s="714"/>
      <c r="I13" s="714"/>
      <c r="J13" s="714"/>
      <c r="K13" s="714"/>
      <c r="L13" s="714"/>
      <c r="M13" s="666"/>
      <c r="N13" s="62"/>
      <c r="O13" s="26"/>
      <c r="P13" s="26" t="s">
        <v>31</v>
      </c>
      <c r="Q13" s="719"/>
      <c r="R13" s="7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50" t="s">
        <v>32</v>
      </c>
      <c r="B14" s="714"/>
      <c r="C14" s="714"/>
      <c r="D14" s="714"/>
      <c r="E14" s="714"/>
      <c r="F14" s="714"/>
      <c r="G14" s="714"/>
      <c r="H14" s="714"/>
      <c r="I14" s="714"/>
      <c r="J14" s="714"/>
      <c r="K14" s="714"/>
      <c r="L14" s="714"/>
      <c r="M14" s="66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51" t="s">
        <v>33</v>
      </c>
      <c r="B15" s="714"/>
      <c r="C15" s="714"/>
      <c r="D15" s="714"/>
      <c r="E15" s="714"/>
      <c r="F15" s="714"/>
      <c r="G15" s="714"/>
      <c r="H15" s="714"/>
      <c r="I15" s="714"/>
      <c r="J15" s="714"/>
      <c r="K15" s="714"/>
      <c r="L15" s="714"/>
      <c r="M15" s="666"/>
      <c r="N15" s="63"/>
      <c r="P15" s="925" t="s">
        <v>34</v>
      </c>
      <c r="Q15" s="645"/>
      <c r="R15" s="645"/>
      <c r="S15" s="645"/>
      <c r="T15" s="64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26"/>
      <c r="Q16" s="926"/>
      <c r="R16" s="926"/>
      <c r="S16" s="926"/>
      <c r="T16" s="92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91" t="s">
        <v>35</v>
      </c>
      <c r="B17" s="691" t="s">
        <v>36</v>
      </c>
      <c r="C17" s="901" t="s">
        <v>37</v>
      </c>
      <c r="D17" s="691" t="s">
        <v>38</v>
      </c>
      <c r="E17" s="692"/>
      <c r="F17" s="691" t="s">
        <v>39</v>
      </c>
      <c r="G17" s="691" t="s">
        <v>40</v>
      </c>
      <c r="H17" s="691" t="s">
        <v>41</v>
      </c>
      <c r="I17" s="691" t="s">
        <v>42</v>
      </c>
      <c r="J17" s="691" t="s">
        <v>43</v>
      </c>
      <c r="K17" s="691" t="s">
        <v>44</v>
      </c>
      <c r="L17" s="691" t="s">
        <v>45</v>
      </c>
      <c r="M17" s="691" t="s">
        <v>46</v>
      </c>
      <c r="N17" s="691" t="s">
        <v>47</v>
      </c>
      <c r="O17" s="691" t="s">
        <v>48</v>
      </c>
      <c r="P17" s="691" t="s">
        <v>49</v>
      </c>
      <c r="Q17" s="938"/>
      <c r="R17" s="938"/>
      <c r="S17" s="938"/>
      <c r="T17" s="692"/>
      <c r="U17" s="665" t="s">
        <v>50</v>
      </c>
      <c r="V17" s="666"/>
      <c r="W17" s="691" t="s">
        <v>51</v>
      </c>
      <c r="X17" s="691" t="s">
        <v>52</v>
      </c>
      <c r="Y17" s="667" t="s">
        <v>53</v>
      </c>
      <c r="Z17" s="807" t="s">
        <v>54</v>
      </c>
      <c r="AA17" s="707" t="s">
        <v>55</v>
      </c>
      <c r="AB17" s="707" t="s">
        <v>56</v>
      </c>
      <c r="AC17" s="707" t="s">
        <v>57</v>
      </c>
      <c r="AD17" s="707" t="s">
        <v>58</v>
      </c>
      <c r="AE17" s="708"/>
      <c r="AF17" s="709"/>
      <c r="AG17" s="66"/>
      <c r="BD17" s="65" t="s">
        <v>59</v>
      </c>
    </row>
    <row r="18" spans="1:68" ht="14.25" customHeight="1" x14ac:dyDescent="0.2">
      <c r="A18" s="700"/>
      <c r="B18" s="700"/>
      <c r="C18" s="700"/>
      <c r="D18" s="693"/>
      <c r="E18" s="694"/>
      <c r="F18" s="700"/>
      <c r="G18" s="700"/>
      <c r="H18" s="700"/>
      <c r="I18" s="700"/>
      <c r="J18" s="700"/>
      <c r="K18" s="700"/>
      <c r="L18" s="700"/>
      <c r="M18" s="700"/>
      <c r="N18" s="700"/>
      <c r="O18" s="700"/>
      <c r="P18" s="693"/>
      <c r="Q18" s="939"/>
      <c r="R18" s="939"/>
      <c r="S18" s="939"/>
      <c r="T18" s="694"/>
      <c r="U18" s="67" t="s">
        <v>60</v>
      </c>
      <c r="V18" s="67" t="s">
        <v>61</v>
      </c>
      <c r="W18" s="700"/>
      <c r="X18" s="700"/>
      <c r="Y18" s="668"/>
      <c r="Z18" s="808"/>
      <c r="AA18" s="773"/>
      <c r="AB18" s="773"/>
      <c r="AC18" s="773"/>
      <c r="AD18" s="710"/>
      <c r="AE18" s="711"/>
      <c r="AF18" s="712"/>
      <c r="AG18" s="66"/>
      <c r="BD18" s="65"/>
    </row>
    <row r="19" spans="1:68" ht="27.75" hidden="1" customHeight="1" x14ac:dyDescent="0.2">
      <c r="A19" s="671" t="s">
        <v>62</v>
      </c>
      <c r="B19" s="672"/>
      <c r="C19" s="672"/>
      <c r="D19" s="672"/>
      <c r="E19" s="672"/>
      <c r="F19" s="672"/>
      <c r="G19" s="672"/>
      <c r="H19" s="672"/>
      <c r="I19" s="672"/>
      <c r="J19" s="672"/>
      <c r="K19" s="672"/>
      <c r="L19" s="672"/>
      <c r="M19" s="672"/>
      <c r="N19" s="672"/>
      <c r="O19" s="672"/>
      <c r="P19" s="672"/>
      <c r="Q19" s="672"/>
      <c r="R19" s="672"/>
      <c r="S19" s="672"/>
      <c r="T19" s="672"/>
      <c r="U19" s="672"/>
      <c r="V19" s="672"/>
      <c r="W19" s="672"/>
      <c r="X19" s="672"/>
      <c r="Y19" s="672"/>
      <c r="Z19" s="672"/>
      <c r="AA19" s="48"/>
      <c r="AB19" s="48"/>
      <c r="AC19" s="48"/>
    </row>
    <row r="20" spans="1:68" ht="16.5" hidden="1" customHeight="1" x14ac:dyDescent="0.25">
      <c r="A20" s="674" t="s">
        <v>62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36"/>
      <c r="AB20" s="636"/>
      <c r="AC20" s="636"/>
    </row>
    <row r="21" spans="1:68" ht="14.25" hidden="1" customHeight="1" x14ac:dyDescent="0.25">
      <c r="A21" s="654" t="s">
        <v>63</v>
      </c>
      <c r="B21" s="646"/>
      <c r="C21" s="646"/>
      <c r="D21" s="646"/>
      <c r="E21" s="646"/>
      <c r="F21" s="646"/>
      <c r="G21" s="646"/>
      <c r="H21" s="646"/>
      <c r="I21" s="646"/>
      <c r="J21" s="646"/>
      <c r="K21" s="646"/>
      <c r="L21" s="646"/>
      <c r="M21" s="646"/>
      <c r="N21" s="646"/>
      <c r="O21" s="646"/>
      <c r="P21" s="646"/>
      <c r="Q21" s="646"/>
      <c r="R21" s="646"/>
      <c r="S21" s="646"/>
      <c r="T21" s="646"/>
      <c r="U21" s="646"/>
      <c r="V21" s="646"/>
      <c r="W21" s="646"/>
      <c r="X21" s="646"/>
      <c r="Y21" s="646"/>
      <c r="Z21" s="646"/>
      <c r="AA21" s="637"/>
      <c r="AB21" s="637"/>
      <c r="AC21" s="6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80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0"/>
      <c r="R22" s="650"/>
      <c r="S22" s="650"/>
      <c r="T22" s="651"/>
      <c r="U22" s="34"/>
      <c r="V22" s="34"/>
      <c r="W22" s="35" t="s">
        <v>68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0"/>
      <c r="R23" s="650"/>
      <c r="S23" s="650"/>
      <c r="T23" s="651"/>
      <c r="U23" s="34"/>
      <c r="V23" s="34"/>
      <c r="W23" s="35" t="s">
        <v>68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87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0"/>
      <c r="R24" s="650"/>
      <c r="S24" s="650"/>
      <c r="T24" s="651"/>
      <c r="U24" s="34"/>
      <c r="V24" s="34"/>
      <c r="W24" s="35" t="s">
        <v>68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76</v>
      </c>
      <c r="B25" s="54" t="s">
        <v>77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0"/>
      <c r="R25" s="650"/>
      <c r="S25" s="650"/>
      <c r="T25" s="651"/>
      <c r="U25" s="34"/>
      <c r="V25" s="34"/>
      <c r="W25" s="35" t="s">
        <v>68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79</v>
      </c>
      <c r="B26" s="54" t="s">
        <v>80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66</v>
      </c>
      <c r="L26" s="32"/>
      <c r="M26" s="33" t="s">
        <v>67</v>
      </c>
      <c r="N26" s="33"/>
      <c r="O26" s="32">
        <v>40</v>
      </c>
      <c r="P26" s="77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0"/>
      <c r="R26" s="650"/>
      <c r="S26" s="650"/>
      <c r="T26" s="651"/>
      <c r="U26" s="34"/>
      <c r="V26" s="34"/>
      <c r="W26" s="35" t="s">
        <v>68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81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82</v>
      </c>
      <c r="B27" s="54" t="s">
        <v>83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66</v>
      </c>
      <c r="L27" s="32"/>
      <c r="M27" s="33" t="s">
        <v>67</v>
      </c>
      <c r="N27" s="33"/>
      <c r="O27" s="32">
        <v>40</v>
      </c>
      <c r="P27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0"/>
      <c r="R27" s="650"/>
      <c r="S27" s="650"/>
      <c r="T27" s="651"/>
      <c r="U27" s="34"/>
      <c r="V27" s="34"/>
      <c r="W27" s="35" t="s">
        <v>68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84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2"/>
      <c r="B28" s="646"/>
      <c r="C28" s="646"/>
      <c r="D28" s="646"/>
      <c r="E28" s="646"/>
      <c r="F28" s="646"/>
      <c r="G28" s="646"/>
      <c r="H28" s="646"/>
      <c r="I28" s="646"/>
      <c r="J28" s="646"/>
      <c r="K28" s="646"/>
      <c r="L28" s="646"/>
      <c r="M28" s="646"/>
      <c r="N28" s="646"/>
      <c r="O28" s="653"/>
      <c r="P28" s="660" t="s">
        <v>85</v>
      </c>
      <c r="Q28" s="661"/>
      <c r="R28" s="661"/>
      <c r="S28" s="661"/>
      <c r="T28" s="661"/>
      <c r="U28" s="661"/>
      <c r="V28" s="662"/>
      <c r="W28" s="37" t="s">
        <v>86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46"/>
      <c r="B29" s="646"/>
      <c r="C29" s="646"/>
      <c r="D29" s="646"/>
      <c r="E29" s="646"/>
      <c r="F29" s="646"/>
      <c r="G29" s="646"/>
      <c r="H29" s="646"/>
      <c r="I29" s="646"/>
      <c r="J29" s="646"/>
      <c r="K29" s="646"/>
      <c r="L29" s="646"/>
      <c r="M29" s="646"/>
      <c r="N29" s="646"/>
      <c r="O29" s="653"/>
      <c r="P29" s="660" t="s">
        <v>85</v>
      </c>
      <c r="Q29" s="661"/>
      <c r="R29" s="661"/>
      <c r="S29" s="661"/>
      <c r="T29" s="661"/>
      <c r="U29" s="661"/>
      <c r="V29" s="662"/>
      <c r="W29" s="37" t="s">
        <v>68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87</v>
      </c>
      <c r="B30" s="646"/>
      <c r="C30" s="646"/>
      <c r="D30" s="646"/>
      <c r="E30" s="646"/>
      <c r="F30" s="646"/>
      <c r="G30" s="646"/>
      <c r="H30" s="646"/>
      <c r="I30" s="646"/>
      <c r="J30" s="646"/>
      <c r="K30" s="646"/>
      <c r="L30" s="646"/>
      <c r="M30" s="646"/>
      <c r="N30" s="646"/>
      <c r="O30" s="646"/>
      <c r="P30" s="646"/>
      <c r="Q30" s="646"/>
      <c r="R30" s="646"/>
      <c r="S30" s="646"/>
      <c r="T30" s="646"/>
      <c r="U30" s="646"/>
      <c r="V30" s="646"/>
      <c r="W30" s="646"/>
      <c r="X30" s="646"/>
      <c r="Y30" s="646"/>
      <c r="Z30" s="646"/>
      <c r="AA30" s="637"/>
      <c r="AB30" s="637"/>
      <c r="AC30" s="637"/>
    </row>
    <row r="31" spans="1:68" ht="27" hidden="1" customHeight="1" x14ac:dyDescent="0.25">
      <c r="A31" s="54" t="s">
        <v>88</v>
      </c>
      <c r="B31" s="54" t="s">
        <v>89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66</v>
      </c>
      <c r="L31" s="32"/>
      <c r="M31" s="33" t="s">
        <v>90</v>
      </c>
      <c r="N31" s="33"/>
      <c r="O31" s="32">
        <v>120</v>
      </c>
      <c r="P31" s="95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0"/>
      <c r="R31" s="650"/>
      <c r="S31" s="650"/>
      <c r="T31" s="651"/>
      <c r="U31" s="34"/>
      <c r="V31" s="34"/>
      <c r="W31" s="35" t="s">
        <v>68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91</v>
      </c>
      <c r="AG31" s="64"/>
      <c r="AJ31" s="68"/>
      <c r="AK31" s="68">
        <v>0</v>
      </c>
      <c r="BB31" s="82" t="s">
        <v>92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2"/>
      <c r="B32" s="646"/>
      <c r="C32" s="646"/>
      <c r="D32" s="646"/>
      <c r="E32" s="646"/>
      <c r="F32" s="646"/>
      <c r="G32" s="646"/>
      <c r="H32" s="646"/>
      <c r="I32" s="646"/>
      <c r="J32" s="646"/>
      <c r="K32" s="646"/>
      <c r="L32" s="646"/>
      <c r="M32" s="646"/>
      <c r="N32" s="646"/>
      <c r="O32" s="653"/>
      <c r="P32" s="660" t="s">
        <v>85</v>
      </c>
      <c r="Q32" s="661"/>
      <c r="R32" s="661"/>
      <c r="S32" s="661"/>
      <c r="T32" s="661"/>
      <c r="U32" s="661"/>
      <c r="V32" s="662"/>
      <c r="W32" s="37" t="s">
        <v>86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46"/>
      <c r="B33" s="646"/>
      <c r="C33" s="646"/>
      <c r="D33" s="646"/>
      <c r="E33" s="646"/>
      <c r="F33" s="646"/>
      <c r="G33" s="646"/>
      <c r="H33" s="646"/>
      <c r="I33" s="646"/>
      <c r="J33" s="646"/>
      <c r="K33" s="646"/>
      <c r="L33" s="646"/>
      <c r="M33" s="646"/>
      <c r="N33" s="646"/>
      <c r="O33" s="653"/>
      <c r="P33" s="660" t="s">
        <v>85</v>
      </c>
      <c r="Q33" s="661"/>
      <c r="R33" s="661"/>
      <c r="S33" s="661"/>
      <c r="T33" s="661"/>
      <c r="U33" s="661"/>
      <c r="V33" s="662"/>
      <c r="W33" s="37" t="s">
        <v>68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71" t="s">
        <v>93</v>
      </c>
      <c r="B34" s="672"/>
      <c r="C34" s="672"/>
      <c r="D34" s="672"/>
      <c r="E34" s="672"/>
      <c r="F34" s="672"/>
      <c r="G34" s="672"/>
      <c r="H34" s="672"/>
      <c r="I34" s="672"/>
      <c r="J34" s="672"/>
      <c r="K34" s="672"/>
      <c r="L34" s="672"/>
      <c r="M34" s="672"/>
      <c r="N34" s="672"/>
      <c r="O34" s="672"/>
      <c r="P34" s="672"/>
      <c r="Q34" s="672"/>
      <c r="R34" s="672"/>
      <c r="S34" s="672"/>
      <c r="T34" s="672"/>
      <c r="U34" s="672"/>
      <c r="V34" s="672"/>
      <c r="W34" s="672"/>
      <c r="X34" s="672"/>
      <c r="Y34" s="672"/>
      <c r="Z34" s="672"/>
      <c r="AA34" s="48"/>
      <c r="AB34" s="48"/>
      <c r="AC34" s="48"/>
    </row>
    <row r="35" spans="1:68" ht="16.5" hidden="1" customHeight="1" x14ac:dyDescent="0.25">
      <c r="A35" s="674" t="s">
        <v>94</v>
      </c>
      <c r="B35" s="646"/>
      <c r="C35" s="646"/>
      <c r="D35" s="646"/>
      <c r="E35" s="646"/>
      <c r="F35" s="646"/>
      <c r="G35" s="646"/>
      <c r="H35" s="646"/>
      <c r="I35" s="646"/>
      <c r="J35" s="646"/>
      <c r="K35" s="646"/>
      <c r="L35" s="646"/>
      <c r="M35" s="646"/>
      <c r="N35" s="646"/>
      <c r="O35" s="646"/>
      <c r="P35" s="646"/>
      <c r="Q35" s="646"/>
      <c r="R35" s="646"/>
      <c r="S35" s="646"/>
      <c r="T35" s="646"/>
      <c r="U35" s="646"/>
      <c r="V35" s="646"/>
      <c r="W35" s="646"/>
      <c r="X35" s="646"/>
      <c r="Y35" s="646"/>
      <c r="Z35" s="646"/>
      <c r="AA35" s="636"/>
      <c r="AB35" s="636"/>
      <c r="AC35" s="636"/>
    </row>
    <row r="36" spans="1:68" ht="14.25" hidden="1" customHeight="1" x14ac:dyDescent="0.25">
      <c r="A36" s="654" t="s">
        <v>95</v>
      </c>
      <c r="B36" s="646"/>
      <c r="C36" s="646"/>
      <c r="D36" s="646"/>
      <c r="E36" s="646"/>
      <c r="F36" s="646"/>
      <c r="G36" s="646"/>
      <c r="H36" s="646"/>
      <c r="I36" s="646"/>
      <c r="J36" s="646"/>
      <c r="K36" s="646"/>
      <c r="L36" s="646"/>
      <c r="M36" s="646"/>
      <c r="N36" s="646"/>
      <c r="O36" s="646"/>
      <c r="P36" s="646"/>
      <c r="Q36" s="646"/>
      <c r="R36" s="646"/>
      <c r="S36" s="646"/>
      <c r="T36" s="646"/>
      <c r="U36" s="646"/>
      <c r="V36" s="646"/>
      <c r="W36" s="646"/>
      <c r="X36" s="646"/>
      <c r="Y36" s="646"/>
      <c r="Z36" s="646"/>
      <c r="AA36" s="637"/>
      <c r="AB36" s="637"/>
      <c r="AC36" s="637"/>
    </row>
    <row r="37" spans="1:68" ht="16.5" customHeight="1" x14ac:dyDescent="0.25">
      <c r="A37" s="54" t="s">
        <v>96</v>
      </c>
      <c r="B37" s="54" t="s">
        <v>97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98</v>
      </c>
      <c r="L37" s="32"/>
      <c r="M37" s="33" t="s">
        <v>99</v>
      </c>
      <c r="N37" s="33"/>
      <c r="O37" s="32">
        <v>50</v>
      </c>
      <c r="P37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0"/>
      <c r="R37" s="650"/>
      <c r="S37" s="650"/>
      <c r="T37" s="651"/>
      <c r="U37" s="34"/>
      <c r="V37" s="34"/>
      <c r="W37" s="35" t="s">
        <v>68</v>
      </c>
      <c r="X37" s="641">
        <v>399</v>
      </c>
      <c r="Y37" s="642">
        <f>IFERROR(IF(X37="",0,CEILING((X37/$H37),1)*$H37),"")</f>
        <v>399.6</v>
      </c>
      <c r="Z37" s="36">
        <f>IFERROR(IF(Y37=0,"",ROUNDUP(Y37/H37,0)*0.01898),"")</f>
        <v>0.70226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>IFERROR(X37*I37/H37,"0")</f>
        <v>415.07083333333327</v>
      </c>
      <c r="BN37" s="64">
        <f>IFERROR(Y37*I37/H37,"0")</f>
        <v>415.69499999999999</v>
      </c>
      <c r="BO37" s="64">
        <f>IFERROR(1/J37*(X37/H37),"0")</f>
        <v>0.57725694444444442</v>
      </c>
      <c r="BP37" s="64">
        <f>IFERROR(1/J37*(Y37/H37),"0")</f>
        <v>0.578125</v>
      </c>
    </row>
    <row r="38" spans="1:68" ht="27" hidden="1" customHeight="1" x14ac:dyDescent="0.25">
      <c r="A38" s="54" t="s">
        <v>101</v>
      </c>
      <c r="B38" s="54" t="s">
        <v>102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103</v>
      </c>
      <c r="L38" s="32"/>
      <c r="M38" s="33" t="s">
        <v>104</v>
      </c>
      <c r="N38" s="33"/>
      <c r="O38" s="32">
        <v>50</v>
      </c>
      <c r="P38" s="8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0"/>
      <c r="R38" s="650"/>
      <c r="S38" s="650"/>
      <c r="T38" s="651"/>
      <c r="U38" s="34"/>
      <c r="V38" s="34"/>
      <c r="W38" s="35" t="s">
        <v>68</v>
      </c>
      <c r="X38" s="641">
        <v>0</v>
      </c>
      <c r="Y38" s="642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100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t="27" customHeight="1" x14ac:dyDescent="0.25">
      <c r="A39" s="54" t="s">
        <v>105</v>
      </c>
      <c r="B39" s="54" t="s">
        <v>106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103</v>
      </c>
      <c r="L39" s="32"/>
      <c r="M39" s="33" t="s">
        <v>104</v>
      </c>
      <c r="N39" s="33"/>
      <c r="O39" s="32">
        <v>50</v>
      </c>
      <c r="P39" s="92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0"/>
      <c r="R39" s="650"/>
      <c r="S39" s="650"/>
      <c r="T39" s="651"/>
      <c r="U39" s="34"/>
      <c r="V39" s="34"/>
      <c r="W39" s="35" t="s">
        <v>68</v>
      </c>
      <c r="X39" s="641">
        <v>46</v>
      </c>
      <c r="Y39" s="642">
        <f>IFERROR(IF(X39="",0,CEILING((X39/$H39),1)*$H39),"")</f>
        <v>48.1</v>
      </c>
      <c r="Z39" s="36">
        <f>IFERROR(IF(Y39=0,"",ROUNDUP(Y39/H39,0)*0.00902),"")</f>
        <v>0.11726</v>
      </c>
      <c r="AA39" s="56"/>
      <c r="AB39" s="57"/>
      <c r="AC39" s="87" t="s">
        <v>100</v>
      </c>
      <c r="AG39" s="64"/>
      <c r="AJ39" s="68"/>
      <c r="AK39" s="68">
        <v>0</v>
      </c>
      <c r="BB39" s="88" t="s">
        <v>1</v>
      </c>
      <c r="BM39" s="64">
        <f>IFERROR(X39*I39/H39,"0")</f>
        <v>48.610810810810811</v>
      </c>
      <c r="BN39" s="64">
        <f>IFERROR(Y39*I39/H39,"0")</f>
        <v>50.830000000000005</v>
      </c>
      <c r="BO39" s="64">
        <f>IFERROR(1/J39*(X39/H39),"0")</f>
        <v>9.4185094185094187E-2</v>
      </c>
      <c r="BP39" s="64">
        <f>IFERROR(1/J39*(Y39/H39),"0")</f>
        <v>9.8484848484848481E-2</v>
      </c>
    </row>
    <row r="40" spans="1:68" ht="27" hidden="1" customHeight="1" x14ac:dyDescent="0.25">
      <c r="A40" s="54" t="s">
        <v>107</v>
      </c>
      <c r="B40" s="54" t="s">
        <v>108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103</v>
      </c>
      <c r="L40" s="32"/>
      <c r="M40" s="33" t="s">
        <v>99</v>
      </c>
      <c r="N40" s="33"/>
      <c r="O40" s="32">
        <v>50</v>
      </c>
      <c r="P40" s="80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0"/>
      <c r="R40" s="650"/>
      <c r="S40" s="650"/>
      <c r="T40" s="651"/>
      <c r="U40" s="34"/>
      <c r="V40" s="34"/>
      <c r="W40" s="35" t="s">
        <v>68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109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2"/>
      <c r="B41" s="646"/>
      <c r="C41" s="646"/>
      <c r="D41" s="646"/>
      <c r="E41" s="646"/>
      <c r="F41" s="646"/>
      <c r="G41" s="646"/>
      <c r="H41" s="646"/>
      <c r="I41" s="646"/>
      <c r="J41" s="646"/>
      <c r="K41" s="646"/>
      <c r="L41" s="646"/>
      <c r="M41" s="646"/>
      <c r="N41" s="646"/>
      <c r="O41" s="653"/>
      <c r="P41" s="660" t="s">
        <v>85</v>
      </c>
      <c r="Q41" s="661"/>
      <c r="R41" s="661"/>
      <c r="S41" s="661"/>
      <c r="T41" s="661"/>
      <c r="U41" s="661"/>
      <c r="V41" s="662"/>
      <c r="W41" s="37" t="s">
        <v>86</v>
      </c>
      <c r="X41" s="643">
        <f>IFERROR(X37/H37,"0")+IFERROR(X38/H38,"0")+IFERROR(X39/H39,"0")+IFERROR(X40/H40,"0")</f>
        <v>49.376876876876878</v>
      </c>
      <c r="Y41" s="643">
        <f>IFERROR(Y37/H37,"0")+IFERROR(Y38/H38,"0")+IFERROR(Y39/H39,"0")+IFERROR(Y40/H40,"0")</f>
        <v>50</v>
      </c>
      <c r="Z41" s="643">
        <f>IFERROR(IF(Z37="",0,Z37),"0")+IFERROR(IF(Z38="",0,Z38),"0")+IFERROR(IF(Z39="",0,Z39),"0")+IFERROR(IF(Z40="",0,Z40),"0")</f>
        <v>0.81952000000000003</v>
      </c>
      <c r="AA41" s="644"/>
      <c r="AB41" s="644"/>
      <c r="AC41" s="644"/>
    </row>
    <row r="42" spans="1:68" x14ac:dyDescent="0.2">
      <c r="A42" s="646"/>
      <c r="B42" s="646"/>
      <c r="C42" s="646"/>
      <c r="D42" s="646"/>
      <c r="E42" s="646"/>
      <c r="F42" s="646"/>
      <c r="G42" s="646"/>
      <c r="H42" s="646"/>
      <c r="I42" s="646"/>
      <c r="J42" s="646"/>
      <c r="K42" s="646"/>
      <c r="L42" s="646"/>
      <c r="M42" s="646"/>
      <c r="N42" s="646"/>
      <c r="O42" s="653"/>
      <c r="P42" s="660" t="s">
        <v>85</v>
      </c>
      <c r="Q42" s="661"/>
      <c r="R42" s="661"/>
      <c r="S42" s="661"/>
      <c r="T42" s="661"/>
      <c r="U42" s="661"/>
      <c r="V42" s="662"/>
      <c r="W42" s="37" t="s">
        <v>68</v>
      </c>
      <c r="X42" s="643">
        <f>IFERROR(SUM(X37:X40),"0")</f>
        <v>445</v>
      </c>
      <c r="Y42" s="643">
        <f>IFERROR(SUM(Y37:Y40),"0")</f>
        <v>447.70000000000005</v>
      </c>
      <c r="Z42" s="37"/>
      <c r="AA42" s="644"/>
      <c r="AB42" s="644"/>
      <c r="AC42" s="644"/>
    </row>
    <row r="43" spans="1:68" ht="14.25" hidden="1" customHeight="1" x14ac:dyDescent="0.25">
      <c r="A43" s="654" t="s">
        <v>63</v>
      </c>
      <c r="B43" s="646"/>
      <c r="C43" s="646"/>
      <c r="D43" s="646"/>
      <c r="E43" s="646"/>
      <c r="F43" s="646"/>
      <c r="G43" s="646"/>
      <c r="H43" s="646"/>
      <c r="I43" s="646"/>
      <c r="J43" s="646"/>
      <c r="K43" s="646"/>
      <c r="L43" s="646"/>
      <c r="M43" s="646"/>
      <c r="N43" s="646"/>
      <c r="O43" s="646"/>
      <c r="P43" s="646"/>
      <c r="Q43" s="646"/>
      <c r="R43" s="646"/>
      <c r="S43" s="646"/>
      <c r="T43" s="646"/>
      <c r="U43" s="646"/>
      <c r="V43" s="646"/>
      <c r="W43" s="646"/>
      <c r="X43" s="646"/>
      <c r="Y43" s="646"/>
      <c r="Z43" s="646"/>
      <c r="AA43" s="637"/>
      <c r="AB43" s="637"/>
      <c r="AC43" s="637"/>
    </row>
    <row r="44" spans="1:68" ht="16.5" hidden="1" customHeight="1" x14ac:dyDescent="0.25">
      <c r="A44" s="54" t="s">
        <v>110</v>
      </c>
      <c r="B44" s="54" t="s">
        <v>111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66</v>
      </c>
      <c r="L44" s="32"/>
      <c r="M44" s="33" t="s">
        <v>104</v>
      </c>
      <c r="N44" s="33"/>
      <c r="O44" s="32">
        <v>40</v>
      </c>
      <c r="P44" s="96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0"/>
      <c r="R44" s="650"/>
      <c r="S44" s="650"/>
      <c r="T44" s="651"/>
      <c r="U44" s="34"/>
      <c r="V44" s="34"/>
      <c r="W44" s="35" t="s">
        <v>68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112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2"/>
      <c r="B45" s="646"/>
      <c r="C45" s="646"/>
      <c r="D45" s="646"/>
      <c r="E45" s="646"/>
      <c r="F45" s="646"/>
      <c r="G45" s="646"/>
      <c r="H45" s="646"/>
      <c r="I45" s="646"/>
      <c r="J45" s="646"/>
      <c r="K45" s="646"/>
      <c r="L45" s="646"/>
      <c r="M45" s="646"/>
      <c r="N45" s="646"/>
      <c r="O45" s="653"/>
      <c r="P45" s="660" t="s">
        <v>85</v>
      </c>
      <c r="Q45" s="661"/>
      <c r="R45" s="661"/>
      <c r="S45" s="661"/>
      <c r="T45" s="661"/>
      <c r="U45" s="661"/>
      <c r="V45" s="662"/>
      <c r="W45" s="37" t="s">
        <v>86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46"/>
      <c r="B46" s="646"/>
      <c r="C46" s="646"/>
      <c r="D46" s="646"/>
      <c r="E46" s="646"/>
      <c r="F46" s="646"/>
      <c r="G46" s="646"/>
      <c r="H46" s="646"/>
      <c r="I46" s="646"/>
      <c r="J46" s="646"/>
      <c r="K46" s="646"/>
      <c r="L46" s="646"/>
      <c r="M46" s="646"/>
      <c r="N46" s="646"/>
      <c r="O46" s="653"/>
      <c r="P46" s="660" t="s">
        <v>85</v>
      </c>
      <c r="Q46" s="661"/>
      <c r="R46" s="661"/>
      <c r="S46" s="661"/>
      <c r="T46" s="661"/>
      <c r="U46" s="661"/>
      <c r="V46" s="662"/>
      <c r="W46" s="37" t="s">
        <v>68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74" t="s">
        <v>113</v>
      </c>
      <c r="B47" s="646"/>
      <c r="C47" s="646"/>
      <c r="D47" s="646"/>
      <c r="E47" s="646"/>
      <c r="F47" s="646"/>
      <c r="G47" s="646"/>
      <c r="H47" s="646"/>
      <c r="I47" s="646"/>
      <c r="J47" s="646"/>
      <c r="K47" s="646"/>
      <c r="L47" s="646"/>
      <c r="M47" s="646"/>
      <c r="N47" s="646"/>
      <c r="O47" s="646"/>
      <c r="P47" s="646"/>
      <c r="Q47" s="646"/>
      <c r="R47" s="646"/>
      <c r="S47" s="646"/>
      <c r="T47" s="646"/>
      <c r="U47" s="646"/>
      <c r="V47" s="646"/>
      <c r="W47" s="646"/>
      <c r="X47" s="646"/>
      <c r="Y47" s="646"/>
      <c r="Z47" s="646"/>
      <c r="AA47" s="636"/>
      <c r="AB47" s="636"/>
      <c r="AC47" s="636"/>
    </row>
    <row r="48" spans="1:68" ht="14.25" hidden="1" customHeight="1" x14ac:dyDescent="0.25">
      <c r="A48" s="654" t="s">
        <v>95</v>
      </c>
      <c r="B48" s="646"/>
      <c r="C48" s="646"/>
      <c r="D48" s="646"/>
      <c r="E48" s="646"/>
      <c r="F48" s="646"/>
      <c r="G48" s="646"/>
      <c r="H48" s="646"/>
      <c r="I48" s="646"/>
      <c r="J48" s="646"/>
      <c r="K48" s="646"/>
      <c r="L48" s="646"/>
      <c r="M48" s="646"/>
      <c r="N48" s="646"/>
      <c r="O48" s="646"/>
      <c r="P48" s="646"/>
      <c r="Q48" s="646"/>
      <c r="R48" s="646"/>
      <c r="S48" s="646"/>
      <c r="T48" s="646"/>
      <c r="U48" s="646"/>
      <c r="V48" s="646"/>
      <c r="W48" s="646"/>
      <c r="X48" s="646"/>
      <c r="Y48" s="646"/>
      <c r="Z48" s="646"/>
      <c r="AA48" s="637"/>
      <c r="AB48" s="637"/>
      <c r="AC48" s="637"/>
    </row>
    <row r="49" spans="1:68" ht="27" hidden="1" customHeight="1" x14ac:dyDescent="0.25">
      <c r="A49" s="54" t="s">
        <v>114</v>
      </c>
      <c r="B49" s="54" t="s">
        <v>115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98</v>
      </c>
      <c r="L49" s="32"/>
      <c r="M49" s="33" t="s">
        <v>104</v>
      </c>
      <c r="N49" s="33"/>
      <c r="O49" s="32">
        <v>50</v>
      </c>
      <c r="P49" s="75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0"/>
      <c r="R49" s="650"/>
      <c r="S49" s="650"/>
      <c r="T49" s="651"/>
      <c r="U49" s="34"/>
      <c r="V49" s="34"/>
      <c r="W49" s="35" t="s">
        <v>68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116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117</v>
      </c>
      <c r="B50" s="54" t="s">
        <v>118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98</v>
      </c>
      <c r="L50" s="32"/>
      <c r="M50" s="33" t="s">
        <v>99</v>
      </c>
      <c r="N50" s="33"/>
      <c r="O50" s="32">
        <v>50</v>
      </c>
      <c r="P50" s="9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0"/>
      <c r="R50" s="650"/>
      <c r="S50" s="650"/>
      <c r="T50" s="651"/>
      <c r="U50" s="34"/>
      <c r="V50" s="34"/>
      <c r="W50" s="35" t="s">
        <v>68</v>
      </c>
      <c r="X50" s="641">
        <v>308</v>
      </c>
      <c r="Y50" s="642">
        <f t="shared" si="6"/>
        <v>313.20000000000005</v>
      </c>
      <c r="Z50" s="36">
        <f>IFERROR(IF(Y50=0,"",ROUNDUP(Y50/H50,0)*0.01898),"")</f>
        <v>0.55042000000000002</v>
      </c>
      <c r="AA50" s="56"/>
      <c r="AB50" s="57"/>
      <c r="AC50" s="95" t="s">
        <v>119</v>
      </c>
      <c r="AG50" s="64"/>
      <c r="AJ50" s="68"/>
      <c r="AK50" s="68">
        <v>0</v>
      </c>
      <c r="BB50" s="96" t="s">
        <v>1</v>
      </c>
      <c r="BM50" s="64">
        <f t="shared" si="7"/>
        <v>320.40555555555551</v>
      </c>
      <c r="BN50" s="64">
        <f t="shared" si="8"/>
        <v>325.815</v>
      </c>
      <c r="BO50" s="64">
        <f t="shared" si="9"/>
        <v>0.4456018518518518</v>
      </c>
      <c r="BP50" s="64">
        <f t="shared" si="10"/>
        <v>0.45312500000000006</v>
      </c>
    </row>
    <row r="51" spans="1:68" ht="27" hidden="1" customHeight="1" x14ac:dyDescent="0.25">
      <c r="A51" s="54" t="s">
        <v>120</v>
      </c>
      <c r="B51" s="54" t="s">
        <v>121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103</v>
      </c>
      <c r="L51" s="32"/>
      <c r="M51" s="33" t="s">
        <v>99</v>
      </c>
      <c r="N51" s="33"/>
      <c r="O51" s="32">
        <v>45</v>
      </c>
      <c r="P51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0"/>
      <c r="R51" s="650"/>
      <c r="S51" s="650"/>
      <c r="T51" s="651"/>
      <c r="U51" s="34"/>
      <c r="V51" s="34"/>
      <c r="W51" s="35" t="s">
        <v>68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122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123</v>
      </c>
      <c r="B52" s="54" t="s">
        <v>124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103</v>
      </c>
      <c r="L52" s="32"/>
      <c r="M52" s="33" t="s">
        <v>99</v>
      </c>
      <c r="N52" s="33"/>
      <c r="O52" s="32">
        <v>50</v>
      </c>
      <c r="P52" s="7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0"/>
      <c r="R52" s="650"/>
      <c r="S52" s="650"/>
      <c r="T52" s="651"/>
      <c r="U52" s="34"/>
      <c r="V52" s="34"/>
      <c r="W52" s="35" t="s">
        <v>68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119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66</v>
      </c>
      <c r="L53" s="32"/>
      <c r="M53" s="33" t="s">
        <v>127</v>
      </c>
      <c r="N53" s="33"/>
      <c r="O53" s="32">
        <v>50</v>
      </c>
      <c r="P53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0"/>
      <c r="R53" s="650"/>
      <c r="S53" s="650"/>
      <c r="T53" s="651"/>
      <c r="U53" s="34"/>
      <c r="V53" s="34"/>
      <c r="W53" s="35" t="s">
        <v>68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128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129</v>
      </c>
      <c r="B54" s="54" t="s">
        <v>130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103</v>
      </c>
      <c r="L54" s="32"/>
      <c r="M54" s="33" t="s">
        <v>99</v>
      </c>
      <c r="N54" s="33"/>
      <c r="O54" s="32">
        <v>50</v>
      </c>
      <c r="P54" s="73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0"/>
      <c r="R54" s="650"/>
      <c r="S54" s="650"/>
      <c r="T54" s="651"/>
      <c r="U54" s="34"/>
      <c r="V54" s="34"/>
      <c r="W54" s="35" t="s">
        <v>68</v>
      </c>
      <c r="X54" s="641">
        <v>0</v>
      </c>
      <c r="Y54" s="642">
        <f t="shared" si="6"/>
        <v>0</v>
      </c>
      <c r="Z54" s="36" t="str">
        <f>IFERROR(IF(Y54=0,"",ROUNDUP(Y54/H54,0)*0.00902),"")</f>
        <v/>
      </c>
      <c r="AA54" s="56"/>
      <c r="AB54" s="57"/>
      <c r="AC54" s="103" t="s">
        <v>131</v>
      </c>
      <c r="AG54" s="64"/>
      <c r="AJ54" s="68"/>
      <c r="AK54" s="68">
        <v>0</v>
      </c>
      <c r="BB54" s="104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x14ac:dyDescent="0.2">
      <c r="A55" s="652"/>
      <c r="B55" s="646"/>
      <c r="C55" s="646"/>
      <c r="D55" s="646"/>
      <c r="E55" s="646"/>
      <c r="F55" s="646"/>
      <c r="G55" s="646"/>
      <c r="H55" s="646"/>
      <c r="I55" s="646"/>
      <c r="J55" s="646"/>
      <c r="K55" s="646"/>
      <c r="L55" s="646"/>
      <c r="M55" s="646"/>
      <c r="N55" s="646"/>
      <c r="O55" s="653"/>
      <c r="P55" s="660" t="s">
        <v>85</v>
      </c>
      <c r="Q55" s="661"/>
      <c r="R55" s="661"/>
      <c r="S55" s="661"/>
      <c r="T55" s="661"/>
      <c r="U55" s="661"/>
      <c r="V55" s="662"/>
      <c r="W55" s="37" t="s">
        <v>86</v>
      </c>
      <c r="X55" s="643">
        <f>IFERROR(X49/H49,"0")+IFERROR(X50/H50,"0")+IFERROR(X51/H51,"0")+IFERROR(X52/H52,"0")+IFERROR(X53/H53,"0")+IFERROR(X54/H54,"0")</f>
        <v>28.518518518518515</v>
      </c>
      <c r="Y55" s="643">
        <f>IFERROR(Y49/H49,"0")+IFERROR(Y50/H50,"0")+IFERROR(Y51/H51,"0")+IFERROR(Y52/H52,"0")+IFERROR(Y53/H53,"0")+IFERROR(Y54/H54,"0")</f>
        <v>29.000000000000004</v>
      </c>
      <c r="Z55" s="643">
        <f>IFERROR(IF(Z49="",0,Z49),"0")+IFERROR(IF(Z50="",0,Z50),"0")+IFERROR(IF(Z51="",0,Z51),"0")+IFERROR(IF(Z52="",0,Z52),"0")+IFERROR(IF(Z53="",0,Z53),"0")+IFERROR(IF(Z54="",0,Z54),"0")</f>
        <v>0.55042000000000002</v>
      </c>
      <c r="AA55" s="644"/>
      <c r="AB55" s="644"/>
      <c r="AC55" s="644"/>
    </row>
    <row r="56" spans="1:68" x14ac:dyDescent="0.2">
      <c r="A56" s="646"/>
      <c r="B56" s="646"/>
      <c r="C56" s="646"/>
      <c r="D56" s="646"/>
      <c r="E56" s="646"/>
      <c r="F56" s="646"/>
      <c r="G56" s="646"/>
      <c r="H56" s="646"/>
      <c r="I56" s="646"/>
      <c r="J56" s="646"/>
      <c r="K56" s="646"/>
      <c r="L56" s="646"/>
      <c r="M56" s="646"/>
      <c r="N56" s="646"/>
      <c r="O56" s="653"/>
      <c r="P56" s="660" t="s">
        <v>85</v>
      </c>
      <c r="Q56" s="661"/>
      <c r="R56" s="661"/>
      <c r="S56" s="661"/>
      <c r="T56" s="661"/>
      <c r="U56" s="661"/>
      <c r="V56" s="662"/>
      <c r="W56" s="37" t="s">
        <v>68</v>
      </c>
      <c r="X56" s="643">
        <f>IFERROR(SUM(X49:X54),"0")</f>
        <v>308</v>
      </c>
      <c r="Y56" s="643">
        <f>IFERROR(SUM(Y49:Y54),"0")</f>
        <v>313.20000000000005</v>
      </c>
      <c r="Z56" s="37"/>
      <c r="AA56" s="644"/>
      <c r="AB56" s="644"/>
      <c r="AC56" s="644"/>
    </row>
    <row r="57" spans="1:68" ht="14.25" hidden="1" customHeight="1" x14ac:dyDescent="0.25">
      <c r="A57" s="654" t="s">
        <v>132</v>
      </c>
      <c r="B57" s="646"/>
      <c r="C57" s="646"/>
      <c r="D57" s="646"/>
      <c r="E57" s="646"/>
      <c r="F57" s="646"/>
      <c r="G57" s="646"/>
      <c r="H57" s="646"/>
      <c r="I57" s="646"/>
      <c r="J57" s="646"/>
      <c r="K57" s="646"/>
      <c r="L57" s="646"/>
      <c r="M57" s="646"/>
      <c r="N57" s="646"/>
      <c r="O57" s="646"/>
      <c r="P57" s="646"/>
      <c r="Q57" s="646"/>
      <c r="R57" s="646"/>
      <c r="S57" s="646"/>
      <c r="T57" s="646"/>
      <c r="U57" s="646"/>
      <c r="V57" s="646"/>
      <c r="W57" s="646"/>
      <c r="X57" s="646"/>
      <c r="Y57" s="646"/>
      <c r="Z57" s="646"/>
      <c r="AA57" s="637"/>
      <c r="AB57" s="637"/>
      <c r="AC57" s="637"/>
    </row>
    <row r="58" spans="1:68" ht="16.5" customHeight="1" x14ac:dyDescent="0.25">
      <c r="A58" s="54" t="s">
        <v>133</v>
      </c>
      <c r="B58" s="54" t="s">
        <v>134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98</v>
      </c>
      <c r="L58" s="32"/>
      <c r="M58" s="33" t="s">
        <v>99</v>
      </c>
      <c r="N58" s="33"/>
      <c r="O58" s="32">
        <v>50</v>
      </c>
      <c r="P58" s="70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0"/>
      <c r="R58" s="650"/>
      <c r="S58" s="650"/>
      <c r="T58" s="651"/>
      <c r="U58" s="34"/>
      <c r="V58" s="34"/>
      <c r="W58" s="35" t="s">
        <v>68</v>
      </c>
      <c r="X58" s="641">
        <v>231</v>
      </c>
      <c r="Y58" s="642">
        <f>IFERROR(IF(X58="",0,CEILING((X58/$H58),1)*$H58),"")</f>
        <v>237.60000000000002</v>
      </c>
      <c r="Z58" s="36">
        <f>IFERROR(IF(Y58=0,"",ROUNDUP(Y58/H58,0)*0.01898),"")</f>
        <v>0.41755999999999999</v>
      </c>
      <c r="AA58" s="56"/>
      <c r="AB58" s="57"/>
      <c r="AC58" s="105" t="s">
        <v>135</v>
      </c>
      <c r="AG58" s="64"/>
      <c r="AJ58" s="68"/>
      <c r="AK58" s="68">
        <v>0</v>
      </c>
      <c r="BB58" s="106" t="s">
        <v>1</v>
      </c>
      <c r="BM58" s="64">
        <f>IFERROR(X58*I58/H58,"0")</f>
        <v>240.30416666666665</v>
      </c>
      <c r="BN58" s="64">
        <f>IFERROR(Y58*I58/H58,"0")</f>
        <v>247.17</v>
      </c>
      <c r="BO58" s="64">
        <f>IFERROR(1/J58*(X58/H58),"0")</f>
        <v>0.33420138888888884</v>
      </c>
      <c r="BP58" s="64">
        <f>IFERROR(1/J58*(Y58/H58),"0")</f>
        <v>0.34375</v>
      </c>
    </row>
    <row r="59" spans="1:68" ht="27" hidden="1" customHeight="1" x14ac:dyDescent="0.25">
      <c r="A59" s="54" t="s">
        <v>136</v>
      </c>
      <c r="B59" s="54" t="s">
        <v>137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103</v>
      </c>
      <c r="L59" s="32"/>
      <c r="M59" s="33" t="s">
        <v>99</v>
      </c>
      <c r="N59" s="33"/>
      <c r="O59" s="32">
        <v>90</v>
      </c>
      <c r="P59" s="7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0"/>
      <c r="R59" s="650"/>
      <c r="S59" s="650"/>
      <c r="T59" s="651"/>
      <c r="U59" s="34"/>
      <c r="V59" s="34"/>
      <c r="W59" s="35" t="s">
        <v>68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138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139</v>
      </c>
      <c r="B60" s="54" t="s">
        <v>140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66</v>
      </c>
      <c r="L60" s="32"/>
      <c r="M60" s="33" t="s">
        <v>104</v>
      </c>
      <c r="N60" s="33"/>
      <c r="O60" s="32">
        <v>50</v>
      </c>
      <c r="P60" s="65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0"/>
      <c r="R60" s="650"/>
      <c r="S60" s="650"/>
      <c r="T60" s="651"/>
      <c r="U60" s="34"/>
      <c r="V60" s="34"/>
      <c r="W60" s="35" t="s">
        <v>68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135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141</v>
      </c>
      <c r="B61" s="54" t="s">
        <v>142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66</v>
      </c>
      <c r="L61" s="32"/>
      <c r="M61" s="33" t="s">
        <v>99</v>
      </c>
      <c r="N61" s="33"/>
      <c r="O61" s="32">
        <v>50</v>
      </c>
      <c r="P61" s="7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0"/>
      <c r="R61" s="650"/>
      <c r="S61" s="650"/>
      <c r="T61" s="651"/>
      <c r="U61" s="34"/>
      <c r="V61" s="34"/>
      <c r="W61" s="35" t="s">
        <v>68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135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652"/>
      <c r="B62" s="646"/>
      <c r="C62" s="646"/>
      <c r="D62" s="646"/>
      <c r="E62" s="646"/>
      <c r="F62" s="646"/>
      <c r="G62" s="646"/>
      <c r="H62" s="646"/>
      <c r="I62" s="646"/>
      <c r="J62" s="646"/>
      <c r="K62" s="646"/>
      <c r="L62" s="646"/>
      <c r="M62" s="646"/>
      <c r="N62" s="646"/>
      <c r="O62" s="653"/>
      <c r="P62" s="660" t="s">
        <v>85</v>
      </c>
      <c r="Q62" s="661"/>
      <c r="R62" s="661"/>
      <c r="S62" s="661"/>
      <c r="T62" s="661"/>
      <c r="U62" s="661"/>
      <c r="V62" s="662"/>
      <c r="W62" s="37" t="s">
        <v>86</v>
      </c>
      <c r="X62" s="643">
        <f>IFERROR(X58/H58,"0")+IFERROR(X59/H59,"0")+IFERROR(X60/H60,"0")+IFERROR(X61/H61,"0")</f>
        <v>21.388888888888886</v>
      </c>
      <c r="Y62" s="643">
        <f>IFERROR(Y58/H58,"0")+IFERROR(Y59/H59,"0")+IFERROR(Y60/H60,"0")+IFERROR(Y61/H61,"0")</f>
        <v>22</v>
      </c>
      <c r="Z62" s="643">
        <f>IFERROR(IF(Z58="",0,Z58),"0")+IFERROR(IF(Z59="",0,Z59),"0")+IFERROR(IF(Z60="",0,Z60),"0")+IFERROR(IF(Z61="",0,Z61),"0")</f>
        <v>0.41755999999999999</v>
      </c>
      <c r="AA62" s="644"/>
      <c r="AB62" s="644"/>
      <c r="AC62" s="644"/>
    </row>
    <row r="63" spans="1:68" x14ac:dyDescent="0.2">
      <c r="A63" s="646"/>
      <c r="B63" s="646"/>
      <c r="C63" s="646"/>
      <c r="D63" s="646"/>
      <c r="E63" s="646"/>
      <c r="F63" s="646"/>
      <c r="G63" s="646"/>
      <c r="H63" s="646"/>
      <c r="I63" s="646"/>
      <c r="J63" s="646"/>
      <c r="K63" s="646"/>
      <c r="L63" s="646"/>
      <c r="M63" s="646"/>
      <c r="N63" s="646"/>
      <c r="O63" s="653"/>
      <c r="P63" s="660" t="s">
        <v>85</v>
      </c>
      <c r="Q63" s="661"/>
      <c r="R63" s="661"/>
      <c r="S63" s="661"/>
      <c r="T63" s="661"/>
      <c r="U63" s="661"/>
      <c r="V63" s="662"/>
      <c r="W63" s="37" t="s">
        <v>68</v>
      </c>
      <c r="X63" s="643">
        <f>IFERROR(SUM(X58:X61),"0")</f>
        <v>231</v>
      </c>
      <c r="Y63" s="643">
        <f>IFERROR(SUM(Y58:Y61),"0")</f>
        <v>237.60000000000002</v>
      </c>
      <c r="Z63" s="37"/>
      <c r="AA63" s="644"/>
      <c r="AB63" s="644"/>
      <c r="AC63" s="644"/>
    </row>
    <row r="64" spans="1:68" ht="14.25" hidden="1" customHeight="1" x14ac:dyDescent="0.25">
      <c r="A64" s="654" t="s">
        <v>143</v>
      </c>
      <c r="B64" s="646"/>
      <c r="C64" s="646"/>
      <c r="D64" s="646"/>
      <c r="E64" s="646"/>
      <c r="F64" s="646"/>
      <c r="G64" s="646"/>
      <c r="H64" s="646"/>
      <c r="I64" s="646"/>
      <c r="J64" s="646"/>
      <c r="K64" s="646"/>
      <c r="L64" s="646"/>
      <c r="M64" s="646"/>
      <c r="N64" s="646"/>
      <c r="O64" s="646"/>
      <c r="P64" s="646"/>
      <c r="Q64" s="646"/>
      <c r="R64" s="646"/>
      <c r="S64" s="646"/>
      <c r="T64" s="646"/>
      <c r="U64" s="646"/>
      <c r="V64" s="646"/>
      <c r="W64" s="646"/>
      <c r="X64" s="646"/>
      <c r="Y64" s="646"/>
      <c r="Z64" s="646"/>
      <c r="AA64" s="637"/>
      <c r="AB64" s="637"/>
      <c r="AC64" s="637"/>
    </row>
    <row r="65" spans="1:68" ht="27" hidden="1" customHeight="1" x14ac:dyDescent="0.25">
      <c r="A65" s="54" t="s">
        <v>144</v>
      </c>
      <c r="B65" s="54" t="s">
        <v>145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146</v>
      </c>
      <c r="L65" s="32"/>
      <c r="M65" s="33" t="s">
        <v>67</v>
      </c>
      <c r="N65" s="33"/>
      <c r="O65" s="32">
        <v>40</v>
      </c>
      <c r="P65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0"/>
      <c r="R65" s="650"/>
      <c r="S65" s="650"/>
      <c r="T65" s="651"/>
      <c r="U65" s="34"/>
      <c r="V65" s="34"/>
      <c r="W65" s="35" t="s">
        <v>68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147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146</v>
      </c>
      <c r="L66" s="32"/>
      <c r="M66" s="33" t="s">
        <v>67</v>
      </c>
      <c r="N66" s="33"/>
      <c r="O66" s="32">
        <v>40</v>
      </c>
      <c r="P66" s="90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0"/>
      <c r="R66" s="650"/>
      <c r="S66" s="650"/>
      <c r="T66" s="651"/>
      <c r="U66" s="34"/>
      <c r="V66" s="34"/>
      <c r="W66" s="35" t="s">
        <v>68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150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151</v>
      </c>
      <c r="B67" s="54" t="s">
        <v>152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146</v>
      </c>
      <c r="L67" s="32"/>
      <c r="M67" s="33" t="s">
        <v>67</v>
      </c>
      <c r="N67" s="33"/>
      <c r="O67" s="32">
        <v>40</v>
      </c>
      <c r="P67" s="7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0"/>
      <c r="R67" s="650"/>
      <c r="S67" s="650"/>
      <c r="T67" s="651"/>
      <c r="U67" s="34"/>
      <c r="V67" s="34"/>
      <c r="W67" s="35" t="s">
        <v>68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153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2"/>
      <c r="B68" s="646"/>
      <c r="C68" s="646"/>
      <c r="D68" s="646"/>
      <c r="E68" s="646"/>
      <c r="F68" s="646"/>
      <c r="G68" s="646"/>
      <c r="H68" s="646"/>
      <c r="I68" s="646"/>
      <c r="J68" s="646"/>
      <c r="K68" s="646"/>
      <c r="L68" s="646"/>
      <c r="M68" s="646"/>
      <c r="N68" s="646"/>
      <c r="O68" s="653"/>
      <c r="P68" s="660" t="s">
        <v>85</v>
      </c>
      <c r="Q68" s="661"/>
      <c r="R68" s="661"/>
      <c r="S68" s="661"/>
      <c r="T68" s="661"/>
      <c r="U68" s="661"/>
      <c r="V68" s="662"/>
      <c r="W68" s="37" t="s">
        <v>86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46"/>
      <c r="B69" s="646"/>
      <c r="C69" s="646"/>
      <c r="D69" s="646"/>
      <c r="E69" s="646"/>
      <c r="F69" s="646"/>
      <c r="G69" s="646"/>
      <c r="H69" s="646"/>
      <c r="I69" s="646"/>
      <c r="J69" s="646"/>
      <c r="K69" s="646"/>
      <c r="L69" s="646"/>
      <c r="M69" s="646"/>
      <c r="N69" s="646"/>
      <c r="O69" s="653"/>
      <c r="P69" s="660" t="s">
        <v>85</v>
      </c>
      <c r="Q69" s="661"/>
      <c r="R69" s="661"/>
      <c r="S69" s="661"/>
      <c r="T69" s="661"/>
      <c r="U69" s="661"/>
      <c r="V69" s="662"/>
      <c r="W69" s="37" t="s">
        <v>68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63</v>
      </c>
      <c r="B70" s="646"/>
      <c r="C70" s="646"/>
      <c r="D70" s="646"/>
      <c r="E70" s="646"/>
      <c r="F70" s="646"/>
      <c r="G70" s="646"/>
      <c r="H70" s="646"/>
      <c r="I70" s="646"/>
      <c r="J70" s="646"/>
      <c r="K70" s="646"/>
      <c r="L70" s="646"/>
      <c r="M70" s="646"/>
      <c r="N70" s="646"/>
      <c r="O70" s="646"/>
      <c r="P70" s="646"/>
      <c r="Q70" s="646"/>
      <c r="R70" s="646"/>
      <c r="S70" s="646"/>
      <c r="T70" s="646"/>
      <c r="U70" s="646"/>
      <c r="V70" s="646"/>
      <c r="W70" s="646"/>
      <c r="X70" s="646"/>
      <c r="Y70" s="646"/>
      <c r="Z70" s="646"/>
      <c r="AA70" s="637"/>
      <c r="AB70" s="637"/>
      <c r="AC70" s="637"/>
    </row>
    <row r="71" spans="1:68" ht="16.5" hidden="1" customHeight="1" x14ac:dyDescent="0.25">
      <c r="A71" s="54" t="s">
        <v>154</v>
      </c>
      <c r="B71" s="54" t="s">
        <v>155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98</v>
      </c>
      <c r="L71" s="32"/>
      <c r="M71" s="33" t="s">
        <v>104</v>
      </c>
      <c r="N71" s="33"/>
      <c r="O71" s="32">
        <v>40</v>
      </c>
      <c r="P71" s="69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0"/>
      <c r="R71" s="650"/>
      <c r="S71" s="650"/>
      <c r="T71" s="651"/>
      <c r="U71" s="34"/>
      <c r="V71" s="34"/>
      <c r="W71" s="35" t="s">
        <v>68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157</v>
      </c>
      <c r="B72" s="54" t="s">
        <v>158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98</v>
      </c>
      <c r="L72" s="32"/>
      <c r="M72" s="33" t="s">
        <v>104</v>
      </c>
      <c r="N72" s="33"/>
      <c r="O72" s="32">
        <v>45</v>
      </c>
      <c r="P72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0"/>
      <c r="R72" s="650"/>
      <c r="S72" s="650"/>
      <c r="T72" s="651"/>
      <c r="U72" s="34"/>
      <c r="V72" s="34"/>
      <c r="W72" s="35" t="s">
        <v>68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159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160</v>
      </c>
      <c r="B73" s="54" t="s">
        <v>161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98</v>
      </c>
      <c r="L73" s="32"/>
      <c r="M73" s="33" t="s">
        <v>104</v>
      </c>
      <c r="N73" s="33"/>
      <c r="O73" s="32">
        <v>40</v>
      </c>
      <c r="P73" s="99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0"/>
      <c r="R73" s="650"/>
      <c r="S73" s="650"/>
      <c r="T73" s="651"/>
      <c r="U73" s="34"/>
      <c r="V73" s="34"/>
      <c r="W73" s="35" t="s">
        <v>68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162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163</v>
      </c>
      <c r="B74" s="54" t="s">
        <v>164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66</v>
      </c>
      <c r="L74" s="32"/>
      <c r="M74" s="33" t="s">
        <v>104</v>
      </c>
      <c r="N74" s="33"/>
      <c r="O74" s="32">
        <v>40</v>
      </c>
      <c r="P74" s="88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0"/>
      <c r="R74" s="650"/>
      <c r="S74" s="650"/>
      <c r="T74" s="651"/>
      <c r="U74" s="34"/>
      <c r="V74" s="34"/>
      <c r="W74" s="35" t="s">
        <v>68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156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165</v>
      </c>
      <c r="B75" s="54" t="s">
        <v>166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66</v>
      </c>
      <c r="L75" s="32"/>
      <c r="M75" s="33" t="s">
        <v>104</v>
      </c>
      <c r="N75" s="33"/>
      <c r="O75" s="32">
        <v>45</v>
      </c>
      <c r="P75" s="72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0"/>
      <c r="R75" s="650"/>
      <c r="S75" s="650"/>
      <c r="T75" s="651"/>
      <c r="U75" s="34"/>
      <c r="V75" s="34"/>
      <c r="W75" s="35" t="s">
        <v>68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159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167</v>
      </c>
      <c r="B76" s="54" t="s">
        <v>168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66</v>
      </c>
      <c r="L76" s="32"/>
      <c r="M76" s="33" t="s">
        <v>104</v>
      </c>
      <c r="N76" s="33"/>
      <c r="O76" s="32">
        <v>40</v>
      </c>
      <c r="P76" s="8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0"/>
      <c r="R76" s="650"/>
      <c r="S76" s="650"/>
      <c r="T76" s="651"/>
      <c r="U76" s="34"/>
      <c r="V76" s="34"/>
      <c r="W76" s="35" t="s">
        <v>68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162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2"/>
      <c r="B77" s="646"/>
      <c r="C77" s="646"/>
      <c r="D77" s="646"/>
      <c r="E77" s="646"/>
      <c r="F77" s="646"/>
      <c r="G77" s="646"/>
      <c r="H77" s="646"/>
      <c r="I77" s="646"/>
      <c r="J77" s="646"/>
      <c r="K77" s="646"/>
      <c r="L77" s="646"/>
      <c r="M77" s="646"/>
      <c r="N77" s="646"/>
      <c r="O77" s="653"/>
      <c r="P77" s="660" t="s">
        <v>85</v>
      </c>
      <c r="Q77" s="661"/>
      <c r="R77" s="661"/>
      <c r="S77" s="661"/>
      <c r="T77" s="661"/>
      <c r="U77" s="661"/>
      <c r="V77" s="662"/>
      <c r="W77" s="37" t="s">
        <v>86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46"/>
      <c r="B78" s="646"/>
      <c r="C78" s="646"/>
      <c r="D78" s="646"/>
      <c r="E78" s="646"/>
      <c r="F78" s="646"/>
      <c r="G78" s="646"/>
      <c r="H78" s="646"/>
      <c r="I78" s="646"/>
      <c r="J78" s="646"/>
      <c r="K78" s="646"/>
      <c r="L78" s="646"/>
      <c r="M78" s="646"/>
      <c r="N78" s="646"/>
      <c r="O78" s="653"/>
      <c r="P78" s="660" t="s">
        <v>85</v>
      </c>
      <c r="Q78" s="661"/>
      <c r="R78" s="661"/>
      <c r="S78" s="661"/>
      <c r="T78" s="661"/>
      <c r="U78" s="661"/>
      <c r="V78" s="662"/>
      <c r="W78" s="37" t="s">
        <v>68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169</v>
      </c>
      <c r="B79" s="646"/>
      <c r="C79" s="646"/>
      <c r="D79" s="646"/>
      <c r="E79" s="646"/>
      <c r="F79" s="646"/>
      <c r="G79" s="646"/>
      <c r="H79" s="646"/>
      <c r="I79" s="646"/>
      <c r="J79" s="646"/>
      <c r="K79" s="646"/>
      <c r="L79" s="646"/>
      <c r="M79" s="646"/>
      <c r="N79" s="646"/>
      <c r="O79" s="646"/>
      <c r="P79" s="646"/>
      <c r="Q79" s="646"/>
      <c r="R79" s="646"/>
      <c r="S79" s="646"/>
      <c r="T79" s="646"/>
      <c r="U79" s="646"/>
      <c r="V79" s="646"/>
      <c r="W79" s="646"/>
      <c r="X79" s="646"/>
      <c r="Y79" s="646"/>
      <c r="Z79" s="646"/>
      <c r="AA79" s="637"/>
      <c r="AB79" s="637"/>
      <c r="AC79" s="637"/>
    </row>
    <row r="80" spans="1:68" ht="27" hidden="1" customHeight="1" x14ac:dyDescent="0.25">
      <c r="A80" s="54" t="s">
        <v>170</v>
      </c>
      <c r="B80" s="54" t="s">
        <v>171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98</v>
      </c>
      <c r="L80" s="32"/>
      <c r="M80" s="33" t="s">
        <v>127</v>
      </c>
      <c r="N80" s="33"/>
      <c r="O80" s="32">
        <v>30</v>
      </c>
      <c r="P80" s="80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0"/>
      <c r="R80" s="650"/>
      <c r="S80" s="650"/>
      <c r="T80" s="651"/>
      <c r="U80" s="34"/>
      <c r="V80" s="34"/>
      <c r="W80" s="35" t="s">
        <v>68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172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103</v>
      </c>
      <c r="L81" s="32"/>
      <c r="M81" s="33" t="s">
        <v>104</v>
      </c>
      <c r="N81" s="33"/>
      <c r="O81" s="32">
        <v>30</v>
      </c>
      <c r="P81" s="9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0"/>
      <c r="R81" s="650"/>
      <c r="S81" s="650"/>
      <c r="T81" s="651"/>
      <c r="U81" s="34"/>
      <c r="V81" s="34"/>
      <c r="W81" s="35" t="s">
        <v>68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2"/>
      <c r="B82" s="646"/>
      <c r="C82" s="646"/>
      <c r="D82" s="646"/>
      <c r="E82" s="646"/>
      <c r="F82" s="646"/>
      <c r="G82" s="646"/>
      <c r="H82" s="646"/>
      <c r="I82" s="646"/>
      <c r="J82" s="646"/>
      <c r="K82" s="646"/>
      <c r="L82" s="646"/>
      <c r="M82" s="646"/>
      <c r="N82" s="646"/>
      <c r="O82" s="653"/>
      <c r="P82" s="660" t="s">
        <v>85</v>
      </c>
      <c r="Q82" s="661"/>
      <c r="R82" s="661"/>
      <c r="S82" s="661"/>
      <c r="T82" s="661"/>
      <c r="U82" s="661"/>
      <c r="V82" s="662"/>
      <c r="W82" s="37" t="s">
        <v>86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46"/>
      <c r="B83" s="646"/>
      <c r="C83" s="646"/>
      <c r="D83" s="646"/>
      <c r="E83" s="646"/>
      <c r="F83" s="646"/>
      <c r="G83" s="646"/>
      <c r="H83" s="646"/>
      <c r="I83" s="646"/>
      <c r="J83" s="646"/>
      <c r="K83" s="646"/>
      <c r="L83" s="646"/>
      <c r="M83" s="646"/>
      <c r="N83" s="646"/>
      <c r="O83" s="653"/>
      <c r="P83" s="660" t="s">
        <v>85</v>
      </c>
      <c r="Q83" s="661"/>
      <c r="R83" s="661"/>
      <c r="S83" s="661"/>
      <c r="T83" s="661"/>
      <c r="U83" s="661"/>
      <c r="V83" s="662"/>
      <c r="W83" s="37" t="s">
        <v>68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74" t="s">
        <v>176</v>
      </c>
      <c r="B84" s="646"/>
      <c r="C84" s="646"/>
      <c r="D84" s="646"/>
      <c r="E84" s="646"/>
      <c r="F84" s="646"/>
      <c r="G84" s="646"/>
      <c r="H84" s="646"/>
      <c r="I84" s="646"/>
      <c r="J84" s="646"/>
      <c r="K84" s="646"/>
      <c r="L84" s="646"/>
      <c r="M84" s="646"/>
      <c r="N84" s="646"/>
      <c r="O84" s="646"/>
      <c r="P84" s="646"/>
      <c r="Q84" s="646"/>
      <c r="R84" s="646"/>
      <c r="S84" s="646"/>
      <c r="T84" s="646"/>
      <c r="U84" s="646"/>
      <c r="V84" s="646"/>
      <c r="W84" s="646"/>
      <c r="X84" s="646"/>
      <c r="Y84" s="646"/>
      <c r="Z84" s="646"/>
      <c r="AA84" s="636"/>
      <c r="AB84" s="636"/>
      <c r="AC84" s="636"/>
    </row>
    <row r="85" spans="1:68" ht="14.25" hidden="1" customHeight="1" x14ac:dyDescent="0.25">
      <c r="A85" s="654" t="s">
        <v>95</v>
      </c>
      <c r="B85" s="646"/>
      <c r="C85" s="646"/>
      <c r="D85" s="646"/>
      <c r="E85" s="646"/>
      <c r="F85" s="646"/>
      <c r="G85" s="646"/>
      <c r="H85" s="646"/>
      <c r="I85" s="646"/>
      <c r="J85" s="646"/>
      <c r="K85" s="646"/>
      <c r="L85" s="646"/>
      <c r="M85" s="646"/>
      <c r="N85" s="646"/>
      <c r="O85" s="646"/>
      <c r="P85" s="646"/>
      <c r="Q85" s="646"/>
      <c r="R85" s="646"/>
      <c r="S85" s="646"/>
      <c r="T85" s="646"/>
      <c r="U85" s="646"/>
      <c r="V85" s="646"/>
      <c r="W85" s="646"/>
      <c r="X85" s="646"/>
      <c r="Y85" s="646"/>
      <c r="Z85" s="646"/>
      <c r="AA85" s="637"/>
      <c r="AB85" s="637"/>
      <c r="AC85" s="637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98</v>
      </c>
      <c r="L86" s="32"/>
      <c r="M86" s="33" t="s">
        <v>127</v>
      </c>
      <c r="N86" s="33"/>
      <c r="O86" s="32">
        <v>50</v>
      </c>
      <c r="P86" s="101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0"/>
      <c r="R86" s="650"/>
      <c r="S86" s="650"/>
      <c r="T86" s="651"/>
      <c r="U86" s="34"/>
      <c r="V86" s="34"/>
      <c r="W86" s="35" t="s">
        <v>68</v>
      </c>
      <c r="X86" s="641">
        <v>495</v>
      </c>
      <c r="Y86" s="642">
        <f>IFERROR(IF(X86="",0,CEILING((X86/$H86),1)*$H86),"")</f>
        <v>496.8</v>
      </c>
      <c r="Z86" s="36">
        <f>IFERROR(IF(Y86=0,"",ROUNDUP(Y86/H86,0)*0.01898),"")</f>
        <v>0.87307999999999997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514.9375</v>
      </c>
      <c r="BN86" s="64">
        <f>IFERROR(Y86*I86/H86,"0")</f>
        <v>516.80999999999995</v>
      </c>
      <c r="BO86" s="64">
        <f>IFERROR(1/J86*(X86/H86),"0")</f>
        <v>0.71614583333333326</v>
      </c>
      <c r="BP86" s="64">
        <f>IFERROR(1/J86*(Y86/H86),"0")</f>
        <v>0.71875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103</v>
      </c>
      <c r="L87" s="32"/>
      <c r="M87" s="33" t="s">
        <v>104</v>
      </c>
      <c r="N87" s="33"/>
      <c r="O87" s="32">
        <v>50</v>
      </c>
      <c r="P87" s="8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0"/>
      <c r="R87" s="650"/>
      <c r="S87" s="650"/>
      <c r="T87" s="651"/>
      <c r="U87" s="34"/>
      <c r="V87" s="34"/>
      <c r="W87" s="35" t="s">
        <v>68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103</v>
      </c>
      <c r="L88" s="32"/>
      <c r="M88" s="33" t="s">
        <v>127</v>
      </c>
      <c r="N88" s="33"/>
      <c r="O88" s="32">
        <v>50</v>
      </c>
      <c r="P88" s="83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0"/>
      <c r="R88" s="650"/>
      <c r="S88" s="650"/>
      <c r="T88" s="651"/>
      <c r="U88" s="34"/>
      <c r="V88" s="34"/>
      <c r="W88" s="35" t="s">
        <v>68</v>
      </c>
      <c r="X88" s="641">
        <v>66</v>
      </c>
      <c r="Y88" s="642">
        <f>IFERROR(IF(X88="",0,CEILING((X88/$H88),1)*$H88),"")</f>
        <v>67.5</v>
      </c>
      <c r="Z88" s="36">
        <f>IFERROR(IF(Y88=0,"",ROUNDUP(Y88/H88,0)*0.00902),"")</f>
        <v>0.1353</v>
      </c>
      <c r="AA88" s="56"/>
      <c r="AB88" s="57"/>
      <c r="AC88" s="139" t="s">
        <v>184</v>
      </c>
      <c r="AG88" s="64"/>
      <c r="AJ88" s="68"/>
      <c r="AK88" s="68">
        <v>0</v>
      </c>
      <c r="BB88" s="140" t="s">
        <v>1</v>
      </c>
      <c r="BM88" s="64">
        <f>IFERROR(X88*I88/H88,"0")</f>
        <v>69.08</v>
      </c>
      <c r="BN88" s="64">
        <f>IFERROR(Y88*I88/H88,"0")</f>
        <v>70.650000000000006</v>
      </c>
      <c r="BO88" s="64">
        <f>IFERROR(1/J88*(X88/H88),"0")</f>
        <v>0.1111111111111111</v>
      </c>
      <c r="BP88" s="64">
        <f>IFERROR(1/J88*(Y88/H88),"0")</f>
        <v>0.11363636363636365</v>
      </c>
    </row>
    <row r="89" spans="1:68" x14ac:dyDescent="0.2">
      <c r="A89" s="652"/>
      <c r="B89" s="646"/>
      <c r="C89" s="646"/>
      <c r="D89" s="646"/>
      <c r="E89" s="646"/>
      <c r="F89" s="646"/>
      <c r="G89" s="646"/>
      <c r="H89" s="646"/>
      <c r="I89" s="646"/>
      <c r="J89" s="646"/>
      <c r="K89" s="646"/>
      <c r="L89" s="646"/>
      <c r="M89" s="646"/>
      <c r="N89" s="646"/>
      <c r="O89" s="653"/>
      <c r="P89" s="660" t="s">
        <v>85</v>
      </c>
      <c r="Q89" s="661"/>
      <c r="R89" s="661"/>
      <c r="S89" s="661"/>
      <c r="T89" s="661"/>
      <c r="U89" s="661"/>
      <c r="V89" s="662"/>
      <c r="W89" s="37" t="s">
        <v>86</v>
      </c>
      <c r="X89" s="643">
        <f>IFERROR(X86/H86,"0")+IFERROR(X87/H87,"0")+IFERROR(X88/H88,"0")</f>
        <v>60.499999999999993</v>
      </c>
      <c r="Y89" s="643">
        <f>IFERROR(Y86/H86,"0")+IFERROR(Y87/H87,"0")+IFERROR(Y88/H88,"0")</f>
        <v>61</v>
      </c>
      <c r="Z89" s="643">
        <f>IFERROR(IF(Z86="",0,Z86),"0")+IFERROR(IF(Z87="",0,Z87),"0")+IFERROR(IF(Z88="",0,Z88),"0")</f>
        <v>1.0083800000000001</v>
      </c>
      <c r="AA89" s="644"/>
      <c r="AB89" s="644"/>
      <c r="AC89" s="644"/>
    </row>
    <row r="90" spans="1:68" x14ac:dyDescent="0.2">
      <c r="A90" s="646"/>
      <c r="B90" s="646"/>
      <c r="C90" s="646"/>
      <c r="D90" s="646"/>
      <c r="E90" s="646"/>
      <c r="F90" s="646"/>
      <c r="G90" s="646"/>
      <c r="H90" s="646"/>
      <c r="I90" s="646"/>
      <c r="J90" s="646"/>
      <c r="K90" s="646"/>
      <c r="L90" s="646"/>
      <c r="M90" s="646"/>
      <c r="N90" s="646"/>
      <c r="O90" s="653"/>
      <c r="P90" s="660" t="s">
        <v>85</v>
      </c>
      <c r="Q90" s="661"/>
      <c r="R90" s="661"/>
      <c r="S90" s="661"/>
      <c r="T90" s="661"/>
      <c r="U90" s="661"/>
      <c r="V90" s="662"/>
      <c r="W90" s="37" t="s">
        <v>68</v>
      </c>
      <c r="X90" s="643">
        <f>IFERROR(SUM(X86:X88),"0")</f>
        <v>561</v>
      </c>
      <c r="Y90" s="643">
        <f>IFERROR(SUM(Y86:Y88),"0")</f>
        <v>564.29999999999995</v>
      </c>
      <c r="Z90" s="37"/>
      <c r="AA90" s="644"/>
      <c r="AB90" s="644"/>
      <c r="AC90" s="644"/>
    </row>
    <row r="91" spans="1:68" ht="14.25" hidden="1" customHeight="1" x14ac:dyDescent="0.25">
      <c r="A91" s="654" t="s">
        <v>63</v>
      </c>
      <c r="B91" s="646"/>
      <c r="C91" s="646"/>
      <c r="D91" s="646"/>
      <c r="E91" s="646"/>
      <c r="F91" s="646"/>
      <c r="G91" s="646"/>
      <c r="H91" s="646"/>
      <c r="I91" s="646"/>
      <c r="J91" s="646"/>
      <c r="K91" s="646"/>
      <c r="L91" s="646"/>
      <c r="M91" s="646"/>
      <c r="N91" s="646"/>
      <c r="O91" s="646"/>
      <c r="P91" s="646"/>
      <c r="Q91" s="646"/>
      <c r="R91" s="646"/>
      <c r="S91" s="646"/>
      <c r="T91" s="646"/>
      <c r="U91" s="646"/>
      <c r="V91" s="646"/>
      <c r="W91" s="646"/>
      <c r="X91" s="646"/>
      <c r="Y91" s="646"/>
      <c r="Z91" s="646"/>
      <c r="AA91" s="637"/>
      <c r="AB91" s="637"/>
      <c r="AC91" s="637"/>
    </row>
    <row r="92" spans="1:68" ht="16.5" customHeight="1" x14ac:dyDescent="0.25">
      <c r="A92" s="54" t="s">
        <v>185</v>
      </c>
      <c r="B92" s="54" t="s">
        <v>186</v>
      </c>
      <c r="C92" s="31">
        <v>4301051546</v>
      </c>
      <c r="D92" s="647">
        <v>4607091386967</v>
      </c>
      <c r="E92" s="648"/>
      <c r="F92" s="640">
        <v>1.4</v>
      </c>
      <c r="G92" s="32">
        <v>6</v>
      </c>
      <c r="H92" s="640">
        <v>8.4</v>
      </c>
      <c r="I92" s="640">
        <v>8.9190000000000005</v>
      </c>
      <c r="J92" s="32">
        <v>64</v>
      </c>
      <c r="K92" s="32" t="s">
        <v>98</v>
      </c>
      <c r="L92" s="32"/>
      <c r="M92" s="33" t="s">
        <v>104</v>
      </c>
      <c r="N92" s="33"/>
      <c r="O92" s="32">
        <v>45</v>
      </c>
      <c r="P92" s="97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50"/>
      <c r="R92" s="650"/>
      <c r="S92" s="650"/>
      <c r="T92" s="651"/>
      <c r="U92" s="34"/>
      <c r="V92" s="34"/>
      <c r="W92" s="35" t="s">
        <v>68</v>
      </c>
      <c r="X92" s="641">
        <v>162</v>
      </c>
      <c r="Y92" s="642">
        <f t="shared" ref="Y92:Y99" si="16">IFERROR(IF(X92="",0,CEILING((X92/$H92),1)*$H92),"")</f>
        <v>168</v>
      </c>
      <c r="Z92" s="36">
        <f>IFERROR(IF(Y92=0,"",ROUNDUP(Y92/H92,0)*0.01898),"")</f>
        <v>0.37959999999999999</v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172.00928571428574</v>
      </c>
      <c r="BN92" s="64">
        <f t="shared" ref="BN92:BN99" si="18">IFERROR(Y92*I92/H92,"0")</f>
        <v>178.38</v>
      </c>
      <c r="BO92" s="64">
        <f t="shared" ref="BO92:BO99" si="19">IFERROR(1/J92*(X92/H92),"0")</f>
        <v>0.3013392857142857</v>
      </c>
      <c r="BP92" s="64">
        <f t="shared" ref="BP92:BP99" si="20">IFERROR(1/J92*(Y92/H92),"0")</f>
        <v>0.3125</v>
      </c>
    </row>
    <row r="93" spans="1:68" ht="16.5" hidden="1" customHeight="1" x14ac:dyDescent="0.25">
      <c r="A93" s="54" t="s">
        <v>185</v>
      </c>
      <c r="B93" s="54" t="s">
        <v>188</v>
      </c>
      <c r="C93" s="31">
        <v>4301051437</v>
      </c>
      <c r="D93" s="647">
        <v>4607091386967</v>
      </c>
      <c r="E93" s="648"/>
      <c r="F93" s="640">
        <v>1.35</v>
      </c>
      <c r="G93" s="32">
        <v>6</v>
      </c>
      <c r="H93" s="640">
        <v>8.1</v>
      </c>
      <c r="I93" s="640">
        <v>8.6189999999999998</v>
      </c>
      <c r="J93" s="32">
        <v>64</v>
      </c>
      <c r="K93" s="32" t="s">
        <v>98</v>
      </c>
      <c r="L93" s="32"/>
      <c r="M93" s="33" t="s">
        <v>104</v>
      </c>
      <c r="N93" s="33"/>
      <c r="O93" s="32">
        <v>45</v>
      </c>
      <c r="P93" s="80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650"/>
      <c r="R93" s="650"/>
      <c r="S93" s="650"/>
      <c r="T93" s="651"/>
      <c r="U93" s="34"/>
      <c r="V93" s="34"/>
      <c r="W93" s="35" t="s">
        <v>68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98</v>
      </c>
      <c r="L94" s="32"/>
      <c r="M94" s="33" t="s">
        <v>127</v>
      </c>
      <c r="N94" s="33"/>
      <c r="O94" s="32">
        <v>45</v>
      </c>
      <c r="P94" s="1006" t="s">
        <v>190</v>
      </c>
      <c r="Q94" s="650"/>
      <c r="R94" s="650"/>
      <c r="S94" s="650"/>
      <c r="T94" s="651"/>
      <c r="U94" s="34"/>
      <c r="V94" s="34"/>
      <c r="W94" s="35" t="s">
        <v>68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187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191</v>
      </c>
      <c r="B95" s="54" t="s">
        <v>192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66</v>
      </c>
      <c r="L95" s="32"/>
      <c r="M95" s="33" t="s">
        <v>104</v>
      </c>
      <c r="N95" s="33"/>
      <c r="O95" s="32">
        <v>45</v>
      </c>
      <c r="P95" s="96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0"/>
      <c r="R95" s="650"/>
      <c r="S95" s="650"/>
      <c r="T95" s="651"/>
      <c r="U95" s="34"/>
      <c r="V95" s="34"/>
      <c r="W95" s="35" t="s">
        <v>68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193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194</v>
      </c>
      <c r="B96" s="54" t="s">
        <v>195</v>
      </c>
      <c r="C96" s="31">
        <v>4301052039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66</v>
      </c>
      <c r="L96" s="32"/>
      <c r="M96" s="33" t="s">
        <v>104</v>
      </c>
      <c r="N96" s="33"/>
      <c r="O96" s="32">
        <v>45</v>
      </c>
      <c r="P96" s="82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50"/>
      <c r="R96" s="650"/>
      <c r="S96" s="650"/>
      <c r="T96" s="651"/>
      <c r="U96" s="34"/>
      <c r="V96" s="34"/>
      <c r="W96" s="35" t="s">
        <v>68</v>
      </c>
      <c r="X96" s="641">
        <v>60</v>
      </c>
      <c r="Y96" s="642">
        <f t="shared" si="16"/>
        <v>62.1</v>
      </c>
      <c r="Z96" s="36">
        <f>IFERROR(IF(Y96=0,"",ROUNDUP(Y96/H96,0)*0.00651),"")</f>
        <v>0.14973</v>
      </c>
      <c r="AA96" s="56"/>
      <c r="AB96" s="57"/>
      <c r="AC96" s="149" t="s">
        <v>196</v>
      </c>
      <c r="AG96" s="64"/>
      <c r="AJ96" s="68"/>
      <c r="AK96" s="68">
        <v>0</v>
      </c>
      <c r="BB96" s="150" t="s">
        <v>1</v>
      </c>
      <c r="BM96" s="64">
        <f t="shared" si="17"/>
        <v>65.599999999999994</v>
      </c>
      <c r="BN96" s="64">
        <f t="shared" si="18"/>
        <v>67.896000000000001</v>
      </c>
      <c r="BO96" s="64">
        <f t="shared" si="19"/>
        <v>0.12210012210012211</v>
      </c>
      <c r="BP96" s="64">
        <f t="shared" si="20"/>
        <v>0.1263736263736264</v>
      </c>
    </row>
    <row r="97" spans="1:68" ht="16.5" hidden="1" customHeight="1" x14ac:dyDescent="0.25">
      <c r="A97" s="54" t="s">
        <v>194</v>
      </c>
      <c r="B97" s="54" t="s">
        <v>197</v>
      </c>
      <c r="C97" s="31">
        <v>4301051718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66</v>
      </c>
      <c r="L97" s="32"/>
      <c r="M97" s="33" t="s">
        <v>127</v>
      </c>
      <c r="N97" s="33"/>
      <c r="O97" s="32">
        <v>45</v>
      </c>
      <c r="P97" s="77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50"/>
      <c r="R97" s="650"/>
      <c r="S97" s="650"/>
      <c r="T97" s="651"/>
      <c r="U97" s="34"/>
      <c r="V97" s="34"/>
      <c r="W97" s="35" t="s">
        <v>68</v>
      </c>
      <c r="X97" s="641">
        <v>0</v>
      </c>
      <c r="Y97" s="642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198</v>
      </c>
      <c r="B98" s="54" t="s">
        <v>199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66</v>
      </c>
      <c r="L98" s="32"/>
      <c r="M98" s="33" t="s">
        <v>104</v>
      </c>
      <c r="N98" s="33"/>
      <c r="O98" s="32">
        <v>45</v>
      </c>
      <c r="P98" s="7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0"/>
      <c r="R98" s="650"/>
      <c r="S98" s="650"/>
      <c r="T98" s="651"/>
      <c r="U98" s="34"/>
      <c r="V98" s="34"/>
      <c r="W98" s="35" t="s">
        <v>68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200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201</v>
      </c>
      <c r="B99" s="54" t="s">
        <v>202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66</v>
      </c>
      <c r="L99" s="32"/>
      <c r="M99" s="33" t="s">
        <v>104</v>
      </c>
      <c r="N99" s="33"/>
      <c r="O99" s="32">
        <v>45</v>
      </c>
      <c r="P99" s="98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0"/>
      <c r="R99" s="650"/>
      <c r="S99" s="650"/>
      <c r="T99" s="651"/>
      <c r="U99" s="34"/>
      <c r="V99" s="34"/>
      <c r="W99" s="35" t="s">
        <v>68</v>
      </c>
      <c r="X99" s="641">
        <v>78</v>
      </c>
      <c r="Y99" s="642">
        <f t="shared" si="16"/>
        <v>79.2</v>
      </c>
      <c r="Z99" s="36">
        <f>IFERROR(IF(Y99=0,"",ROUNDUP(Y99/H99,0)*0.00651),"")</f>
        <v>0.28644000000000003</v>
      </c>
      <c r="AA99" s="56"/>
      <c r="AB99" s="57"/>
      <c r="AC99" s="155" t="s">
        <v>200</v>
      </c>
      <c r="AG99" s="64"/>
      <c r="AJ99" s="68"/>
      <c r="AK99" s="68">
        <v>0</v>
      </c>
      <c r="BB99" s="156" t="s">
        <v>1</v>
      </c>
      <c r="BM99" s="64">
        <f t="shared" si="17"/>
        <v>88.053333333333342</v>
      </c>
      <c r="BN99" s="64">
        <f t="shared" si="18"/>
        <v>89.408000000000001</v>
      </c>
      <c r="BO99" s="64">
        <f t="shared" si="19"/>
        <v>0.23809523809523814</v>
      </c>
      <c r="BP99" s="64">
        <f t="shared" si="20"/>
        <v>0.24175824175824179</v>
      </c>
    </row>
    <row r="100" spans="1:68" x14ac:dyDescent="0.2">
      <c r="A100" s="652"/>
      <c r="B100" s="646"/>
      <c r="C100" s="646"/>
      <c r="D100" s="646"/>
      <c r="E100" s="646"/>
      <c r="F100" s="646"/>
      <c r="G100" s="646"/>
      <c r="H100" s="646"/>
      <c r="I100" s="646"/>
      <c r="J100" s="646"/>
      <c r="K100" s="646"/>
      <c r="L100" s="646"/>
      <c r="M100" s="646"/>
      <c r="N100" s="646"/>
      <c r="O100" s="653"/>
      <c r="P100" s="660" t="s">
        <v>85</v>
      </c>
      <c r="Q100" s="661"/>
      <c r="R100" s="661"/>
      <c r="S100" s="661"/>
      <c r="T100" s="661"/>
      <c r="U100" s="661"/>
      <c r="V100" s="662"/>
      <c r="W100" s="37" t="s">
        <v>86</v>
      </c>
      <c r="X100" s="643">
        <f>IFERROR(X92/H92,"0")+IFERROR(X93/H93,"0")+IFERROR(X94/H94,"0")+IFERROR(X95/H95,"0")+IFERROR(X96/H96,"0")+IFERROR(X97/H97,"0")+IFERROR(X98/H98,"0")+IFERROR(X99/H99,"0")</f>
        <v>84.841269841269849</v>
      </c>
      <c r="Y100" s="643">
        <f>IFERROR(Y92/H92,"0")+IFERROR(Y93/H93,"0")+IFERROR(Y94/H94,"0")+IFERROR(Y95/H95,"0")+IFERROR(Y96/H96,"0")+IFERROR(Y97/H97,"0")+IFERROR(Y98/H98,"0")+IFERROR(Y99/H99,"0")</f>
        <v>87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0.81577</v>
      </c>
      <c r="AA100" s="644"/>
      <c r="AB100" s="644"/>
      <c r="AC100" s="644"/>
    </row>
    <row r="101" spans="1:68" x14ac:dyDescent="0.2">
      <c r="A101" s="646"/>
      <c r="B101" s="646"/>
      <c r="C101" s="646"/>
      <c r="D101" s="646"/>
      <c r="E101" s="646"/>
      <c r="F101" s="646"/>
      <c r="G101" s="646"/>
      <c r="H101" s="646"/>
      <c r="I101" s="646"/>
      <c r="J101" s="646"/>
      <c r="K101" s="646"/>
      <c r="L101" s="646"/>
      <c r="M101" s="646"/>
      <c r="N101" s="646"/>
      <c r="O101" s="653"/>
      <c r="P101" s="660" t="s">
        <v>85</v>
      </c>
      <c r="Q101" s="661"/>
      <c r="R101" s="661"/>
      <c r="S101" s="661"/>
      <c r="T101" s="661"/>
      <c r="U101" s="661"/>
      <c r="V101" s="662"/>
      <c r="W101" s="37" t="s">
        <v>68</v>
      </c>
      <c r="X101" s="643">
        <f>IFERROR(SUM(X92:X99),"0")</f>
        <v>300</v>
      </c>
      <c r="Y101" s="643">
        <f>IFERROR(SUM(Y92:Y99),"0")</f>
        <v>309.3</v>
      </c>
      <c r="Z101" s="37"/>
      <c r="AA101" s="644"/>
      <c r="AB101" s="644"/>
      <c r="AC101" s="644"/>
    </row>
    <row r="102" spans="1:68" ht="16.5" hidden="1" customHeight="1" x14ac:dyDescent="0.25">
      <c r="A102" s="674" t="s">
        <v>203</v>
      </c>
      <c r="B102" s="646"/>
      <c r="C102" s="646"/>
      <c r="D102" s="646"/>
      <c r="E102" s="646"/>
      <c r="F102" s="646"/>
      <c r="G102" s="646"/>
      <c r="H102" s="646"/>
      <c r="I102" s="646"/>
      <c r="J102" s="646"/>
      <c r="K102" s="646"/>
      <c r="L102" s="646"/>
      <c r="M102" s="646"/>
      <c r="N102" s="646"/>
      <c r="O102" s="646"/>
      <c r="P102" s="646"/>
      <c r="Q102" s="646"/>
      <c r="R102" s="646"/>
      <c r="S102" s="646"/>
      <c r="T102" s="646"/>
      <c r="U102" s="646"/>
      <c r="V102" s="646"/>
      <c r="W102" s="646"/>
      <c r="X102" s="646"/>
      <c r="Y102" s="646"/>
      <c r="Z102" s="646"/>
      <c r="AA102" s="636"/>
      <c r="AB102" s="636"/>
      <c r="AC102" s="636"/>
    </row>
    <row r="103" spans="1:68" ht="14.25" hidden="1" customHeight="1" x14ac:dyDescent="0.25">
      <c r="A103" s="654" t="s">
        <v>95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37"/>
      <c r="AB103" s="637"/>
      <c r="AC103" s="637"/>
    </row>
    <row r="104" spans="1:68" ht="16.5" customHeight="1" x14ac:dyDescent="0.25">
      <c r="A104" s="54" t="s">
        <v>204</v>
      </c>
      <c r="B104" s="54" t="s">
        <v>205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98</v>
      </c>
      <c r="L104" s="32"/>
      <c r="M104" s="33" t="s">
        <v>99</v>
      </c>
      <c r="N104" s="33"/>
      <c r="O104" s="32">
        <v>50</v>
      </c>
      <c r="P104" s="9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0"/>
      <c r="R104" s="650"/>
      <c r="S104" s="650"/>
      <c r="T104" s="651"/>
      <c r="U104" s="34"/>
      <c r="V104" s="34"/>
      <c r="W104" s="35" t="s">
        <v>68</v>
      </c>
      <c r="X104" s="641">
        <v>533</v>
      </c>
      <c r="Y104" s="642">
        <f>IFERROR(IF(X104="",0,CEILING((X104/$H104),1)*$H104),"")</f>
        <v>540</v>
      </c>
      <c r="Z104" s="36">
        <f>IFERROR(IF(Y104=0,"",ROUNDUP(Y104/H104,0)*0.01898),"")</f>
        <v>0.94900000000000007</v>
      </c>
      <c r="AA104" s="56"/>
      <c r="AB104" s="57"/>
      <c r="AC104" s="157" t="s">
        <v>206</v>
      </c>
      <c r="AG104" s="64"/>
      <c r="AJ104" s="68"/>
      <c r="AK104" s="68">
        <v>0</v>
      </c>
      <c r="BB104" s="158" t="s">
        <v>1</v>
      </c>
      <c r="BM104" s="64">
        <f>IFERROR(X104*I104/H104,"0")</f>
        <v>554.46805555555557</v>
      </c>
      <c r="BN104" s="64">
        <f>IFERROR(Y104*I104/H104,"0")</f>
        <v>561.74999999999989</v>
      </c>
      <c r="BO104" s="64">
        <f>IFERROR(1/J104*(X104/H104),"0")</f>
        <v>0.77112268518518512</v>
      </c>
      <c r="BP104" s="64">
        <f>IFERROR(1/J104*(Y104/H104),"0")</f>
        <v>0.78125</v>
      </c>
    </row>
    <row r="105" spans="1:68" ht="16.5" hidden="1" customHeight="1" x14ac:dyDescent="0.25">
      <c r="A105" s="54" t="s">
        <v>207</v>
      </c>
      <c r="B105" s="54" t="s">
        <v>208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103</v>
      </c>
      <c r="L105" s="32"/>
      <c r="M105" s="33" t="s">
        <v>104</v>
      </c>
      <c r="N105" s="33"/>
      <c r="O105" s="32">
        <v>50</v>
      </c>
      <c r="P105" s="74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0"/>
      <c r="R105" s="650"/>
      <c r="S105" s="650"/>
      <c r="T105" s="651"/>
      <c r="U105" s="34"/>
      <c r="V105" s="34"/>
      <c r="W105" s="35" t="s">
        <v>68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206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209</v>
      </c>
      <c r="B106" s="54" t="s">
        <v>210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103</v>
      </c>
      <c r="L106" s="32"/>
      <c r="M106" s="33" t="s">
        <v>104</v>
      </c>
      <c r="N106" s="33"/>
      <c r="O106" s="32">
        <v>50</v>
      </c>
      <c r="P106" s="7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0"/>
      <c r="R106" s="650"/>
      <c r="S106" s="650"/>
      <c r="T106" s="651"/>
      <c r="U106" s="34"/>
      <c r="V106" s="34"/>
      <c r="W106" s="35" t="s">
        <v>68</v>
      </c>
      <c r="X106" s="641">
        <v>33</v>
      </c>
      <c r="Y106" s="642">
        <f>IFERROR(IF(X106="",0,CEILING((X106/$H106),1)*$H106),"")</f>
        <v>36</v>
      </c>
      <c r="Z106" s="36">
        <f>IFERROR(IF(Y106=0,"",ROUNDUP(Y106/H106,0)*0.00902),"")</f>
        <v>7.2160000000000002E-2</v>
      </c>
      <c r="AA106" s="56"/>
      <c r="AB106" s="57"/>
      <c r="AC106" s="161" t="s">
        <v>206</v>
      </c>
      <c r="AG106" s="64"/>
      <c r="AJ106" s="68"/>
      <c r="AK106" s="68">
        <v>0</v>
      </c>
      <c r="BB106" s="162" t="s">
        <v>1</v>
      </c>
      <c r="BM106" s="64">
        <f>IFERROR(X106*I106/H106,"0")</f>
        <v>34.54</v>
      </c>
      <c r="BN106" s="64">
        <f>IFERROR(Y106*I106/H106,"0")</f>
        <v>37.68</v>
      </c>
      <c r="BO106" s="64">
        <f>IFERROR(1/J106*(X106/H106),"0")</f>
        <v>5.5555555555555552E-2</v>
      </c>
      <c r="BP106" s="64">
        <f>IFERROR(1/J106*(Y106/H106),"0")</f>
        <v>6.0606060606060608E-2</v>
      </c>
    </row>
    <row r="107" spans="1:68" ht="16.5" hidden="1" customHeight="1" x14ac:dyDescent="0.25">
      <c r="A107" s="54" t="s">
        <v>211</v>
      </c>
      <c r="B107" s="54" t="s">
        <v>212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103</v>
      </c>
      <c r="L107" s="32"/>
      <c r="M107" s="33" t="s">
        <v>104</v>
      </c>
      <c r="N107" s="33"/>
      <c r="O107" s="32">
        <v>50</v>
      </c>
      <c r="P107" s="75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0"/>
      <c r="R107" s="650"/>
      <c r="S107" s="650"/>
      <c r="T107" s="651"/>
      <c r="U107" s="34"/>
      <c r="V107" s="34"/>
      <c r="W107" s="35" t="s">
        <v>68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206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2"/>
      <c r="B108" s="646"/>
      <c r="C108" s="646"/>
      <c r="D108" s="646"/>
      <c r="E108" s="646"/>
      <c r="F108" s="646"/>
      <c r="G108" s="646"/>
      <c r="H108" s="646"/>
      <c r="I108" s="646"/>
      <c r="J108" s="646"/>
      <c r="K108" s="646"/>
      <c r="L108" s="646"/>
      <c r="M108" s="646"/>
      <c r="N108" s="646"/>
      <c r="O108" s="653"/>
      <c r="P108" s="660" t="s">
        <v>85</v>
      </c>
      <c r="Q108" s="661"/>
      <c r="R108" s="661"/>
      <c r="S108" s="661"/>
      <c r="T108" s="661"/>
      <c r="U108" s="661"/>
      <c r="V108" s="662"/>
      <c r="W108" s="37" t="s">
        <v>86</v>
      </c>
      <c r="X108" s="643">
        <f>IFERROR(X104/H104,"0")+IFERROR(X105/H105,"0")+IFERROR(X106/H106,"0")+IFERROR(X107/H107,"0")</f>
        <v>56.685185185185183</v>
      </c>
      <c r="Y108" s="643">
        <f>IFERROR(Y104/H104,"0")+IFERROR(Y105/H105,"0")+IFERROR(Y106/H106,"0")+IFERROR(Y107/H107,"0")</f>
        <v>58</v>
      </c>
      <c r="Z108" s="643">
        <f>IFERROR(IF(Z104="",0,Z104),"0")+IFERROR(IF(Z105="",0,Z105),"0")+IFERROR(IF(Z106="",0,Z106),"0")+IFERROR(IF(Z107="",0,Z107),"0")</f>
        <v>1.0211600000000001</v>
      </c>
      <c r="AA108" s="644"/>
      <c r="AB108" s="644"/>
      <c r="AC108" s="644"/>
    </row>
    <row r="109" spans="1:68" x14ac:dyDescent="0.2">
      <c r="A109" s="646"/>
      <c r="B109" s="646"/>
      <c r="C109" s="646"/>
      <c r="D109" s="646"/>
      <c r="E109" s="646"/>
      <c r="F109" s="646"/>
      <c r="G109" s="646"/>
      <c r="H109" s="646"/>
      <c r="I109" s="646"/>
      <c r="J109" s="646"/>
      <c r="K109" s="646"/>
      <c r="L109" s="646"/>
      <c r="M109" s="646"/>
      <c r="N109" s="646"/>
      <c r="O109" s="653"/>
      <c r="P109" s="660" t="s">
        <v>85</v>
      </c>
      <c r="Q109" s="661"/>
      <c r="R109" s="661"/>
      <c r="S109" s="661"/>
      <c r="T109" s="661"/>
      <c r="U109" s="661"/>
      <c r="V109" s="662"/>
      <c r="W109" s="37" t="s">
        <v>68</v>
      </c>
      <c r="X109" s="643">
        <f>IFERROR(SUM(X104:X107),"0")</f>
        <v>566</v>
      </c>
      <c r="Y109" s="643">
        <f>IFERROR(SUM(Y104:Y107),"0")</f>
        <v>576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132</v>
      </c>
      <c r="B110" s="646"/>
      <c r="C110" s="646"/>
      <c r="D110" s="646"/>
      <c r="E110" s="646"/>
      <c r="F110" s="646"/>
      <c r="G110" s="646"/>
      <c r="H110" s="646"/>
      <c r="I110" s="646"/>
      <c r="J110" s="646"/>
      <c r="K110" s="646"/>
      <c r="L110" s="646"/>
      <c r="M110" s="646"/>
      <c r="N110" s="646"/>
      <c r="O110" s="646"/>
      <c r="P110" s="646"/>
      <c r="Q110" s="646"/>
      <c r="R110" s="646"/>
      <c r="S110" s="646"/>
      <c r="T110" s="646"/>
      <c r="U110" s="646"/>
      <c r="V110" s="646"/>
      <c r="W110" s="646"/>
      <c r="X110" s="646"/>
      <c r="Y110" s="646"/>
      <c r="Z110" s="646"/>
      <c r="AA110" s="637"/>
      <c r="AB110" s="637"/>
      <c r="AC110" s="637"/>
    </row>
    <row r="111" spans="1:68" ht="16.5" hidden="1" customHeight="1" x14ac:dyDescent="0.25">
      <c r="A111" s="54" t="s">
        <v>213</v>
      </c>
      <c r="B111" s="54" t="s">
        <v>214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98</v>
      </c>
      <c r="L111" s="32"/>
      <c r="M111" s="33" t="s">
        <v>99</v>
      </c>
      <c r="N111" s="33"/>
      <c r="O111" s="32">
        <v>55</v>
      </c>
      <c r="P111" s="76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0"/>
      <c r="R111" s="650"/>
      <c r="S111" s="650"/>
      <c r="T111" s="651"/>
      <c r="U111" s="34"/>
      <c r="V111" s="34"/>
      <c r="W111" s="35" t="s">
        <v>68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215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216</v>
      </c>
      <c r="B112" s="54" t="s">
        <v>217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146</v>
      </c>
      <c r="L112" s="32"/>
      <c r="M112" s="33" t="s">
        <v>99</v>
      </c>
      <c r="N112" s="33"/>
      <c r="O112" s="32">
        <v>55</v>
      </c>
      <c r="P112" s="76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0"/>
      <c r="R112" s="650"/>
      <c r="S112" s="650"/>
      <c r="T112" s="651"/>
      <c r="U112" s="34"/>
      <c r="V112" s="34"/>
      <c r="W112" s="35" t="s">
        <v>68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215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218</v>
      </c>
      <c r="B113" s="54" t="s">
        <v>219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66</v>
      </c>
      <c r="L113" s="32"/>
      <c r="M113" s="33" t="s">
        <v>99</v>
      </c>
      <c r="N113" s="33"/>
      <c r="O113" s="32">
        <v>55</v>
      </c>
      <c r="P113" s="93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0"/>
      <c r="R113" s="650"/>
      <c r="S113" s="650"/>
      <c r="T113" s="651"/>
      <c r="U113" s="34"/>
      <c r="V113" s="34"/>
      <c r="W113" s="35" t="s">
        <v>68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215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2"/>
      <c r="B114" s="646"/>
      <c r="C114" s="646"/>
      <c r="D114" s="646"/>
      <c r="E114" s="646"/>
      <c r="F114" s="646"/>
      <c r="G114" s="646"/>
      <c r="H114" s="646"/>
      <c r="I114" s="646"/>
      <c r="J114" s="646"/>
      <c r="K114" s="646"/>
      <c r="L114" s="646"/>
      <c r="M114" s="646"/>
      <c r="N114" s="646"/>
      <c r="O114" s="653"/>
      <c r="P114" s="660" t="s">
        <v>85</v>
      </c>
      <c r="Q114" s="661"/>
      <c r="R114" s="661"/>
      <c r="S114" s="661"/>
      <c r="T114" s="661"/>
      <c r="U114" s="661"/>
      <c r="V114" s="662"/>
      <c r="W114" s="37" t="s">
        <v>86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46"/>
      <c r="B115" s="646"/>
      <c r="C115" s="646"/>
      <c r="D115" s="646"/>
      <c r="E115" s="646"/>
      <c r="F115" s="646"/>
      <c r="G115" s="646"/>
      <c r="H115" s="646"/>
      <c r="I115" s="646"/>
      <c r="J115" s="646"/>
      <c r="K115" s="646"/>
      <c r="L115" s="646"/>
      <c r="M115" s="646"/>
      <c r="N115" s="646"/>
      <c r="O115" s="653"/>
      <c r="P115" s="660" t="s">
        <v>85</v>
      </c>
      <c r="Q115" s="661"/>
      <c r="R115" s="661"/>
      <c r="S115" s="661"/>
      <c r="T115" s="661"/>
      <c r="U115" s="661"/>
      <c r="V115" s="662"/>
      <c r="W115" s="37" t="s">
        <v>68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63</v>
      </c>
      <c r="B116" s="646"/>
      <c r="C116" s="646"/>
      <c r="D116" s="646"/>
      <c r="E116" s="646"/>
      <c r="F116" s="646"/>
      <c r="G116" s="646"/>
      <c r="H116" s="646"/>
      <c r="I116" s="646"/>
      <c r="J116" s="646"/>
      <c r="K116" s="646"/>
      <c r="L116" s="646"/>
      <c r="M116" s="646"/>
      <c r="N116" s="646"/>
      <c r="O116" s="646"/>
      <c r="P116" s="646"/>
      <c r="Q116" s="646"/>
      <c r="R116" s="646"/>
      <c r="S116" s="646"/>
      <c r="T116" s="646"/>
      <c r="U116" s="646"/>
      <c r="V116" s="646"/>
      <c r="W116" s="646"/>
      <c r="X116" s="646"/>
      <c r="Y116" s="646"/>
      <c r="Z116" s="646"/>
      <c r="AA116" s="637"/>
      <c r="AB116" s="637"/>
      <c r="AC116" s="637"/>
    </row>
    <row r="117" spans="1:68" ht="27" hidden="1" customHeight="1" x14ac:dyDescent="0.25">
      <c r="A117" s="54" t="s">
        <v>220</v>
      </c>
      <c r="B117" s="54" t="s">
        <v>221</v>
      </c>
      <c r="C117" s="31">
        <v>4301051360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98</v>
      </c>
      <c r="L117" s="32"/>
      <c r="M117" s="33" t="s">
        <v>104</v>
      </c>
      <c r="N117" s="33"/>
      <c r="O117" s="32">
        <v>45</v>
      </c>
      <c r="P117" s="91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50"/>
      <c r="R117" s="650"/>
      <c r="S117" s="650"/>
      <c r="T117" s="651"/>
      <c r="U117" s="34"/>
      <c r="V117" s="34"/>
      <c r="W117" s="35" t="s">
        <v>68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222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220</v>
      </c>
      <c r="B118" s="54" t="s">
        <v>223</v>
      </c>
      <c r="C118" s="31">
        <v>4301051625</v>
      </c>
      <c r="D118" s="647">
        <v>4607091385168</v>
      </c>
      <c r="E118" s="648"/>
      <c r="F118" s="640">
        <v>1.4</v>
      </c>
      <c r="G118" s="32">
        <v>6</v>
      </c>
      <c r="H118" s="640">
        <v>8.4</v>
      </c>
      <c r="I118" s="640">
        <v>8.9130000000000003</v>
      </c>
      <c r="J118" s="32">
        <v>64</v>
      </c>
      <c r="K118" s="32" t="s">
        <v>98</v>
      </c>
      <c r="L118" s="32"/>
      <c r="M118" s="33" t="s">
        <v>104</v>
      </c>
      <c r="N118" s="33"/>
      <c r="O118" s="32">
        <v>45</v>
      </c>
      <c r="P118" s="90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8" s="650"/>
      <c r="R118" s="650"/>
      <c r="S118" s="650"/>
      <c r="T118" s="651"/>
      <c r="U118" s="34"/>
      <c r="V118" s="34"/>
      <c r="W118" s="35" t="s">
        <v>68</v>
      </c>
      <c r="X118" s="641">
        <v>173</v>
      </c>
      <c r="Y118" s="642">
        <f t="shared" si="21"/>
        <v>176.4</v>
      </c>
      <c r="Z118" s="36">
        <f>IFERROR(IF(Y118=0,"",ROUNDUP(Y118/H118,0)*0.01898),"")</f>
        <v>0.39857999999999999</v>
      </c>
      <c r="AA118" s="56"/>
      <c r="AB118" s="57"/>
      <c r="AC118" s="173" t="s">
        <v>224</v>
      </c>
      <c r="AG118" s="64"/>
      <c r="AJ118" s="68"/>
      <c r="AK118" s="68">
        <v>0</v>
      </c>
      <c r="BB118" s="174" t="s">
        <v>1</v>
      </c>
      <c r="BM118" s="64">
        <f t="shared" si="22"/>
        <v>183.56535714285715</v>
      </c>
      <c r="BN118" s="64">
        <f t="shared" si="23"/>
        <v>187.173</v>
      </c>
      <c r="BO118" s="64">
        <f t="shared" si="24"/>
        <v>0.32180059523809523</v>
      </c>
      <c r="BP118" s="64">
        <f t="shared" si="25"/>
        <v>0.328125</v>
      </c>
    </row>
    <row r="119" spans="1:68" ht="16.5" hidden="1" customHeight="1" x14ac:dyDescent="0.25">
      <c r="A119" s="54" t="s">
        <v>220</v>
      </c>
      <c r="B119" s="54" t="s">
        <v>225</v>
      </c>
      <c r="C119" s="31">
        <v>4301051724</v>
      </c>
      <c r="D119" s="647">
        <v>4607091385168</v>
      </c>
      <c r="E119" s="648"/>
      <c r="F119" s="640">
        <v>1.35</v>
      </c>
      <c r="G119" s="32">
        <v>6</v>
      </c>
      <c r="H119" s="640">
        <v>8.1</v>
      </c>
      <c r="I119" s="640">
        <v>8.6129999999999995</v>
      </c>
      <c r="J119" s="32">
        <v>64</v>
      </c>
      <c r="K119" s="32" t="s">
        <v>98</v>
      </c>
      <c r="L119" s="32"/>
      <c r="M119" s="33" t="s">
        <v>127</v>
      </c>
      <c r="N119" s="33"/>
      <c r="O119" s="32">
        <v>45</v>
      </c>
      <c r="P119" s="92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650"/>
      <c r="R119" s="650"/>
      <c r="S119" s="650"/>
      <c r="T119" s="651"/>
      <c r="U119" s="34"/>
      <c r="V119" s="34"/>
      <c r="W119" s="35" t="s">
        <v>68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224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66</v>
      </c>
      <c r="L120" s="32"/>
      <c r="M120" s="33" t="s">
        <v>127</v>
      </c>
      <c r="N120" s="33"/>
      <c r="O120" s="32">
        <v>45</v>
      </c>
      <c r="P120" s="96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0"/>
      <c r="R120" s="650"/>
      <c r="S120" s="650"/>
      <c r="T120" s="651"/>
      <c r="U120" s="34"/>
      <c r="V120" s="34"/>
      <c r="W120" s="35" t="s">
        <v>68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224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66</v>
      </c>
      <c r="L121" s="32"/>
      <c r="M121" s="33" t="s">
        <v>127</v>
      </c>
      <c r="N121" s="33"/>
      <c r="O121" s="32">
        <v>45</v>
      </c>
      <c r="P121" s="73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0"/>
      <c r="R121" s="650"/>
      <c r="S121" s="650"/>
      <c r="T121" s="651"/>
      <c r="U121" s="34"/>
      <c r="V121" s="34"/>
      <c r="W121" s="35" t="s">
        <v>68</v>
      </c>
      <c r="X121" s="641">
        <v>56</v>
      </c>
      <c r="Y121" s="642">
        <f t="shared" si="21"/>
        <v>56.7</v>
      </c>
      <c r="Z121" s="36">
        <f>IFERROR(IF(Y121=0,"",ROUNDUP(Y121/H121,0)*0.00651),"")</f>
        <v>0.13671</v>
      </c>
      <c r="AA121" s="56"/>
      <c r="AB121" s="57"/>
      <c r="AC121" s="179" t="s">
        <v>224</v>
      </c>
      <c r="AG121" s="64"/>
      <c r="AJ121" s="68"/>
      <c r="AK121" s="68">
        <v>0</v>
      </c>
      <c r="BB121" s="180" t="s">
        <v>1</v>
      </c>
      <c r="BM121" s="64">
        <f t="shared" si="22"/>
        <v>61.226666666666667</v>
      </c>
      <c r="BN121" s="64">
        <f t="shared" si="23"/>
        <v>61.991999999999997</v>
      </c>
      <c r="BO121" s="64">
        <f t="shared" si="24"/>
        <v>0.11396011396011396</v>
      </c>
      <c r="BP121" s="64">
        <f t="shared" si="25"/>
        <v>0.11538461538461539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66</v>
      </c>
      <c r="L122" s="32"/>
      <c r="M122" s="33" t="s">
        <v>104</v>
      </c>
      <c r="N122" s="33"/>
      <c r="O122" s="32">
        <v>45</v>
      </c>
      <c r="P122" s="9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0"/>
      <c r="R122" s="650"/>
      <c r="S122" s="650"/>
      <c r="T122" s="651"/>
      <c r="U122" s="34"/>
      <c r="V122" s="34"/>
      <c r="W122" s="35" t="s">
        <v>68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232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233</v>
      </c>
      <c r="B123" s="54" t="s">
        <v>234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66</v>
      </c>
      <c r="L123" s="32"/>
      <c r="M123" s="33" t="s">
        <v>104</v>
      </c>
      <c r="N123" s="33"/>
      <c r="O123" s="32">
        <v>40</v>
      </c>
      <c r="P123" s="75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0"/>
      <c r="R123" s="650"/>
      <c r="S123" s="650"/>
      <c r="T123" s="651"/>
      <c r="U123" s="34"/>
      <c r="V123" s="34"/>
      <c r="W123" s="35" t="s">
        <v>68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235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2"/>
      <c r="B124" s="646"/>
      <c r="C124" s="646"/>
      <c r="D124" s="646"/>
      <c r="E124" s="646"/>
      <c r="F124" s="646"/>
      <c r="G124" s="646"/>
      <c r="H124" s="646"/>
      <c r="I124" s="646"/>
      <c r="J124" s="646"/>
      <c r="K124" s="646"/>
      <c r="L124" s="646"/>
      <c r="M124" s="646"/>
      <c r="N124" s="646"/>
      <c r="O124" s="653"/>
      <c r="P124" s="660" t="s">
        <v>85</v>
      </c>
      <c r="Q124" s="661"/>
      <c r="R124" s="661"/>
      <c r="S124" s="661"/>
      <c r="T124" s="661"/>
      <c r="U124" s="661"/>
      <c r="V124" s="662"/>
      <c r="W124" s="37" t="s">
        <v>86</v>
      </c>
      <c r="X124" s="643">
        <f>IFERROR(X117/H117,"0")+IFERROR(X118/H118,"0")+IFERROR(X119/H119,"0")+IFERROR(X120/H120,"0")+IFERROR(X121/H121,"0")+IFERROR(X122/H122,"0")+IFERROR(X123/H123,"0")</f>
        <v>41.335978835978835</v>
      </c>
      <c r="Y124" s="643">
        <f>IFERROR(Y117/H117,"0")+IFERROR(Y118/H118,"0")+IFERROR(Y119/H119,"0")+IFERROR(Y120/H120,"0")+IFERROR(Y121/H121,"0")+IFERROR(Y122/H122,"0")+IFERROR(Y123/H123,"0")</f>
        <v>42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0.53529000000000004</v>
      </c>
      <c r="AA124" s="644"/>
      <c r="AB124" s="644"/>
      <c r="AC124" s="644"/>
    </row>
    <row r="125" spans="1:68" x14ac:dyDescent="0.2">
      <c r="A125" s="646"/>
      <c r="B125" s="646"/>
      <c r="C125" s="646"/>
      <c r="D125" s="646"/>
      <c r="E125" s="646"/>
      <c r="F125" s="646"/>
      <c r="G125" s="646"/>
      <c r="H125" s="646"/>
      <c r="I125" s="646"/>
      <c r="J125" s="646"/>
      <c r="K125" s="646"/>
      <c r="L125" s="646"/>
      <c r="M125" s="646"/>
      <c r="N125" s="646"/>
      <c r="O125" s="653"/>
      <c r="P125" s="660" t="s">
        <v>85</v>
      </c>
      <c r="Q125" s="661"/>
      <c r="R125" s="661"/>
      <c r="S125" s="661"/>
      <c r="T125" s="661"/>
      <c r="U125" s="661"/>
      <c r="V125" s="662"/>
      <c r="W125" s="37" t="s">
        <v>68</v>
      </c>
      <c r="X125" s="643">
        <f>IFERROR(SUM(X117:X123),"0")</f>
        <v>229</v>
      </c>
      <c r="Y125" s="643">
        <f>IFERROR(SUM(Y117:Y123),"0")</f>
        <v>233.10000000000002</v>
      </c>
      <c r="Z125" s="37"/>
      <c r="AA125" s="644"/>
      <c r="AB125" s="644"/>
      <c r="AC125" s="644"/>
    </row>
    <row r="126" spans="1:68" ht="14.25" hidden="1" customHeight="1" x14ac:dyDescent="0.25">
      <c r="A126" s="654" t="s">
        <v>169</v>
      </c>
      <c r="B126" s="646"/>
      <c r="C126" s="646"/>
      <c r="D126" s="646"/>
      <c r="E126" s="646"/>
      <c r="F126" s="646"/>
      <c r="G126" s="646"/>
      <c r="H126" s="646"/>
      <c r="I126" s="646"/>
      <c r="J126" s="646"/>
      <c r="K126" s="646"/>
      <c r="L126" s="646"/>
      <c r="M126" s="646"/>
      <c r="N126" s="646"/>
      <c r="O126" s="646"/>
      <c r="P126" s="646"/>
      <c r="Q126" s="646"/>
      <c r="R126" s="646"/>
      <c r="S126" s="646"/>
      <c r="T126" s="646"/>
      <c r="U126" s="646"/>
      <c r="V126" s="646"/>
      <c r="W126" s="646"/>
      <c r="X126" s="646"/>
      <c r="Y126" s="646"/>
      <c r="Z126" s="646"/>
      <c r="AA126" s="637"/>
      <c r="AB126" s="637"/>
      <c r="AC126" s="637"/>
    </row>
    <row r="127" spans="1:68" ht="27" hidden="1" customHeight="1" x14ac:dyDescent="0.25">
      <c r="A127" s="54" t="s">
        <v>236</v>
      </c>
      <c r="B127" s="54" t="s">
        <v>237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66</v>
      </c>
      <c r="L127" s="32"/>
      <c r="M127" s="33" t="s">
        <v>104</v>
      </c>
      <c r="N127" s="33"/>
      <c r="O127" s="32">
        <v>40</v>
      </c>
      <c r="P127" s="7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0"/>
      <c r="R127" s="650"/>
      <c r="S127" s="650"/>
      <c r="T127" s="651"/>
      <c r="U127" s="34"/>
      <c r="V127" s="34"/>
      <c r="W127" s="35" t="s">
        <v>68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238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239</v>
      </c>
      <c r="B128" s="54" t="s">
        <v>240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66</v>
      </c>
      <c r="L128" s="32"/>
      <c r="M128" s="33" t="s">
        <v>104</v>
      </c>
      <c r="N128" s="33"/>
      <c r="O128" s="32">
        <v>40</v>
      </c>
      <c r="P128" s="73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0"/>
      <c r="R128" s="650"/>
      <c r="S128" s="650"/>
      <c r="T128" s="651"/>
      <c r="U128" s="34"/>
      <c r="V128" s="34"/>
      <c r="W128" s="35" t="s">
        <v>68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241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2"/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53"/>
      <c r="P129" s="660" t="s">
        <v>85</v>
      </c>
      <c r="Q129" s="661"/>
      <c r="R129" s="661"/>
      <c r="S129" s="661"/>
      <c r="T129" s="661"/>
      <c r="U129" s="661"/>
      <c r="V129" s="662"/>
      <c r="W129" s="37" t="s">
        <v>86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46"/>
      <c r="B130" s="646"/>
      <c r="C130" s="646"/>
      <c r="D130" s="646"/>
      <c r="E130" s="646"/>
      <c r="F130" s="646"/>
      <c r="G130" s="646"/>
      <c r="H130" s="646"/>
      <c r="I130" s="646"/>
      <c r="J130" s="646"/>
      <c r="K130" s="646"/>
      <c r="L130" s="646"/>
      <c r="M130" s="646"/>
      <c r="N130" s="646"/>
      <c r="O130" s="653"/>
      <c r="P130" s="660" t="s">
        <v>85</v>
      </c>
      <c r="Q130" s="661"/>
      <c r="R130" s="661"/>
      <c r="S130" s="661"/>
      <c r="T130" s="661"/>
      <c r="U130" s="661"/>
      <c r="V130" s="662"/>
      <c r="W130" s="37" t="s">
        <v>68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74" t="s">
        <v>242</v>
      </c>
      <c r="B131" s="646"/>
      <c r="C131" s="646"/>
      <c r="D131" s="646"/>
      <c r="E131" s="646"/>
      <c r="F131" s="646"/>
      <c r="G131" s="646"/>
      <c r="H131" s="646"/>
      <c r="I131" s="646"/>
      <c r="J131" s="646"/>
      <c r="K131" s="646"/>
      <c r="L131" s="646"/>
      <c r="M131" s="646"/>
      <c r="N131" s="646"/>
      <c r="O131" s="646"/>
      <c r="P131" s="646"/>
      <c r="Q131" s="646"/>
      <c r="R131" s="646"/>
      <c r="S131" s="646"/>
      <c r="T131" s="646"/>
      <c r="U131" s="646"/>
      <c r="V131" s="646"/>
      <c r="W131" s="646"/>
      <c r="X131" s="646"/>
      <c r="Y131" s="646"/>
      <c r="Z131" s="646"/>
      <c r="AA131" s="636"/>
      <c r="AB131" s="636"/>
      <c r="AC131" s="636"/>
    </row>
    <row r="132" spans="1:68" ht="14.25" hidden="1" customHeight="1" x14ac:dyDescent="0.25">
      <c r="A132" s="654" t="s">
        <v>95</v>
      </c>
      <c r="B132" s="646"/>
      <c r="C132" s="646"/>
      <c r="D132" s="646"/>
      <c r="E132" s="646"/>
      <c r="F132" s="646"/>
      <c r="G132" s="646"/>
      <c r="H132" s="646"/>
      <c r="I132" s="646"/>
      <c r="J132" s="646"/>
      <c r="K132" s="646"/>
      <c r="L132" s="646"/>
      <c r="M132" s="646"/>
      <c r="N132" s="646"/>
      <c r="O132" s="646"/>
      <c r="P132" s="646"/>
      <c r="Q132" s="646"/>
      <c r="R132" s="646"/>
      <c r="S132" s="646"/>
      <c r="T132" s="646"/>
      <c r="U132" s="646"/>
      <c r="V132" s="646"/>
      <c r="W132" s="646"/>
      <c r="X132" s="646"/>
      <c r="Y132" s="646"/>
      <c r="Z132" s="646"/>
      <c r="AA132" s="637"/>
      <c r="AB132" s="637"/>
      <c r="AC132" s="637"/>
    </row>
    <row r="133" spans="1:68" ht="27" hidden="1" customHeight="1" x14ac:dyDescent="0.25">
      <c r="A133" s="54" t="s">
        <v>243</v>
      </c>
      <c r="B133" s="54" t="s">
        <v>244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66</v>
      </c>
      <c r="L133" s="32"/>
      <c r="M133" s="33" t="s">
        <v>90</v>
      </c>
      <c r="N133" s="33"/>
      <c r="O133" s="32">
        <v>90</v>
      </c>
      <c r="P133" s="7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0"/>
      <c r="R133" s="650"/>
      <c r="S133" s="650"/>
      <c r="T133" s="651"/>
      <c r="U133" s="34"/>
      <c r="V133" s="34"/>
      <c r="W133" s="35" t="s">
        <v>68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245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243</v>
      </c>
      <c r="B134" s="54" t="s">
        <v>246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66</v>
      </c>
      <c r="L134" s="32"/>
      <c r="M134" s="33" t="s">
        <v>90</v>
      </c>
      <c r="N134" s="33"/>
      <c r="O134" s="32">
        <v>90</v>
      </c>
      <c r="P134" s="6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0"/>
      <c r="R134" s="650"/>
      <c r="S134" s="650"/>
      <c r="T134" s="651"/>
      <c r="U134" s="34"/>
      <c r="V134" s="34"/>
      <c r="W134" s="35" t="s">
        <v>68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245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2"/>
      <c r="B135" s="646"/>
      <c r="C135" s="646"/>
      <c r="D135" s="646"/>
      <c r="E135" s="646"/>
      <c r="F135" s="646"/>
      <c r="G135" s="646"/>
      <c r="H135" s="646"/>
      <c r="I135" s="646"/>
      <c r="J135" s="646"/>
      <c r="K135" s="646"/>
      <c r="L135" s="646"/>
      <c r="M135" s="646"/>
      <c r="N135" s="646"/>
      <c r="O135" s="653"/>
      <c r="P135" s="660" t="s">
        <v>85</v>
      </c>
      <c r="Q135" s="661"/>
      <c r="R135" s="661"/>
      <c r="S135" s="661"/>
      <c r="T135" s="661"/>
      <c r="U135" s="661"/>
      <c r="V135" s="662"/>
      <c r="W135" s="37" t="s">
        <v>86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46"/>
      <c r="B136" s="646"/>
      <c r="C136" s="646"/>
      <c r="D136" s="646"/>
      <c r="E136" s="646"/>
      <c r="F136" s="646"/>
      <c r="G136" s="646"/>
      <c r="H136" s="646"/>
      <c r="I136" s="646"/>
      <c r="J136" s="646"/>
      <c r="K136" s="646"/>
      <c r="L136" s="646"/>
      <c r="M136" s="646"/>
      <c r="N136" s="646"/>
      <c r="O136" s="653"/>
      <c r="P136" s="660" t="s">
        <v>85</v>
      </c>
      <c r="Q136" s="661"/>
      <c r="R136" s="661"/>
      <c r="S136" s="661"/>
      <c r="T136" s="661"/>
      <c r="U136" s="661"/>
      <c r="V136" s="662"/>
      <c r="W136" s="37" t="s">
        <v>68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143</v>
      </c>
      <c r="B137" s="646"/>
      <c r="C137" s="646"/>
      <c r="D137" s="646"/>
      <c r="E137" s="646"/>
      <c r="F137" s="646"/>
      <c r="G137" s="646"/>
      <c r="H137" s="646"/>
      <c r="I137" s="646"/>
      <c r="J137" s="646"/>
      <c r="K137" s="646"/>
      <c r="L137" s="646"/>
      <c r="M137" s="646"/>
      <c r="N137" s="646"/>
      <c r="O137" s="646"/>
      <c r="P137" s="646"/>
      <c r="Q137" s="646"/>
      <c r="R137" s="646"/>
      <c r="S137" s="646"/>
      <c r="T137" s="646"/>
      <c r="U137" s="646"/>
      <c r="V137" s="646"/>
      <c r="W137" s="646"/>
      <c r="X137" s="646"/>
      <c r="Y137" s="646"/>
      <c r="Z137" s="646"/>
      <c r="AA137" s="637"/>
      <c r="AB137" s="637"/>
      <c r="AC137" s="637"/>
    </row>
    <row r="138" spans="1:68" ht="27" hidden="1" customHeight="1" x14ac:dyDescent="0.25">
      <c r="A138" s="54" t="s">
        <v>247</v>
      </c>
      <c r="B138" s="54" t="s">
        <v>248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66</v>
      </c>
      <c r="L138" s="32"/>
      <c r="M138" s="33" t="s">
        <v>90</v>
      </c>
      <c r="N138" s="33"/>
      <c r="O138" s="32">
        <v>90</v>
      </c>
      <c r="P138" s="85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0"/>
      <c r="R138" s="650"/>
      <c r="S138" s="650"/>
      <c r="T138" s="651"/>
      <c r="U138" s="34"/>
      <c r="V138" s="34"/>
      <c r="W138" s="35" t="s">
        <v>68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247</v>
      </c>
      <c r="B139" s="54" t="s">
        <v>250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66</v>
      </c>
      <c r="L139" s="32"/>
      <c r="M139" s="33" t="s">
        <v>90</v>
      </c>
      <c r="N139" s="33"/>
      <c r="O139" s="32">
        <v>90</v>
      </c>
      <c r="P139" s="76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0"/>
      <c r="R139" s="650"/>
      <c r="S139" s="650"/>
      <c r="T139" s="651"/>
      <c r="U139" s="34"/>
      <c r="V139" s="34"/>
      <c r="W139" s="35" t="s">
        <v>68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249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2"/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53"/>
      <c r="P140" s="660" t="s">
        <v>85</v>
      </c>
      <c r="Q140" s="661"/>
      <c r="R140" s="661"/>
      <c r="S140" s="661"/>
      <c r="T140" s="661"/>
      <c r="U140" s="661"/>
      <c r="V140" s="662"/>
      <c r="W140" s="37" t="s">
        <v>86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46"/>
      <c r="B141" s="646"/>
      <c r="C141" s="646"/>
      <c r="D141" s="646"/>
      <c r="E141" s="646"/>
      <c r="F141" s="646"/>
      <c r="G141" s="646"/>
      <c r="H141" s="646"/>
      <c r="I141" s="646"/>
      <c r="J141" s="646"/>
      <c r="K141" s="646"/>
      <c r="L141" s="646"/>
      <c r="M141" s="646"/>
      <c r="N141" s="646"/>
      <c r="O141" s="653"/>
      <c r="P141" s="660" t="s">
        <v>85</v>
      </c>
      <c r="Q141" s="661"/>
      <c r="R141" s="661"/>
      <c r="S141" s="661"/>
      <c r="T141" s="661"/>
      <c r="U141" s="661"/>
      <c r="V141" s="662"/>
      <c r="W141" s="37" t="s">
        <v>68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63</v>
      </c>
      <c r="B142" s="646"/>
      <c r="C142" s="646"/>
      <c r="D142" s="646"/>
      <c r="E142" s="646"/>
      <c r="F142" s="646"/>
      <c r="G142" s="646"/>
      <c r="H142" s="646"/>
      <c r="I142" s="646"/>
      <c r="J142" s="646"/>
      <c r="K142" s="646"/>
      <c r="L142" s="646"/>
      <c r="M142" s="646"/>
      <c r="N142" s="646"/>
      <c r="O142" s="646"/>
      <c r="P142" s="646"/>
      <c r="Q142" s="646"/>
      <c r="R142" s="646"/>
      <c r="S142" s="646"/>
      <c r="T142" s="646"/>
      <c r="U142" s="646"/>
      <c r="V142" s="646"/>
      <c r="W142" s="646"/>
      <c r="X142" s="646"/>
      <c r="Y142" s="646"/>
      <c r="Z142" s="646"/>
      <c r="AA142" s="637"/>
      <c r="AB142" s="637"/>
      <c r="AC142" s="637"/>
    </row>
    <row r="143" spans="1:68" ht="16.5" hidden="1" customHeight="1" x14ac:dyDescent="0.25">
      <c r="A143" s="54" t="s">
        <v>251</v>
      </c>
      <c r="B143" s="54" t="s">
        <v>252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66</v>
      </c>
      <c r="L143" s="32"/>
      <c r="M143" s="33" t="s">
        <v>90</v>
      </c>
      <c r="N143" s="33"/>
      <c r="O143" s="32">
        <v>60</v>
      </c>
      <c r="P143" s="8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0"/>
      <c r="R143" s="650"/>
      <c r="S143" s="650"/>
      <c r="T143" s="651"/>
      <c r="U143" s="34"/>
      <c r="V143" s="34"/>
      <c r="W143" s="35" t="s">
        <v>68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245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251</v>
      </c>
      <c r="B144" s="54" t="s">
        <v>253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66</v>
      </c>
      <c r="L144" s="32"/>
      <c r="M144" s="33" t="s">
        <v>90</v>
      </c>
      <c r="N144" s="33"/>
      <c r="O144" s="32">
        <v>60</v>
      </c>
      <c r="P144" s="9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0"/>
      <c r="R144" s="650"/>
      <c r="S144" s="650"/>
      <c r="T144" s="651"/>
      <c r="U144" s="34"/>
      <c r="V144" s="34"/>
      <c r="W144" s="35" t="s">
        <v>68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245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2"/>
      <c r="B145" s="646"/>
      <c r="C145" s="646"/>
      <c r="D145" s="646"/>
      <c r="E145" s="646"/>
      <c r="F145" s="646"/>
      <c r="G145" s="646"/>
      <c r="H145" s="646"/>
      <c r="I145" s="646"/>
      <c r="J145" s="646"/>
      <c r="K145" s="646"/>
      <c r="L145" s="646"/>
      <c r="M145" s="646"/>
      <c r="N145" s="646"/>
      <c r="O145" s="653"/>
      <c r="P145" s="660" t="s">
        <v>85</v>
      </c>
      <c r="Q145" s="661"/>
      <c r="R145" s="661"/>
      <c r="S145" s="661"/>
      <c r="T145" s="661"/>
      <c r="U145" s="661"/>
      <c r="V145" s="662"/>
      <c r="W145" s="37" t="s">
        <v>86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46"/>
      <c r="B146" s="646"/>
      <c r="C146" s="646"/>
      <c r="D146" s="646"/>
      <c r="E146" s="646"/>
      <c r="F146" s="646"/>
      <c r="G146" s="646"/>
      <c r="H146" s="646"/>
      <c r="I146" s="646"/>
      <c r="J146" s="646"/>
      <c r="K146" s="646"/>
      <c r="L146" s="646"/>
      <c r="M146" s="646"/>
      <c r="N146" s="646"/>
      <c r="O146" s="653"/>
      <c r="P146" s="660" t="s">
        <v>85</v>
      </c>
      <c r="Q146" s="661"/>
      <c r="R146" s="661"/>
      <c r="S146" s="661"/>
      <c r="T146" s="661"/>
      <c r="U146" s="661"/>
      <c r="V146" s="662"/>
      <c r="W146" s="37" t="s">
        <v>68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74" t="s">
        <v>93</v>
      </c>
      <c r="B147" s="646"/>
      <c r="C147" s="646"/>
      <c r="D147" s="646"/>
      <c r="E147" s="646"/>
      <c r="F147" s="646"/>
      <c r="G147" s="646"/>
      <c r="H147" s="646"/>
      <c r="I147" s="646"/>
      <c r="J147" s="646"/>
      <c r="K147" s="646"/>
      <c r="L147" s="646"/>
      <c r="M147" s="646"/>
      <c r="N147" s="646"/>
      <c r="O147" s="646"/>
      <c r="P147" s="646"/>
      <c r="Q147" s="646"/>
      <c r="R147" s="646"/>
      <c r="S147" s="646"/>
      <c r="T147" s="646"/>
      <c r="U147" s="646"/>
      <c r="V147" s="646"/>
      <c r="W147" s="646"/>
      <c r="X147" s="646"/>
      <c r="Y147" s="646"/>
      <c r="Z147" s="646"/>
      <c r="AA147" s="636"/>
      <c r="AB147" s="636"/>
      <c r="AC147" s="636"/>
    </row>
    <row r="148" spans="1:68" ht="14.25" hidden="1" customHeight="1" x14ac:dyDescent="0.25">
      <c r="A148" s="654" t="s">
        <v>95</v>
      </c>
      <c r="B148" s="646"/>
      <c r="C148" s="646"/>
      <c r="D148" s="646"/>
      <c r="E148" s="646"/>
      <c r="F148" s="646"/>
      <c r="G148" s="646"/>
      <c r="H148" s="646"/>
      <c r="I148" s="646"/>
      <c r="J148" s="646"/>
      <c r="K148" s="646"/>
      <c r="L148" s="646"/>
      <c r="M148" s="646"/>
      <c r="N148" s="646"/>
      <c r="O148" s="646"/>
      <c r="P148" s="646"/>
      <c r="Q148" s="646"/>
      <c r="R148" s="646"/>
      <c r="S148" s="646"/>
      <c r="T148" s="646"/>
      <c r="U148" s="646"/>
      <c r="V148" s="646"/>
      <c r="W148" s="646"/>
      <c r="X148" s="646"/>
      <c r="Y148" s="646"/>
      <c r="Z148" s="646"/>
      <c r="AA148" s="637"/>
      <c r="AB148" s="637"/>
      <c r="AC148" s="637"/>
    </row>
    <row r="149" spans="1:68" ht="27" hidden="1" customHeight="1" x14ac:dyDescent="0.25">
      <c r="A149" s="54" t="s">
        <v>254</v>
      </c>
      <c r="B149" s="54" t="s">
        <v>255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103</v>
      </c>
      <c r="L149" s="32"/>
      <c r="M149" s="33" t="s">
        <v>99</v>
      </c>
      <c r="N149" s="33"/>
      <c r="O149" s="32">
        <v>50</v>
      </c>
      <c r="P149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0"/>
      <c r="R149" s="650"/>
      <c r="S149" s="650"/>
      <c r="T149" s="651"/>
      <c r="U149" s="34"/>
      <c r="V149" s="34"/>
      <c r="W149" s="35" t="s">
        <v>68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256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2"/>
      <c r="B150" s="646"/>
      <c r="C150" s="646"/>
      <c r="D150" s="646"/>
      <c r="E150" s="646"/>
      <c r="F150" s="646"/>
      <c r="G150" s="646"/>
      <c r="H150" s="646"/>
      <c r="I150" s="646"/>
      <c r="J150" s="646"/>
      <c r="K150" s="646"/>
      <c r="L150" s="646"/>
      <c r="M150" s="646"/>
      <c r="N150" s="646"/>
      <c r="O150" s="653"/>
      <c r="P150" s="660" t="s">
        <v>85</v>
      </c>
      <c r="Q150" s="661"/>
      <c r="R150" s="661"/>
      <c r="S150" s="661"/>
      <c r="T150" s="661"/>
      <c r="U150" s="661"/>
      <c r="V150" s="662"/>
      <c r="W150" s="37" t="s">
        <v>86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46"/>
      <c r="B151" s="646"/>
      <c r="C151" s="646"/>
      <c r="D151" s="646"/>
      <c r="E151" s="646"/>
      <c r="F151" s="646"/>
      <c r="G151" s="646"/>
      <c r="H151" s="646"/>
      <c r="I151" s="646"/>
      <c r="J151" s="646"/>
      <c r="K151" s="646"/>
      <c r="L151" s="646"/>
      <c r="M151" s="646"/>
      <c r="N151" s="646"/>
      <c r="O151" s="653"/>
      <c r="P151" s="660" t="s">
        <v>85</v>
      </c>
      <c r="Q151" s="661"/>
      <c r="R151" s="661"/>
      <c r="S151" s="661"/>
      <c r="T151" s="661"/>
      <c r="U151" s="661"/>
      <c r="V151" s="662"/>
      <c r="W151" s="37" t="s">
        <v>68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143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37"/>
      <c r="AB152" s="637"/>
      <c r="AC152" s="637"/>
    </row>
    <row r="153" spans="1:68" ht="16.5" hidden="1" customHeight="1" x14ac:dyDescent="0.25">
      <c r="A153" s="54" t="s">
        <v>257</v>
      </c>
      <c r="B153" s="54" t="s">
        <v>258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98</v>
      </c>
      <c r="L153" s="32"/>
      <c r="M153" s="33" t="s">
        <v>99</v>
      </c>
      <c r="N153" s="33"/>
      <c r="O153" s="32">
        <v>40</v>
      </c>
      <c r="P153" s="7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0"/>
      <c r="R153" s="650"/>
      <c r="S153" s="650"/>
      <c r="T153" s="651"/>
      <c r="U153" s="34"/>
      <c r="V153" s="34"/>
      <c r="W153" s="35" t="s">
        <v>68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259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66</v>
      </c>
      <c r="L154" s="32"/>
      <c r="M154" s="33" t="s">
        <v>67</v>
      </c>
      <c r="N154" s="33"/>
      <c r="O154" s="32">
        <v>40</v>
      </c>
      <c r="P154" s="8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0"/>
      <c r="R154" s="650"/>
      <c r="S154" s="650"/>
      <c r="T154" s="651"/>
      <c r="U154" s="34"/>
      <c r="V154" s="34"/>
      <c r="W154" s="35" t="s">
        <v>68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262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263</v>
      </c>
      <c r="B155" s="54" t="s">
        <v>264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98</v>
      </c>
      <c r="L155" s="32"/>
      <c r="M155" s="33" t="s">
        <v>67</v>
      </c>
      <c r="N155" s="33"/>
      <c r="O155" s="32">
        <v>40</v>
      </c>
      <c r="P155" s="10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0"/>
      <c r="R155" s="650"/>
      <c r="S155" s="650"/>
      <c r="T155" s="651"/>
      <c r="U155" s="34"/>
      <c r="V155" s="34"/>
      <c r="W155" s="35" t="s">
        <v>68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265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2"/>
      <c r="B156" s="646"/>
      <c r="C156" s="646"/>
      <c r="D156" s="646"/>
      <c r="E156" s="646"/>
      <c r="F156" s="646"/>
      <c r="G156" s="646"/>
      <c r="H156" s="646"/>
      <c r="I156" s="646"/>
      <c r="J156" s="646"/>
      <c r="K156" s="646"/>
      <c r="L156" s="646"/>
      <c r="M156" s="646"/>
      <c r="N156" s="646"/>
      <c r="O156" s="653"/>
      <c r="P156" s="660" t="s">
        <v>85</v>
      </c>
      <c r="Q156" s="661"/>
      <c r="R156" s="661"/>
      <c r="S156" s="661"/>
      <c r="T156" s="661"/>
      <c r="U156" s="661"/>
      <c r="V156" s="662"/>
      <c r="W156" s="37" t="s">
        <v>86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46"/>
      <c r="B157" s="646"/>
      <c r="C157" s="646"/>
      <c r="D157" s="646"/>
      <c r="E157" s="646"/>
      <c r="F157" s="646"/>
      <c r="G157" s="646"/>
      <c r="H157" s="646"/>
      <c r="I157" s="646"/>
      <c r="J157" s="646"/>
      <c r="K157" s="646"/>
      <c r="L157" s="646"/>
      <c r="M157" s="646"/>
      <c r="N157" s="646"/>
      <c r="O157" s="653"/>
      <c r="P157" s="660" t="s">
        <v>85</v>
      </c>
      <c r="Q157" s="661"/>
      <c r="R157" s="661"/>
      <c r="S157" s="661"/>
      <c r="T157" s="661"/>
      <c r="U157" s="661"/>
      <c r="V157" s="662"/>
      <c r="W157" s="37" t="s">
        <v>68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63</v>
      </c>
      <c r="B158" s="646"/>
      <c r="C158" s="646"/>
      <c r="D158" s="646"/>
      <c r="E158" s="646"/>
      <c r="F158" s="646"/>
      <c r="G158" s="646"/>
      <c r="H158" s="646"/>
      <c r="I158" s="646"/>
      <c r="J158" s="646"/>
      <c r="K158" s="646"/>
      <c r="L158" s="646"/>
      <c r="M158" s="646"/>
      <c r="N158" s="646"/>
      <c r="O158" s="646"/>
      <c r="P158" s="646"/>
      <c r="Q158" s="646"/>
      <c r="R158" s="646"/>
      <c r="S158" s="646"/>
      <c r="T158" s="646"/>
      <c r="U158" s="646"/>
      <c r="V158" s="646"/>
      <c r="W158" s="646"/>
      <c r="X158" s="646"/>
      <c r="Y158" s="646"/>
      <c r="Z158" s="646"/>
      <c r="AA158" s="637"/>
      <c r="AB158" s="637"/>
      <c r="AC158" s="637"/>
    </row>
    <row r="159" spans="1:68" ht="16.5" hidden="1" customHeight="1" x14ac:dyDescent="0.25">
      <c r="A159" s="54" t="s">
        <v>266</v>
      </c>
      <c r="B159" s="54" t="s">
        <v>267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66</v>
      </c>
      <c r="L159" s="32"/>
      <c r="M159" s="33" t="s">
        <v>104</v>
      </c>
      <c r="N159" s="33"/>
      <c r="O159" s="32">
        <v>31</v>
      </c>
      <c r="P159" s="8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0"/>
      <c r="R159" s="650"/>
      <c r="S159" s="650"/>
      <c r="T159" s="651"/>
      <c r="U159" s="34"/>
      <c r="V159" s="34"/>
      <c r="W159" s="35" t="s">
        <v>68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268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2"/>
      <c r="B160" s="646"/>
      <c r="C160" s="646"/>
      <c r="D160" s="646"/>
      <c r="E160" s="646"/>
      <c r="F160" s="646"/>
      <c r="G160" s="646"/>
      <c r="H160" s="646"/>
      <c r="I160" s="646"/>
      <c r="J160" s="646"/>
      <c r="K160" s="646"/>
      <c r="L160" s="646"/>
      <c r="M160" s="646"/>
      <c r="N160" s="646"/>
      <c r="O160" s="653"/>
      <c r="P160" s="660" t="s">
        <v>85</v>
      </c>
      <c r="Q160" s="661"/>
      <c r="R160" s="661"/>
      <c r="S160" s="661"/>
      <c r="T160" s="661"/>
      <c r="U160" s="661"/>
      <c r="V160" s="662"/>
      <c r="W160" s="37" t="s">
        <v>86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46"/>
      <c r="B161" s="646"/>
      <c r="C161" s="646"/>
      <c r="D161" s="646"/>
      <c r="E161" s="646"/>
      <c r="F161" s="646"/>
      <c r="G161" s="646"/>
      <c r="H161" s="646"/>
      <c r="I161" s="646"/>
      <c r="J161" s="646"/>
      <c r="K161" s="646"/>
      <c r="L161" s="646"/>
      <c r="M161" s="646"/>
      <c r="N161" s="646"/>
      <c r="O161" s="653"/>
      <c r="P161" s="660" t="s">
        <v>85</v>
      </c>
      <c r="Q161" s="661"/>
      <c r="R161" s="661"/>
      <c r="S161" s="661"/>
      <c r="T161" s="661"/>
      <c r="U161" s="661"/>
      <c r="V161" s="662"/>
      <c r="W161" s="37" t="s">
        <v>68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71" t="s">
        <v>269</v>
      </c>
      <c r="B162" s="672"/>
      <c r="C162" s="672"/>
      <c r="D162" s="672"/>
      <c r="E162" s="672"/>
      <c r="F162" s="672"/>
      <c r="G162" s="672"/>
      <c r="H162" s="672"/>
      <c r="I162" s="672"/>
      <c r="J162" s="672"/>
      <c r="K162" s="672"/>
      <c r="L162" s="672"/>
      <c r="M162" s="672"/>
      <c r="N162" s="672"/>
      <c r="O162" s="672"/>
      <c r="P162" s="672"/>
      <c r="Q162" s="672"/>
      <c r="R162" s="672"/>
      <c r="S162" s="672"/>
      <c r="T162" s="672"/>
      <c r="U162" s="672"/>
      <c r="V162" s="672"/>
      <c r="W162" s="672"/>
      <c r="X162" s="672"/>
      <c r="Y162" s="672"/>
      <c r="Z162" s="672"/>
      <c r="AA162" s="48"/>
      <c r="AB162" s="48"/>
      <c r="AC162" s="48"/>
    </row>
    <row r="163" spans="1:68" ht="16.5" hidden="1" customHeight="1" x14ac:dyDescent="0.25">
      <c r="A163" s="674" t="s">
        <v>270</v>
      </c>
      <c r="B163" s="646"/>
      <c r="C163" s="646"/>
      <c r="D163" s="646"/>
      <c r="E163" s="646"/>
      <c r="F163" s="646"/>
      <c r="G163" s="646"/>
      <c r="H163" s="646"/>
      <c r="I163" s="646"/>
      <c r="J163" s="646"/>
      <c r="K163" s="646"/>
      <c r="L163" s="646"/>
      <c r="M163" s="646"/>
      <c r="N163" s="646"/>
      <c r="O163" s="646"/>
      <c r="P163" s="646"/>
      <c r="Q163" s="646"/>
      <c r="R163" s="646"/>
      <c r="S163" s="646"/>
      <c r="T163" s="646"/>
      <c r="U163" s="646"/>
      <c r="V163" s="646"/>
      <c r="W163" s="646"/>
      <c r="X163" s="646"/>
      <c r="Y163" s="646"/>
      <c r="Z163" s="646"/>
      <c r="AA163" s="636"/>
      <c r="AB163" s="636"/>
      <c r="AC163" s="636"/>
    </row>
    <row r="164" spans="1:68" ht="14.25" hidden="1" customHeight="1" x14ac:dyDescent="0.25">
      <c r="A164" s="654" t="s">
        <v>132</v>
      </c>
      <c r="B164" s="646"/>
      <c r="C164" s="646"/>
      <c r="D164" s="646"/>
      <c r="E164" s="646"/>
      <c r="F164" s="646"/>
      <c r="G164" s="646"/>
      <c r="H164" s="646"/>
      <c r="I164" s="646"/>
      <c r="J164" s="646"/>
      <c r="K164" s="646"/>
      <c r="L164" s="646"/>
      <c r="M164" s="646"/>
      <c r="N164" s="646"/>
      <c r="O164" s="646"/>
      <c r="P164" s="646"/>
      <c r="Q164" s="646"/>
      <c r="R164" s="646"/>
      <c r="S164" s="646"/>
      <c r="T164" s="646"/>
      <c r="U164" s="646"/>
      <c r="V164" s="646"/>
      <c r="W164" s="646"/>
      <c r="X164" s="646"/>
      <c r="Y164" s="646"/>
      <c r="Z164" s="646"/>
      <c r="AA164" s="637"/>
      <c r="AB164" s="637"/>
      <c r="AC164" s="637"/>
    </row>
    <row r="165" spans="1:68" ht="27" hidden="1" customHeight="1" x14ac:dyDescent="0.25">
      <c r="A165" s="54" t="s">
        <v>271</v>
      </c>
      <c r="B165" s="54" t="s">
        <v>272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146</v>
      </c>
      <c r="L165" s="32"/>
      <c r="M165" s="33" t="s">
        <v>67</v>
      </c>
      <c r="N165" s="33"/>
      <c r="O165" s="32">
        <v>40</v>
      </c>
      <c r="P165" s="99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0"/>
      <c r="R165" s="650"/>
      <c r="S165" s="650"/>
      <c r="T165" s="651"/>
      <c r="U165" s="34"/>
      <c r="V165" s="34"/>
      <c r="W165" s="35" t="s">
        <v>68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273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2"/>
      <c r="B166" s="646"/>
      <c r="C166" s="646"/>
      <c r="D166" s="646"/>
      <c r="E166" s="646"/>
      <c r="F166" s="646"/>
      <c r="G166" s="646"/>
      <c r="H166" s="646"/>
      <c r="I166" s="646"/>
      <c r="J166" s="646"/>
      <c r="K166" s="646"/>
      <c r="L166" s="646"/>
      <c r="M166" s="646"/>
      <c r="N166" s="646"/>
      <c r="O166" s="653"/>
      <c r="P166" s="660" t="s">
        <v>85</v>
      </c>
      <c r="Q166" s="661"/>
      <c r="R166" s="661"/>
      <c r="S166" s="661"/>
      <c r="T166" s="661"/>
      <c r="U166" s="661"/>
      <c r="V166" s="662"/>
      <c r="W166" s="37" t="s">
        <v>86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46"/>
      <c r="B167" s="646"/>
      <c r="C167" s="646"/>
      <c r="D167" s="646"/>
      <c r="E167" s="646"/>
      <c r="F167" s="646"/>
      <c r="G167" s="646"/>
      <c r="H167" s="646"/>
      <c r="I167" s="646"/>
      <c r="J167" s="646"/>
      <c r="K167" s="646"/>
      <c r="L167" s="646"/>
      <c r="M167" s="646"/>
      <c r="N167" s="646"/>
      <c r="O167" s="653"/>
      <c r="P167" s="660" t="s">
        <v>85</v>
      </c>
      <c r="Q167" s="661"/>
      <c r="R167" s="661"/>
      <c r="S167" s="661"/>
      <c r="T167" s="661"/>
      <c r="U167" s="661"/>
      <c r="V167" s="662"/>
      <c r="W167" s="37" t="s">
        <v>68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143</v>
      </c>
      <c r="B168" s="646"/>
      <c r="C168" s="646"/>
      <c r="D168" s="646"/>
      <c r="E168" s="646"/>
      <c r="F168" s="646"/>
      <c r="G168" s="646"/>
      <c r="H168" s="646"/>
      <c r="I168" s="646"/>
      <c r="J168" s="646"/>
      <c r="K168" s="646"/>
      <c r="L168" s="646"/>
      <c r="M168" s="646"/>
      <c r="N168" s="646"/>
      <c r="O168" s="646"/>
      <c r="P168" s="646"/>
      <c r="Q168" s="646"/>
      <c r="R168" s="646"/>
      <c r="S168" s="646"/>
      <c r="T168" s="646"/>
      <c r="U168" s="646"/>
      <c r="V168" s="646"/>
      <c r="W168" s="646"/>
      <c r="X168" s="646"/>
      <c r="Y168" s="646"/>
      <c r="Z168" s="646"/>
      <c r="AA168" s="637"/>
      <c r="AB168" s="637"/>
      <c r="AC168" s="637"/>
    </row>
    <row r="169" spans="1:68" ht="27" hidden="1" customHeight="1" x14ac:dyDescent="0.25">
      <c r="A169" s="54" t="s">
        <v>274</v>
      </c>
      <c r="B169" s="54" t="s">
        <v>275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103</v>
      </c>
      <c r="L169" s="32"/>
      <c r="M169" s="33" t="s">
        <v>67</v>
      </c>
      <c r="N169" s="33"/>
      <c r="O169" s="32">
        <v>40</v>
      </c>
      <c r="P169" s="9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0"/>
      <c r="R169" s="650"/>
      <c r="S169" s="650"/>
      <c r="T169" s="651"/>
      <c r="U169" s="34"/>
      <c r="V169" s="34"/>
      <c r="W169" s="35" t="s">
        <v>68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276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277</v>
      </c>
      <c r="B170" s="54" t="s">
        <v>278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103</v>
      </c>
      <c r="L170" s="32"/>
      <c r="M170" s="33" t="s">
        <v>67</v>
      </c>
      <c r="N170" s="33"/>
      <c r="O170" s="32">
        <v>40</v>
      </c>
      <c r="P170" s="9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0"/>
      <c r="R170" s="650"/>
      <c r="S170" s="650"/>
      <c r="T170" s="651"/>
      <c r="U170" s="34"/>
      <c r="V170" s="34"/>
      <c r="W170" s="35" t="s">
        <v>68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279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280</v>
      </c>
      <c r="B171" s="54" t="s">
        <v>281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103</v>
      </c>
      <c r="L171" s="32"/>
      <c r="M171" s="33" t="s">
        <v>67</v>
      </c>
      <c r="N171" s="33"/>
      <c r="O171" s="32">
        <v>40</v>
      </c>
      <c r="P171" s="75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0"/>
      <c r="R171" s="650"/>
      <c r="S171" s="650"/>
      <c r="T171" s="651"/>
      <c r="U171" s="34"/>
      <c r="V171" s="34"/>
      <c r="W171" s="35" t="s">
        <v>68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282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146</v>
      </c>
      <c r="L172" s="32"/>
      <c r="M172" s="33" t="s">
        <v>67</v>
      </c>
      <c r="N172" s="33"/>
      <c r="O172" s="32">
        <v>40</v>
      </c>
      <c r="P172" s="9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0"/>
      <c r="R172" s="650"/>
      <c r="S172" s="650"/>
      <c r="T172" s="651"/>
      <c r="U172" s="34"/>
      <c r="V172" s="34"/>
      <c r="W172" s="35" t="s">
        <v>68</v>
      </c>
      <c r="X172" s="641">
        <v>50</v>
      </c>
      <c r="Y172" s="642">
        <f t="shared" si="26"/>
        <v>50.400000000000006</v>
      </c>
      <c r="Z172" s="36">
        <f>IFERROR(IF(Y172=0,"",ROUNDUP(Y172/H172,0)*0.00502),"")</f>
        <v>0.12048</v>
      </c>
      <c r="AA172" s="56"/>
      <c r="AB172" s="57"/>
      <c r="AC172" s="219" t="s">
        <v>276</v>
      </c>
      <c r="AG172" s="64"/>
      <c r="AJ172" s="68"/>
      <c r="AK172" s="68">
        <v>0</v>
      </c>
      <c r="BB172" s="220" t="s">
        <v>1</v>
      </c>
      <c r="BM172" s="64">
        <f t="shared" si="27"/>
        <v>53.095238095238095</v>
      </c>
      <c r="BN172" s="64">
        <f t="shared" si="28"/>
        <v>53.52</v>
      </c>
      <c r="BO172" s="64">
        <f t="shared" si="29"/>
        <v>0.10175010175010177</v>
      </c>
      <c r="BP172" s="64">
        <f t="shared" si="30"/>
        <v>0.10256410256410257</v>
      </c>
    </row>
    <row r="173" spans="1:68" ht="27" hidden="1" customHeight="1" x14ac:dyDescent="0.25">
      <c r="A173" s="54" t="s">
        <v>285</v>
      </c>
      <c r="B173" s="54" t="s">
        <v>286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146</v>
      </c>
      <c r="L173" s="32"/>
      <c r="M173" s="33" t="s">
        <v>67</v>
      </c>
      <c r="N173" s="33"/>
      <c r="O173" s="32">
        <v>40</v>
      </c>
      <c r="P173" s="10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0"/>
      <c r="R173" s="650"/>
      <c r="S173" s="650"/>
      <c r="T173" s="651"/>
      <c r="U173" s="34"/>
      <c r="V173" s="34"/>
      <c r="W173" s="35" t="s">
        <v>68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279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287</v>
      </c>
      <c r="B174" s="54" t="s">
        <v>288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146</v>
      </c>
      <c r="L174" s="32"/>
      <c r="M174" s="33" t="s">
        <v>67</v>
      </c>
      <c r="N174" s="33"/>
      <c r="O174" s="32">
        <v>40</v>
      </c>
      <c r="P174" s="6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0"/>
      <c r="R174" s="650"/>
      <c r="S174" s="650"/>
      <c r="T174" s="651"/>
      <c r="U174" s="34"/>
      <c r="V174" s="34"/>
      <c r="W174" s="35" t="s">
        <v>68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289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290</v>
      </c>
      <c r="B175" s="54" t="s">
        <v>291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146</v>
      </c>
      <c r="L175" s="32"/>
      <c r="M175" s="33" t="s">
        <v>67</v>
      </c>
      <c r="N175" s="33"/>
      <c r="O175" s="32">
        <v>40</v>
      </c>
      <c r="P175" s="7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0"/>
      <c r="R175" s="650"/>
      <c r="S175" s="650"/>
      <c r="T175" s="651"/>
      <c r="U175" s="34"/>
      <c r="V175" s="34"/>
      <c r="W175" s="35" t="s">
        <v>68</v>
      </c>
      <c r="X175" s="641">
        <v>145</v>
      </c>
      <c r="Y175" s="642">
        <f t="shared" si="26"/>
        <v>147</v>
      </c>
      <c r="Z175" s="36">
        <f>IFERROR(IF(Y175=0,"",ROUNDUP(Y175/H175,0)*0.00502),"")</f>
        <v>0.35139999999999999</v>
      </c>
      <c r="AA175" s="56"/>
      <c r="AB175" s="57"/>
      <c r="AC175" s="225" t="s">
        <v>282</v>
      </c>
      <c r="AG175" s="64"/>
      <c r="AJ175" s="68"/>
      <c r="AK175" s="68">
        <v>0</v>
      </c>
      <c r="BB175" s="226" t="s">
        <v>1</v>
      </c>
      <c r="BM175" s="64">
        <f t="shared" si="27"/>
        <v>151.9047619047619</v>
      </c>
      <c r="BN175" s="64">
        <f t="shared" si="28"/>
        <v>154</v>
      </c>
      <c r="BO175" s="64">
        <f t="shared" si="29"/>
        <v>0.29507529507529512</v>
      </c>
      <c r="BP175" s="64">
        <f t="shared" si="30"/>
        <v>0.29914529914529919</v>
      </c>
    </row>
    <row r="176" spans="1:68" ht="27" hidden="1" customHeight="1" x14ac:dyDescent="0.25">
      <c r="A176" s="54" t="s">
        <v>292</v>
      </c>
      <c r="B176" s="54" t="s">
        <v>293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66</v>
      </c>
      <c r="L176" s="32"/>
      <c r="M176" s="33" t="s">
        <v>67</v>
      </c>
      <c r="N176" s="33"/>
      <c r="O176" s="32">
        <v>40</v>
      </c>
      <c r="P176" s="7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0"/>
      <c r="R176" s="650"/>
      <c r="S176" s="650"/>
      <c r="T176" s="651"/>
      <c r="U176" s="34"/>
      <c r="V176" s="34"/>
      <c r="W176" s="35" t="s">
        <v>68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282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294</v>
      </c>
      <c r="B177" s="54" t="s">
        <v>295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146</v>
      </c>
      <c r="L177" s="32"/>
      <c r="M177" s="33" t="s">
        <v>67</v>
      </c>
      <c r="N177" s="33"/>
      <c r="O177" s="32">
        <v>40</v>
      </c>
      <c r="P177" s="79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0"/>
      <c r="R177" s="650"/>
      <c r="S177" s="650"/>
      <c r="T177" s="651"/>
      <c r="U177" s="34"/>
      <c r="V177" s="34"/>
      <c r="W177" s="35" t="s">
        <v>68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296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52"/>
      <c r="B178" s="646"/>
      <c r="C178" s="646"/>
      <c r="D178" s="646"/>
      <c r="E178" s="646"/>
      <c r="F178" s="646"/>
      <c r="G178" s="646"/>
      <c r="H178" s="646"/>
      <c r="I178" s="646"/>
      <c r="J178" s="646"/>
      <c r="K178" s="646"/>
      <c r="L178" s="646"/>
      <c r="M178" s="646"/>
      <c r="N178" s="646"/>
      <c r="O178" s="653"/>
      <c r="P178" s="660" t="s">
        <v>85</v>
      </c>
      <c r="Q178" s="661"/>
      <c r="R178" s="661"/>
      <c r="S178" s="661"/>
      <c r="T178" s="661"/>
      <c r="U178" s="661"/>
      <c r="V178" s="662"/>
      <c r="W178" s="37" t="s">
        <v>86</v>
      </c>
      <c r="X178" s="643">
        <f>IFERROR(X169/H169,"0")+IFERROR(X170/H170,"0")+IFERROR(X171/H171,"0")+IFERROR(X172/H172,"0")+IFERROR(X173/H173,"0")+IFERROR(X174/H174,"0")+IFERROR(X175/H175,"0")+IFERROR(X176/H176,"0")+IFERROR(X177/H177,"0")</f>
        <v>92.857142857142861</v>
      </c>
      <c r="Y178" s="643">
        <f>IFERROR(Y169/H169,"0")+IFERROR(Y170/H170,"0")+IFERROR(Y171/H171,"0")+IFERROR(Y172/H172,"0")+IFERROR(Y173/H173,"0")+IFERROR(Y174/H174,"0")+IFERROR(Y175/H175,"0")+IFERROR(Y176/H176,"0")+IFERROR(Y177/H177,"0")</f>
        <v>94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0.47187999999999997</v>
      </c>
      <c r="AA178" s="644"/>
      <c r="AB178" s="644"/>
      <c r="AC178" s="644"/>
    </row>
    <row r="179" spans="1:68" x14ac:dyDescent="0.2">
      <c r="A179" s="646"/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53"/>
      <c r="P179" s="660" t="s">
        <v>85</v>
      </c>
      <c r="Q179" s="661"/>
      <c r="R179" s="661"/>
      <c r="S179" s="661"/>
      <c r="T179" s="661"/>
      <c r="U179" s="661"/>
      <c r="V179" s="662"/>
      <c r="W179" s="37" t="s">
        <v>68</v>
      </c>
      <c r="X179" s="643">
        <f>IFERROR(SUM(X169:X177),"0")</f>
        <v>195</v>
      </c>
      <c r="Y179" s="643">
        <f>IFERROR(SUM(Y169:Y177),"0")</f>
        <v>197.4</v>
      </c>
      <c r="Z179" s="37"/>
      <c r="AA179" s="644"/>
      <c r="AB179" s="644"/>
      <c r="AC179" s="644"/>
    </row>
    <row r="180" spans="1:68" ht="14.25" hidden="1" customHeight="1" x14ac:dyDescent="0.25">
      <c r="A180" s="654" t="s">
        <v>87</v>
      </c>
      <c r="B180" s="646"/>
      <c r="C180" s="646"/>
      <c r="D180" s="646"/>
      <c r="E180" s="646"/>
      <c r="F180" s="646"/>
      <c r="G180" s="646"/>
      <c r="H180" s="646"/>
      <c r="I180" s="646"/>
      <c r="J180" s="646"/>
      <c r="K180" s="646"/>
      <c r="L180" s="646"/>
      <c r="M180" s="646"/>
      <c r="N180" s="646"/>
      <c r="O180" s="646"/>
      <c r="P180" s="646"/>
      <c r="Q180" s="646"/>
      <c r="R180" s="646"/>
      <c r="S180" s="646"/>
      <c r="T180" s="646"/>
      <c r="U180" s="646"/>
      <c r="V180" s="646"/>
      <c r="W180" s="646"/>
      <c r="X180" s="646"/>
      <c r="Y180" s="646"/>
      <c r="Z180" s="646"/>
      <c r="AA180" s="637"/>
      <c r="AB180" s="637"/>
      <c r="AC180" s="637"/>
    </row>
    <row r="181" spans="1:68" ht="27" hidden="1" customHeight="1" x14ac:dyDescent="0.25">
      <c r="A181" s="54" t="s">
        <v>297</v>
      </c>
      <c r="B181" s="54" t="s">
        <v>298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299</v>
      </c>
      <c r="L181" s="32"/>
      <c r="M181" s="33" t="s">
        <v>300</v>
      </c>
      <c r="N181" s="33"/>
      <c r="O181" s="32">
        <v>90</v>
      </c>
      <c r="P181" s="742" t="s">
        <v>301</v>
      </c>
      <c r="Q181" s="650"/>
      <c r="R181" s="650"/>
      <c r="S181" s="650"/>
      <c r="T181" s="651"/>
      <c r="U181" s="34"/>
      <c r="V181" s="34"/>
      <c r="W181" s="35" t="s">
        <v>68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302</v>
      </c>
      <c r="AC181" s="231" t="s">
        <v>303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299</v>
      </c>
      <c r="L182" s="32"/>
      <c r="M182" s="33" t="s">
        <v>300</v>
      </c>
      <c r="N182" s="33"/>
      <c r="O182" s="32">
        <v>90</v>
      </c>
      <c r="P182" s="912" t="s">
        <v>306</v>
      </c>
      <c r="Q182" s="650"/>
      <c r="R182" s="650"/>
      <c r="S182" s="650"/>
      <c r="T182" s="651"/>
      <c r="U182" s="34"/>
      <c r="V182" s="34"/>
      <c r="W182" s="35" t="s">
        <v>68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302</v>
      </c>
      <c r="AC182" s="233" t="s">
        <v>303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307</v>
      </c>
      <c r="B183" s="54" t="s">
        <v>308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299</v>
      </c>
      <c r="L183" s="32"/>
      <c r="M183" s="33" t="s">
        <v>300</v>
      </c>
      <c r="N183" s="33"/>
      <c r="O183" s="32">
        <v>60</v>
      </c>
      <c r="P183" s="741" t="s">
        <v>309</v>
      </c>
      <c r="Q183" s="650"/>
      <c r="R183" s="650"/>
      <c r="S183" s="650"/>
      <c r="T183" s="651"/>
      <c r="U183" s="34"/>
      <c r="V183" s="34"/>
      <c r="W183" s="35" t="s">
        <v>68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310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2"/>
      <c r="B184" s="646"/>
      <c r="C184" s="646"/>
      <c r="D184" s="646"/>
      <c r="E184" s="646"/>
      <c r="F184" s="646"/>
      <c r="G184" s="646"/>
      <c r="H184" s="646"/>
      <c r="I184" s="646"/>
      <c r="J184" s="646"/>
      <c r="K184" s="646"/>
      <c r="L184" s="646"/>
      <c r="M184" s="646"/>
      <c r="N184" s="646"/>
      <c r="O184" s="653"/>
      <c r="P184" s="660" t="s">
        <v>85</v>
      </c>
      <c r="Q184" s="661"/>
      <c r="R184" s="661"/>
      <c r="S184" s="661"/>
      <c r="T184" s="661"/>
      <c r="U184" s="661"/>
      <c r="V184" s="662"/>
      <c r="W184" s="37" t="s">
        <v>86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46"/>
      <c r="B185" s="646"/>
      <c r="C185" s="646"/>
      <c r="D185" s="646"/>
      <c r="E185" s="646"/>
      <c r="F185" s="646"/>
      <c r="G185" s="646"/>
      <c r="H185" s="646"/>
      <c r="I185" s="646"/>
      <c r="J185" s="646"/>
      <c r="K185" s="646"/>
      <c r="L185" s="646"/>
      <c r="M185" s="646"/>
      <c r="N185" s="646"/>
      <c r="O185" s="653"/>
      <c r="P185" s="660" t="s">
        <v>85</v>
      </c>
      <c r="Q185" s="661"/>
      <c r="R185" s="661"/>
      <c r="S185" s="661"/>
      <c r="T185" s="661"/>
      <c r="U185" s="661"/>
      <c r="V185" s="662"/>
      <c r="W185" s="37" t="s">
        <v>68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311</v>
      </c>
      <c r="B186" s="646"/>
      <c r="C186" s="646"/>
      <c r="D186" s="646"/>
      <c r="E186" s="646"/>
      <c r="F186" s="646"/>
      <c r="G186" s="646"/>
      <c r="H186" s="646"/>
      <c r="I186" s="646"/>
      <c r="J186" s="646"/>
      <c r="K186" s="646"/>
      <c r="L186" s="646"/>
      <c r="M186" s="646"/>
      <c r="N186" s="646"/>
      <c r="O186" s="646"/>
      <c r="P186" s="646"/>
      <c r="Q186" s="646"/>
      <c r="R186" s="646"/>
      <c r="S186" s="646"/>
      <c r="T186" s="646"/>
      <c r="U186" s="646"/>
      <c r="V186" s="646"/>
      <c r="W186" s="646"/>
      <c r="X186" s="646"/>
      <c r="Y186" s="646"/>
      <c r="Z186" s="646"/>
      <c r="AA186" s="637"/>
      <c r="AB186" s="637"/>
      <c r="AC186" s="637"/>
    </row>
    <row r="187" spans="1:68" ht="27" hidden="1" customHeight="1" x14ac:dyDescent="0.25">
      <c r="A187" s="54" t="s">
        <v>312</v>
      </c>
      <c r="B187" s="54" t="s">
        <v>313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299</v>
      </c>
      <c r="L187" s="32"/>
      <c r="M187" s="33" t="s">
        <v>300</v>
      </c>
      <c r="N187" s="33"/>
      <c r="O187" s="32">
        <v>90</v>
      </c>
      <c r="P187" s="946" t="s">
        <v>314</v>
      </c>
      <c r="Q187" s="650"/>
      <c r="R187" s="650"/>
      <c r="S187" s="650"/>
      <c r="T187" s="651"/>
      <c r="U187" s="34"/>
      <c r="V187" s="34"/>
      <c r="W187" s="35" t="s">
        <v>68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302</v>
      </c>
      <c r="AC187" s="237" t="s">
        <v>303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2"/>
      <c r="B188" s="646"/>
      <c r="C188" s="646"/>
      <c r="D188" s="646"/>
      <c r="E188" s="646"/>
      <c r="F188" s="646"/>
      <c r="G188" s="646"/>
      <c r="H188" s="646"/>
      <c r="I188" s="646"/>
      <c r="J188" s="646"/>
      <c r="K188" s="646"/>
      <c r="L188" s="646"/>
      <c r="M188" s="646"/>
      <c r="N188" s="646"/>
      <c r="O188" s="653"/>
      <c r="P188" s="660" t="s">
        <v>85</v>
      </c>
      <c r="Q188" s="661"/>
      <c r="R188" s="661"/>
      <c r="S188" s="661"/>
      <c r="T188" s="661"/>
      <c r="U188" s="661"/>
      <c r="V188" s="662"/>
      <c r="W188" s="37" t="s">
        <v>86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46"/>
      <c r="B189" s="646"/>
      <c r="C189" s="646"/>
      <c r="D189" s="646"/>
      <c r="E189" s="646"/>
      <c r="F189" s="646"/>
      <c r="G189" s="646"/>
      <c r="H189" s="646"/>
      <c r="I189" s="646"/>
      <c r="J189" s="646"/>
      <c r="K189" s="646"/>
      <c r="L189" s="646"/>
      <c r="M189" s="646"/>
      <c r="N189" s="646"/>
      <c r="O189" s="653"/>
      <c r="P189" s="660" t="s">
        <v>85</v>
      </c>
      <c r="Q189" s="661"/>
      <c r="R189" s="661"/>
      <c r="S189" s="661"/>
      <c r="T189" s="661"/>
      <c r="U189" s="661"/>
      <c r="V189" s="662"/>
      <c r="W189" s="37" t="s">
        <v>68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74" t="s">
        <v>315</v>
      </c>
      <c r="B190" s="646"/>
      <c r="C190" s="646"/>
      <c r="D190" s="646"/>
      <c r="E190" s="646"/>
      <c r="F190" s="646"/>
      <c r="G190" s="646"/>
      <c r="H190" s="646"/>
      <c r="I190" s="646"/>
      <c r="J190" s="646"/>
      <c r="K190" s="646"/>
      <c r="L190" s="646"/>
      <c r="M190" s="646"/>
      <c r="N190" s="646"/>
      <c r="O190" s="646"/>
      <c r="P190" s="646"/>
      <c r="Q190" s="646"/>
      <c r="R190" s="646"/>
      <c r="S190" s="646"/>
      <c r="T190" s="646"/>
      <c r="U190" s="646"/>
      <c r="V190" s="646"/>
      <c r="W190" s="646"/>
      <c r="X190" s="646"/>
      <c r="Y190" s="646"/>
      <c r="Z190" s="646"/>
      <c r="AA190" s="636"/>
      <c r="AB190" s="636"/>
      <c r="AC190" s="636"/>
    </row>
    <row r="191" spans="1:68" ht="14.25" hidden="1" customHeight="1" x14ac:dyDescent="0.25">
      <c r="A191" s="654" t="s">
        <v>95</v>
      </c>
      <c r="B191" s="646"/>
      <c r="C191" s="646"/>
      <c r="D191" s="646"/>
      <c r="E191" s="646"/>
      <c r="F191" s="646"/>
      <c r="G191" s="646"/>
      <c r="H191" s="646"/>
      <c r="I191" s="646"/>
      <c r="J191" s="646"/>
      <c r="K191" s="646"/>
      <c r="L191" s="646"/>
      <c r="M191" s="646"/>
      <c r="N191" s="646"/>
      <c r="O191" s="646"/>
      <c r="P191" s="646"/>
      <c r="Q191" s="646"/>
      <c r="R191" s="646"/>
      <c r="S191" s="646"/>
      <c r="T191" s="646"/>
      <c r="U191" s="646"/>
      <c r="V191" s="646"/>
      <c r="W191" s="646"/>
      <c r="X191" s="646"/>
      <c r="Y191" s="646"/>
      <c r="Z191" s="646"/>
      <c r="AA191" s="637"/>
      <c r="AB191" s="637"/>
      <c r="AC191" s="637"/>
    </row>
    <row r="192" spans="1:68" ht="16.5" hidden="1" customHeight="1" x14ac:dyDescent="0.25">
      <c r="A192" s="54" t="s">
        <v>316</v>
      </c>
      <c r="B192" s="54" t="s">
        <v>317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98</v>
      </c>
      <c r="L192" s="32"/>
      <c r="M192" s="33" t="s">
        <v>99</v>
      </c>
      <c r="N192" s="33"/>
      <c r="O192" s="32">
        <v>55</v>
      </c>
      <c r="P192" s="9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0"/>
      <c r="R192" s="650"/>
      <c r="S192" s="650"/>
      <c r="T192" s="651"/>
      <c r="U192" s="34"/>
      <c r="V192" s="34"/>
      <c r="W192" s="35" t="s">
        <v>68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318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319</v>
      </c>
      <c r="B193" s="54" t="s">
        <v>320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66</v>
      </c>
      <c r="L193" s="32"/>
      <c r="M193" s="33" t="s">
        <v>99</v>
      </c>
      <c r="N193" s="33"/>
      <c r="O193" s="32">
        <v>55</v>
      </c>
      <c r="P193" s="8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0"/>
      <c r="R193" s="650"/>
      <c r="S193" s="650"/>
      <c r="T193" s="651"/>
      <c r="U193" s="34"/>
      <c r="V193" s="34"/>
      <c r="W193" s="35" t="s">
        <v>68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318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2"/>
      <c r="B194" s="646"/>
      <c r="C194" s="646"/>
      <c r="D194" s="646"/>
      <c r="E194" s="646"/>
      <c r="F194" s="646"/>
      <c r="G194" s="646"/>
      <c r="H194" s="646"/>
      <c r="I194" s="646"/>
      <c r="J194" s="646"/>
      <c r="K194" s="646"/>
      <c r="L194" s="646"/>
      <c r="M194" s="646"/>
      <c r="N194" s="646"/>
      <c r="O194" s="653"/>
      <c r="P194" s="660" t="s">
        <v>85</v>
      </c>
      <c r="Q194" s="661"/>
      <c r="R194" s="661"/>
      <c r="S194" s="661"/>
      <c r="T194" s="661"/>
      <c r="U194" s="661"/>
      <c r="V194" s="662"/>
      <c r="W194" s="37" t="s">
        <v>86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46"/>
      <c r="B195" s="646"/>
      <c r="C195" s="646"/>
      <c r="D195" s="646"/>
      <c r="E195" s="646"/>
      <c r="F195" s="646"/>
      <c r="G195" s="646"/>
      <c r="H195" s="646"/>
      <c r="I195" s="646"/>
      <c r="J195" s="646"/>
      <c r="K195" s="646"/>
      <c r="L195" s="646"/>
      <c r="M195" s="646"/>
      <c r="N195" s="646"/>
      <c r="O195" s="653"/>
      <c r="P195" s="660" t="s">
        <v>85</v>
      </c>
      <c r="Q195" s="661"/>
      <c r="R195" s="661"/>
      <c r="S195" s="661"/>
      <c r="T195" s="661"/>
      <c r="U195" s="661"/>
      <c r="V195" s="662"/>
      <c r="W195" s="37" t="s">
        <v>68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132</v>
      </c>
      <c r="B196" s="646"/>
      <c r="C196" s="646"/>
      <c r="D196" s="646"/>
      <c r="E196" s="646"/>
      <c r="F196" s="646"/>
      <c r="G196" s="646"/>
      <c r="H196" s="646"/>
      <c r="I196" s="646"/>
      <c r="J196" s="646"/>
      <c r="K196" s="646"/>
      <c r="L196" s="646"/>
      <c r="M196" s="646"/>
      <c r="N196" s="646"/>
      <c r="O196" s="646"/>
      <c r="P196" s="646"/>
      <c r="Q196" s="646"/>
      <c r="R196" s="646"/>
      <c r="S196" s="646"/>
      <c r="T196" s="646"/>
      <c r="U196" s="646"/>
      <c r="V196" s="646"/>
      <c r="W196" s="646"/>
      <c r="X196" s="646"/>
      <c r="Y196" s="646"/>
      <c r="Z196" s="646"/>
      <c r="AA196" s="637"/>
      <c r="AB196" s="637"/>
      <c r="AC196" s="637"/>
    </row>
    <row r="197" spans="1:68" ht="16.5" hidden="1" customHeight="1" x14ac:dyDescent="0.25">
      <c r="A197" s="54" t="s">
        <v>321</v>
      </c>
      <c r="B197" s="54" t="s">
        <v>322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98</v>
      </c>
      <c r="L197" s="32"/>
      <c r="M197" s="33" t="s">
        <v>104</v>
      </c>
      <c r="N197" s="33"/>
      <c r="O197" s="32">
        <v>50</v>
      </c>
      <c r="P197" s="90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0"/>
      <c r="R197" s="650"/>
      <c r="S197" s="650"/>
      <c r="T197" s="651"/>
      <c r="U197" s="34"/>
      <c r="V197" s="34"/>
      <c r="W197" s="35" t="s">
        <v>68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323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324</v>
      </c>
      <c r="B198" s="54" t="s">
        <v>325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66</v>
      </c>
      <c r="L198" s="32"/>
      <c r="M198" s="33" t="s">
        <v>99</v>
      </c>
      <c r="N198" s="33"/>
      <c r="O198" s="32">
        <v>50</v>
      </c>
      <c r="P198" s="7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0"/>
      <c r="R198" s="650"/>
      <c r="S198" s="650"/>
      <c r="T198" s="651"/>
      <c r="U198" s="34"/>
      <c r="V198" s="34"/>
      <c r="W198" s="35" t="s">
        <v>68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323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2"/>
      <c r="B199" s="646"/>
      <c r="C199" s="646"/>
      <c r="D199" s="646"/>
      <c r="E199" s="646"/>
      <c r="F199" s="646"/>
      <c r="G199" s="646"/>
      <c r="H199" s="646"/>
      <c r="I199" s="646"/>
      <c r="J199" s="646"/>
      <c r="K199" s="646"/>
      <c r="L199" s="646"/>
      <c r="M199" s="646"/>
      <c r="N199" s="646"/>
      <c r="O199" s="653"/>
      <c r="P199" s="660" t="s">
        <v>85</v>
      </c>
      <c r="Q199" s="661"/>
      <c r="R199" s="661"/>
      <c r="S199" s="661"/>
      <c r="T199" s="661"/>
      <c r="U199" s="661"/>
      <c r="V199" s="662"/>
      <c r="W199" s="37" t="s">
        <v>86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46"/>
      <c r="B200" s="646"/>
      <c r="C200" s="646"/>
      <c r="D200" s="646"/>
      <c r="E200" s="646"/>
      <c r="F200" s="646"/>
      <c r="G200" s="646"/>
      <c r="H200" s="646"/>
      <c r="I200" s="646"/>
      <c r="J200" s="646"/>
      <c r="K200" s="646"/>
      <c r="L200" s="646"/>
      <c r="M200" s="646"/>
      <c r="N200" s="646"/>
      <c r="O200" s="653"/>
      <c r="P200" s="660" t="s">
        <v>85</v>
      </c>
      <c r="Q200" s="661"/>
      <c r="R200" s="661"/>
      <c r="S200" s="661"/>
      <c r="T200" s="661"/>
      <c r="U200" s="661"/>
      <c r="V200" s="662"/>
      <c r="W200" s="37" t="s">
        <v>68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143</v>
      </c>
      <c r="B201" s="646"/>
      <c r="C201" s="646"/>
      <c r="D201" s="646"/>
      <c r="E201" s="646"/>
      <c r="F201" s="646"/>
      <c r="G201" s="646"/>
      <c r="H201" s="646"/>
      <c r="I201" s="646"/>
      <c r="J201" s="646"/>
      <c r="K201" s="646"/>
      <c r="L201" s="646"/>
      <c r="M201" s="646"/>
      <c r="N201" s="646"/>
      <c r="O201" s="646"/>
      <c r="P201" s="646"/>
      <c r="Q201" s="646"/>
      <c r="R201" s="646"/>
      <c r="S201" s="646"/>
      <c r="T201" s="646"/>
      <c r="U201" s="646"/>
      <c r="V201" s="646"/>
      <c r="W201" s="646"/>
      <c r="X201" s="646"/>
      <c r="Y201" s="646"/>
      <c r="Z201" s="646"/>
      <c r="AA201" s="637"/>
      <c r="AB201" s="637"/>
      <c r="AC201" s="637"/>
    </row>
    <row r="202" spans="1:68" ht="27" hidden="1" customHeight="1" x14ac:dyDescent="0.25">
      <c r="A202" s="54" t="s">
        <v>326</v>
      </c>
      <c r="B202" s="54" t="s">
        <v>327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7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0"/>
      <c r="R202" s="650"/>
      <c r="S202" s="650"/>
      <c r="T202" s="651"/>
      <c r="U202" s="34"/>
      <c r="V202" s="34"/>
      <c r="W202" s="35" t="s">
        <v>68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328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329</v>
      </c>
      <c r="B203" s="54" t="s">
        <v>330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8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0"/>
      <c r="R203" s="650"/>
      <c r="S203" s="650"/>
      <c r="T203" s="651"/>
      <c r="U203" s="34"/>
      <c r="V203" s="34"/>
      <c r="W203" s="35" t="s">
        <v>68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331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332</v>
      </c>
      <c r="B204" s="54" t="s">
        <v>333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8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0"/>
      <c r="R204" s="650"/>
      <c r="S204" s="650"/>
      <c r="T204" s="651"/>
      <c r="U204" s="34"/>
      <c r="V204" s="34"/>
      <c r="W204" s="35" t="s">
        <v>68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334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335</v>
      </c>
      <c r="B205" s="54" t="s">
        <v>336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9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0"/>
      <c r="R205" s="650"/>
      <c r="S205" s="650"/>
      <c r="T205" s="651"/>
      <c r="U205" s="34"/>
      <c r="V205" s="34"/>
      <c r="W205" s="35" t="s">
        <v>68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337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338</v>
      </c>
      <c r="B206" s="54" t="s">
        <v>339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146</v>
      </c>
      <c r="L206" s="32"/>
      <c r="M206" s="33" t="s">
        <v>67</v>
      </c>
      <c r="N206" s="33"/>
      <c r="O206" s="32">
        <v>40</v>
      </c>
      <c r="P206" s="8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0"/>
      <c r="R206" s="650"/>
      <c r="S206" s="650"/>
      <c r="T206" s="651"/>
      <c r="U206" s="34"/>
      <c r="V206" s="34"/>
      <c r="W206" s="35" t="s">
        <v>68</v>
      </c>
      <c r="X206" s="641">
        <v>43</v>
      </c>
      <c r="Y206" s="642">
        <f t="shared" si="31"/>
        <v>43.2</v>
      </c>
      <c r="Z206" s="36">
        <f>IFERROR(IF(Y206=0,"",ROUNDUP(Y206/H206,0)*0.00502),"")</f>
        <v>0.12048</v>
      </c>
      <c r="AA206" s="56"/>
      <c r="AB206" s="57"/>
      <c r="AC206" s="255" t="s">
        <v>328</v>
      </c>
      <c r="AG206" s="64"/>
      <c r="AJ206" s="68"/>
      <c r="AK206" s="68">
        <v>0</v>
      </c>
      <c r="BB206" s="256" t="s">
        <v>1</v>
      </c>
      <c r="BM206" s="64">
        <f t="shared" si="32"/>
        <v>46.105555555555554</v>
      </c>
      <c r="BN206" s="64">
        <f t="shared" si="33"/>
        <v>46.32</v>
      </c>
      <c r="BO206" s="64">
        <f t="shared" si="34"/>
        <v>0.10208926875593544</v>
      </c>
      <c r="BP206" s="64">
        <f t="shared" si="35"/>
        <v>0.10256410256410257</v>
      </c>
    </row>
    <row r="207" spans="1:68" ht="27" customHeight="1" x14ac:dyDescent="0.25">
      <c r="A207" s="54" t="s">
        <v>340</v>
      </c>
      <c r="B207" s="54" t="s">
        <v>341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146</v>
      </c>
      <c r="L207" s="32"/>
      <c r="M207" s="33" t="s">
        <v>67</v>
      </c>
      <c r="N207" s="33"/>
      <c r="O207" s="32">
        <v>40</v>
      </c>
      <c r="P207" s="85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0"/>
      <c r="R207" s="650"/>
      <c r="S207" s="650"/>
      <c r="T207" s="651"/>
      <c r="U207" s="34"/>
      <c r="V207" s="34"/>
      <c r="W207" s="35" t="s">
        <v>68</v>
      </c>
      <c r="X207" s="641">
        <v>35</v>
      </c>
      <c r="Y207" s="642">
        <f t="shared" si="31"/>
        <v>36</v>
      </c>
      <c r="Z207" s="36">
        <f>IFERROR(IF(Y207=0,"",ROUNDUP(Y207/H207,0)*0.00502),"")</f>
        <v>0.1004</v>
      </c>
      <c r="AA207" s="56"/>
      <c r="AB207" s="57"/>
      <c r="AC207" s="257" t="s">
        <v>331</v>
      </c>
      <c r="AG207" s="64"/>
      <c r="AJ207" s="68"/>
      <c r="AK207" s="68">
        <v>0</v>
      </c>
      <c r="BB207" s="258" t="s">
        <v>1</v>
      </c>
      <c r="BM207" s="64">
        <f t="shared" si="32"/>
        <v>36.944444444444443</v>
      </c>
      <c r="BN207" s="64">
        <f t="shared" si="33"/>
        <v>37.999999999999993</v>
      </c>
      <c r="BO207" s="64">
        <f t="shared" si="34"/>
        <v>8.3095916429249767E-2</v>
      </c>
      <c r="BP207" s="64">
        <f t="shared" si="35"/>
        <v>8.5470085470085472E-2</v>
      </c>
    </row>
    <row r="208" spans="1:68" ht="27" hidden="1" customHeight="1" x14ac:dyDescent="0.25">
      <c r="A208" s="54" t="s">
        <v>342</v>
      </c>
      <c r="B208" s="54" t="s">
        <v>343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146</v>
      </c>
      <c r="L208" s="32"/>
      <c r="M208" s="33" t="s">
        <v>67</v>
      </c>
      <c r="N208" s="33"/>
      <c r="O208" s="32">
        <v>40</v>
      </c>
      <c r="P208" s="88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0"/>
      <c r="R208" s="650"/>
      <c r="S208" s="650"/>
      <c r="T208" s="651"/>
      <c r="U208" s="34"/>
      <c r="V208" s="34"/>
      <c r="W208" s="35" t="s">
        <v>68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334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146</v>
      </c>
      <c r="L209" s="32"/>
      <c r="M209" s="33" t="s">
        <v>67</v>
      </c>
      <c r="N209" s="33"/>
      <c r="O209" s="32">
        <v>40</v>
      </c>
      <c r="P209" s="97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0"/>
      <c r="R209" s="650"/>
      <c r="S209" s="650"/>
      <c r="T209" s="651"/>
      <c r="U209" s="34"/>
      <c r="V209" s="34"/>
      <c r="W209" s="35" t="s">
        <v>68</v>
      </c>
      <c r="X209" s="641">
        <v>38</v>
      </c>
      <c r="Y209" s="642">
        <f t="shared" si="31"/>
        <v>39.6</v>
      </c>
      <c r="Z209" s="36">
        <f>IFERROR(IF(Y209=0,"",ROUNDUP(Y209/H209,0)*0.00502),"")</f>
        <v>0.11044000000000001</v>
      </c>
      <c r="AA209" s="56"/>
      <c r="AB209" s="57"/>
      <c r="AC209" s="261" t="s">
        <v>337</v>
      </c>
      <c r="AG209" s="64"/>
      <c r="AJ209" s="68"/>
      <c r="AK209" s="68">
        <v>0</v>
      </c>
      <c r="BB209" s="262" t="s">
        <v>1</v>
      </c>
      <c r="BM209" s="64">
        <f t="shared" si="32"/>
        <v>40.111111111111114</v>
      </c>
      <c r="BN209" s="64">
        <f t="shared" si="33"/>
        <v>41.8</v>
      </c>
      <c r="BO209" s="64">
        <f t="shared" si="34"/>
        <v>9.0218423551756896E-2</v>
      </c>
      <c r="BP209" s="64">
        <f t="shared" si="35"/>
        <v>9.401709401709403E-2</v>
      </c>
    </row>
    <row r="210" spans="1:68" x14ac:dyDescent="0.2">
      <c r="A210" s="652"/>
      <c r="B210" s="646"/>
      <c r="C210" s="646"/>
      <c r="D210" s="646"/>
      <c r="E210" s="646"/>
      <c r="F210" s="646"/>
      <c r="G210" s="646"/>
      <c r="H210" s="646"/>
      <c r="I210" s="646"/>
      <c r="J210" s="646"/>
      <c r="K210" s="646"/>
      <c r="L210" s="646"/>
      <c r="M210" s="646"/>
      <c r="N210" s="646"/>
      <c r="O210" s="653"/>
      <c r="P210" s="660" t="s">
        <v>85</v>
      </c>
      <c r="Q210" s="661"/>
      <c r="R210" s="661"/>
      <c r="S210" s="661"/>
      <c r="T210" s="661"/>
      <c r="U210" s="661"/>
      <c r="V210" s="662"/>
      <c r="W210" s="37" t="s">
        <v>86</v>
      </c>
      <c r="X210" s="643">
        <f>IFERROR(X202/H202,"0")+IFERROR(X203/H203,"0")+IFERROR(X204/H204,"0")+IFERROR(X205/H205,"0")+IFERROR(X206/H206,"0")+IFERROR(X207/H207,"0")+IFERROR(X208/H208,"0")+IFERROR(X209/H209,"0")</f>
        <v>64.444444444444443</v>
      </c>
      <c r="Y210" s="643">
        <f>IFERROR(Y202/H202,"0")+IFERROR(Y203/H203,"0")+IFERROR(Y204/H204,"0")+IFERROR(Y205/H205,"0")+IFERROR(Y206/H206,"0")+IFERROR(Y207/H207,"0")+IFERROR(Y208/H208,"0")+IFERROR(Y209/H209,"0")</f>
        <v>66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0.33132000000000006</v>
      </c>
      <c r="AA210" s="644"/>
      <c r="AB210" s="644"/>
      <c r="AC210" s="644"/>
    </row>
    <row r="211" spans="1:68" x14ac:dyDescent="0.2">
      <c r="A211" s="646"/>
      <c r="B211" s="646"/>
      <c r="C211" s="646"/>
      <c r="D211" s="646"/>
      <c r="E211" s="646"/>
      <c r="F211" s="646"/>
      <c r="G211" s="646"/>
      <c r="H211" s="646"/>
      <c r="I211" s="646"/>
      <c r="J211" s="646"/>
      <c r="K211" s="646"/>
      <c r="L211" s="646"/>
      <c r="M211" s="646"/>
      <c r="N211" s="646"/>
      <c r="O211" s="653"/>
      <c r="P211" s="660" t="s">
        <v>85</v>
      </c>
      <c r="Q211" s="661"/>
      <c r="R211" s="661"/>
      <c r="S211" s="661"/>
      <c r="T211" s="661"/>
      <c r="U211" s="661"/>
      <c r="V211" s="662"/>
      <c r="W211" s="37" t="s">
        <v>68</v>
      </c>
      <c r="X211" s="643">
        <f>IFERROR(SUM(X202:X209),"0")</f>
        <v>116</v>
      </c>
      <c r="Y211" s="643">
        <f>IFERROR(SUM(Y202:Y209),"0")</f>
        <v>118.80000000000001</v>
      </c>
      <c r="Z211" s="37"/>
      <c r="AA211" s="644"/>
      <c r="AB211" s="644"/>
      <c r="AC211" s="644"/>
    </row>
    <row r="212" spans="1:68" ht="14.25" hidden="1" customHeight="1" x14ac:dyDescent="0.25">
      <c r="A212" s="654" t="s">
        <v>63</v>
      </c>
      <c r="B212" s="646"/>
      <c r="C212" s="646"/>
      <c r="D212" s="646"/>
      <c r="E212" s="646"/>
      <c r="F212" s="646"/>
      <c r="G212" s="646"/>
      <c r="H212" s="646"/>
      <c r="I212" s="646"/>
      <c r="J212" s="646"/>
      <c r="K212" s="646"/>
      <c r="L212" s="646"/>
      <c r="M212" s="646"/>
      <c r="N212" s="646"/>
      <c r="O212" s="646"/>
      <c r="P212" s="646"/>
      <c r="Q212" s="646"/>
      <c r="R212" s="646"/>
      <c r="S212" s="646"/>
      <c r="T212" s="646"/>
      <c r="U212" s="646"/>
      <c r="V212" s="646"/>
      <c r="W212" s="646"/>
      <c r="X212" s="646"/>
      <c r="Y212" s="646"/>
      <c r="Z212" s="646"/>
      <c r="AA212" s="637"/>
      <c r="AB212" s="637"/>
      <c r="AC212" s="637"/>
    </row>
    <row r="213" spans="1:68" ht="27" hidden="1" customHeight="1" x14ac:dyDescent="0.25">
      <c r="A213" s="54" t="s">
        <v>346</v>
      </c>
      <c r="B213" s="54" t="s">
        <v>347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98</v>
      </c>
      <c r="L213" s="32"/>
      <c r="M213" s="33" t="s">
        <v>104</v>
      </c>
      <c r="N213" s="33"/>
      <c r="O213" s="32">
        <v>40</v>
      </c>
      <c r="P213" s="101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0"/>
      <c r="R213" s="650"/>
      <c r="S213" s="650"/>
      <c r="T213" s="651"/>
      <c r="U213" s="34"/>
      <c r="V213" s="34"/>
      <c r="W213" s="35" t="s">
        <v>68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348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98</v>
      </c>
      <c r="L214" s="32"/>
      <c r="M214" s="33" t="s">
        <v>104</v>
      </c>
      <c r="N214" s="33"/>
      <c r="O214" s="32">
        <v>40</v>
      </c>
      <c r="P214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0"/>
      <c r="R214" s="650"/>
      <c r="S214" s="650"/>
      <c r="T214" s="651"/>
      <c r="U214" s="34"/>
      <c r="V214" s="34"/>
      <c r="W214" s="35" t="s">
        <v>68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352</v>
      </c>
      <c r="B215" s="54" t="s">
        <v>353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98</v>
      </c>
      <c r="L215" s="32"/>
      <c r="M215" s="33" t="s">
        <v>104</v>
      </c>
      <c r="N215" s="33"/>
      <c r="O215" s="32">
        <v>45</v>
      </c>
      <c r="P215" s="99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0"/>
      <c r="R215" s="650"/>
      <c r="S215" s="650"/>
      <c r="T215" s="651"/>
      <c r="U215" s="34"/>
      <c r="V215" s="34"/>
      <c r="W215" s="35" t="s">
        <v>68</v>
      </c>
      <c r="X215" s="641">
        <v>249</v>
      </c>
      <c r="Y215" s="642">
        <f t="shared" si="36"/>
        <v>252.29999999999998</v>
      </c>
      <c r="Z215" s="36">
        <f>IFERROR(IF(Y215=0,"",ROUNDUP(Y215/H215,0)*0.01898),"")</f>
        <v>0.55042000000000002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7"/>
        <v>263.85413793103447</v>
      </c>
      <c r="BN215" s="64">
        <f t="shared" si="38"/>
        <v>267.351</v>
      </c>
      <c r="BO215" s="64">
        <f t="shared" si="39"/>
        <v>0.44719827586206901</v>
      </c>
      <c r="BP215" s="64">
        <f t="shared" si="40"/>
        <v>0.453125</v>
      </c>
    </row>
    <row r="216" spans="1:68" ht="27" hidden="1" customHeight="1" x14ac:dyDescent="0.25">
      <c r="A216" s="54" t="s">
        <v>355</v>
      </c>
      <c r="B216" s="54" t="s">
        <v>356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66</v>
      </c>
      <c r="L216" s="32"/>
      <c r="M216" s="33" t="s">
        <v>104</v>
      </c>
      <c r="N216" s="33"/>
      <c r="O216" s="32">
        <v>40</v>
      </c>
      <c r="P216" s="8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0"/>
      <c r="R216" s="650"/>
      <c r="S216" s="650"/>
      <c r="T216" s="651"/>
      <c r="U216" s="34"/>
      <c r="V216" s="34"/>
      <c r="W216" s="35" t="s">
        <v>68</v>
      </c>
      <c r="X216" s="641">
        <v>0</v>
      </c>
      <c r="Y216" s="64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348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357</v>
      </c>
      <c r="B217" s="54" t="s">
        <v>358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66</v>
      </c>
      <c r="L217" s="32"/>
      <c r="M217" s="33" t="s">
        <v>127</v>
      </c>
      <c r="N217" s="33"/>
      <c r="O217" s="32">
        <v>45</v>
      </c>
      <c r="P217" s="8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0"/>
      <c r="R217" s="650"/>
      <c r="S217" s="650"/>
      <c r="T217" s="651"/>
      <c r="U217" s="34"/>
      <c r="V217" s="34"/>
      <c r="W217" s="35" t="s">
        <v>68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359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360</v>
      </c>
      <c r="B218" s="54" t="s">
        <v>361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66</v>
      </c>
      <c r="L218" s="32"/>
      <c r="M218" s="33" t="s">
        <v>104</v>
      </c>
      <c r="N218" s="33"/>
      <c r="O218" s="32">
        <v>45</v>
      </c>
      <c r="P218" s="6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0"/>
      <c r="R218" s="650"/>
      <c r="S218" s="650"/>
      <c r="T218" s="651"/>
      <c r="U218" s="34"/>
      <c r="V218" s="34"/>
      <c r="W218" s="35" t="s">
        <v>68</v>
      </c>
      <c r="X218" s="641">
        <v>234</v>
      </c>
      <c r="Y218" s="642">
        <f t="shared" si="36"/>
        <v>235.2</v>
      </c>
      <c r="Z218" s="36">
        <f t="shared" si="41"/>
        <v>0.63797999999999999</v>
      </c>
      <c r="AA218" s="56"/>
      <c r="AB218" s="57"/>
      <c r="AC218" s="273" t="s">
        <v>354</v>
      </c>
      <c r="AG218" s="64"/>
      <c r="AJ218" s="68"/>
      <c r="AK218" s="68">
        <v>0</v>
      </c>
      <c r="BB218" s="274" t="s">
        <v>1</v>
      </c>
      <c r="BM218" s="64">
        <f t="shared" si="37"/>
        <v>258.57</v>
      </c>
      <c r="BN218" s="64">
        <f t="shared" si="38"/>
        <v>259.89600000000002</v>
      </c>
      <c r="BO218" s="64">
        <f t="shared" si="39"/>
        <v>0.53571428571428581</v>
      </c>
      <c r="BP218" s="64">
        <f t="shared" si="40"/>
        <v>0.53846153846153855</v>
      </c>
    </row>
    <row r="219" spans="1:68" ht="27" customHeight="1" x14ac:dyDescent="0.25">
      <c r="A219" s="54" t="s">
        <v>362</v>
      </c>
      <c r="B219" s="54" t="s">
        <v>363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66</v>
      </c>
      <c r="L219" s="32"/>
      <c r="M219" s="33" t="s">
        <v>104</v>
      </c>
      <c r="N219" s="33"/>
      <c r="O219" s="32">
        <v>45</v>
      </c>
      <c r="P219" s="8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0"/>
      <c r="R219" s="650"/>
      <c r="S219" s="650"/>
      <c r="T219" s="651"/>
      <c r="U219" s="34"/>
      <c r="V219" s="34"/>
      <c r="W219" s="35" t="s">
        <v>68</v>
      </c>
      <c r="X219" s="641">
        <v>182</v>
      </c>
      <c r="Y219" s="642">
        <f t="shared" si="36"/>
        <v>182.4</v>
      </c>
      <c r="Z219" s="36">
        <f t="shared" si="41"/>
        <v>0.49476000000000003</v>
      </c>
      <c r="AA219" s="56"/>
      <c r="AB219" s="57"/>
      <c r="AC219" s="275" t="s">
        <v>354</v>
      </c>
      <c r="AG219" s="64"/>
      <c r="AJ219" s="68"/>
      <c r="AK219" s="68">
        <v>0</v>
      </c>
      <c r="BB219" s="276" t="s">
        <v>1</v>
      </c>
      <c r="BM219" s="64">
        <f t="shared" si="37"/>
        <v>201.11</v>
      </c>
      <c r="BN219" s="64">
        <f t="shared" si="38"/>
        <v>201.55200000000002</v>
      </c>
      <c r="BO219" s="64">
        <f t="shared" si="39"/>
        <v>0.41666666666666674</v>
      </c>
      <c r="BP219" s="64">
        <f t="shared" si="40"/>
        <v>0.4175824175824176</v>
      </c>
    </row>
    <row r="220" spans="1:68" ht="27" hidden="1" customHeight="1" x14ac:dyDescent="0.25">
      <c r="A220" s="54" t="s">
        <v>364</v>
      </c>
      <c r="B220" s="54" t="s">
        <v>365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66</v>
      </c>
      <c r="L220" s="32"/>
      <c r="M220" s="33" t="s">
        <v>127</v>
      </c>
      <c r="N220" s="33"/>
      <c r="O220" s="32">
        <v>40</v>
      </c>
      <c r="P220" s="10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0"/>
      <c r="R220" s="650"/>
      <c r="S220" s="650"/>
      <c r="T220" s="651"/>
      <c r="U220" s="34"/>
      <c r="V220" s="34"/>
      <c r="W220" s="35" t="s">
        <v>68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366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367</v>
      </c>
      <c r="B221" s="54" t="s">
        <v>368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66</v>
      </c>
      <c r="L221" s="32"/>
      <c r="M221" s="33" t="s">
        <v>104</v>
      </c>
      <c r="N221" s="33"/>
      <c r="O221" s="32">
        <v>40</v>
      </c>
      <c r="P221" s="9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0"/>
      <c r="R221" s="650"/>
      <c r="S221" s="650"/>
      <c r="T221" s="651"/>
      <c r="U221" s="34"/>
      <c r="V221" s="34"/>
      <c r="W221" s="35" t="s">
        <v>68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369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2"/>
      <c r="B222" s="646"/>
      <c r="C222" s="646"/>
      <c r="D222" s="646"/>
      <c r="E222" s="646"/>
      <c r="F222" s="646"/>
      <c r="G222" s="646"/>
      <c r="H222" s="646"/>
      <c r="I222" s="646"/>
      <c r="J222" s="646"/>
      <c r="K222" s="646"/>
      <c r="L222" s="646"/>
      <c r="M222" s="646"/>
      <c r="N222" s="646"/>
      <c r="O222" s="653"/>
      <c r="P222" s="660" t="s">
        <v>85</v>
      </c>
      <c r="Q222" s="661"/>
      <c r="R222" s="661"/>
      <c r="S222" s="661"/>
      <c r="T222" s="661"/>
      <c r="U222" s="661"/>
      <c r="V222" s="662"/>
      <c r="W222" s="37" t="s">
        <v>86</v>
      </c>
      <c r="X222" s="643">
        <f>IFERROR(X213/H213,"0")+IFERROR(X214/H214,"0")+IFERROR(X215/H215,"0")+IFERROR(X216/H216,"0")+IFERROR(X217/H217,"0")+IFERROR(X218/H218,"0")+IFERROR(X219/H219,"0")+IFERROR(X220/H220,"0")+IFERROR(X221/H221,"0")</f>
        <v>201.95402298850576</v>
      </c>
      <c r="Y222" s="643">
        <f>IFERROR(Y213/H213,"0")+IFERROR(Y214/H214,"0")+IFERROR(Y215/H215,"0")+IFERROR(Y216/H216,"0")+IFERROR(Y217/H217,"0")+IFERROR(Y218/H218,"0")+IFERROR(Y219/H219,"0")+IFERROR(Y220/H220,"0")+IFERROR(Y221/H221,"0")</f>
        <v>203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1.6831600000000002</v>
      </c>
      <c r="AA222" s="644"/>
      <c r="AB222" s="644"/>
      <c r="AC222" s="644"/>
    </row>
    <row r="223" spans="1:68" x14ac:dyDescent="0.2">
      <c r="A223" s="646"/>
      <c r="B223" s="646"/>
      <c r="C223" s="646"/>
      <c r="D223" s="646"/>
      <c r="E223" s="646"/>
      <c r="F223" s="646"/>
      <c r="G223" s="646"/>
      <c r="H223" s="646"/>
      <c r="I223" s="646"/>
      <c r="J223" s="646"/>
      <c r="K223" s="646"/>
      <c r="L223" s="646"/>
      <c r="M223" s="646"/>
      <c r="N223" s="646"/>
      <c r="O223" s="653"/>
      <c r="P223" s="660" t="s">
        <v>85</v>
      </c>
      <c r="Q223" s="661"/>
      <c r="R223" s="661"/>
      <c r="S223" s="661"/>
      <c r="T223" s="661"/>
      <c r="U223" s="661"/>
      <c r="V223" s="662"/>
      <c r="W223" s="37" t="s">
        <v>68</v>
      </c>
      <c r="X223" s="643">
        <f>IFERROR(SUM(X213:X221),"0")</f>
        <v>665</v>
      </c>
      <c r="Y223" s="643">
        <f>IFERROR(SUM(Y213:Y221),"0")</f>
        <v>669.9</v>
      </c>
      <c r="Z223" s="37"/>
      <c r="AA223" s="644"/>
      <c r="AB223" s="644"/>
      <c r="AC223" s="644"/>
    </row>
    <row r="224" spans="1:68" ht="14.25" hidden="1" customHeight="1" x14ac:dyDescent="0.25">
      <c r="A224" s="654" t="s">
        <v>169</v>
      </c>
      <c r="B224" s="646"/>
      <c r="C224" s="646"/>
      <c r="D224" s="646"/>
      <c r="E224" s="646"/>
      <c r="F224" s="646"/>
      <c r="G224" s="646"/>
      <c r="H224" s="646"/>
      <c r="I224" s="646"/>
      <c r="J224" s="646"/>
      <c r="K224" s="646"/>
      <c r="L224" s="646"/>
      <c r="M224" s="646"/>
      <c r="N224" s="646"/>
      <c r="O224" s="646"/>
      <c r="P224" s="646"/>
      <c r="Q224" s="646"/>
      <c r="R224" s="646"/>
      <c r="S224" s="646"/>
      <c r="T224" s="646"/>
      <c r="U224" s="646"/>
      <c r="V224" s="646"/>
      <c r="W224" s="646"/>
      <c r="X224" s="646"/>
      <c r="Y224" s="646"/>
      <c r="Z224" s="646"/>
      <c r="AA224" s="637"/>
      <c r="AB224" s="637"/>
      <c r="AC224" s="637"/>
    </row>
    <row r="225" spans="1:68" ht="27" hidden="1" customHeight="1" x14ac:dyDescent="0.25">
      <c r="A225" s="54" t="s">
        <v>370</v>
      </c>
      <c r="B225" s="54" t="s">
        <v>371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66</v>
      </c>
      <c r="L225" s="32"/>
      <c r="M225" s="33" t="s">
        <v>127</v>
      </c>
      <c r="N225" s="33"/>
      <c r="O225" s="32">
        <v>40</v>
      </c>
      <c r="P225" s="7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0"/>
      <c r="R225" s="650"/>
      <c r="S225" s="650"/>
      <c r="T225" s="651"/>
      <c r="U225" s="34"/>
      <c r="V225" s="34"/>
      <c r="W225" s="35" t="s">
        <v>68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372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373</v>
      </c>
      <c r="B226" s="54" t="s">
        <v>374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66</v>
      </c>
      <c r="L226" s="32"/>
      <c r="M226" s="33" t="s">
        <v>104</v>
      </c>
      <c r="N226" s="33"/>
      <c r="O226" s="32">
        <v>40</v>
      </c>
      <c r="P226" s="7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0"/>
      <c r="R226" s="650"/>
      <c r="S226" s="650"/>
      <c r="T226" s="651"/>
      <c r="U226" s="34"/>
      <c r="V226" s="34"/>
      <c r="W226" s="35" t="s">
        <v>68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375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2"/>
      <c r="B227" s="646"/>
      <c r="C227" s="646"/>
      <c r="D227" s="646"/>
      <c r="E227" s="646"/>
      <c r="F227" s="646"/>
      <c r="G227" s="646"/>
      <c r="H227" s="646"/>
      <c r="I227" s="646"/>
      <c r="J227" s="646"/>
      <c r="K227" s="646"/>
      <c r="L227" s="646"/>
      <c r="M227" s="646"/>
      <c r="N227" s="646"/>
      <c r="O227" s="653"/>
      <c r="P227" s="660" t="s">
        <v>85</v>
      </c>
      <c r="Q227" s="661"/>
      <c r="R227" s="661"/>
      <c r="S227" s="661"/>
      <c r="T227" s="661"/>
      <c r="U227" s="661"/>
      <c r="V227" s="662"/>
      <c r="W227" s="37" t="s">
        <v>86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46"/>
      <c r="B228" s="646"/>
      <c r="C228" s="646"/>
      <c r="D228" s="646"/>
      <c r="E228" s="646"/>
      <c r="F228" s="646"/>
      <c r="G228" s="646"/>
      <c r="H228" s="646"/>
      <c r="I228" s="646"/>
      <c r="J228" s="646"/>
      <c r="K228" s="646"/>
      <c r="L228" s="646"/>
      <c r="M228" s="646"/>
      <c r="N228" s="646"/>
      <c r="O228" s="653"/>
      <c r="P228" s="660" t="s">
        <v>85</v>
      </c>
      <c r="Q228" s="661"/>
      <c r="R228" s="661"/>
      <c r="S228" s="661"/>
      <c r="T228" s="661"/>
      <c r="U228" s="661"/>
      <c r="V228" s="662"/>
      <c r="W228" s="37" t="s">
        <v>68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74" t="s">
        <v>376</v>
      </c>
      <c r="B229" s="646"/>
      <c r="C229" s="646"/>
      <c r="D229" s="646"/>
      <c r="E229" s="646"/>
      <c r="F229" s="646"/>
      <c r="G229" s="646"/>
      <c r="H229" s="646"/>
      <c r="I229" s="646"/>
      <c r="J229" s="646"/>
      <c r="K229" s="646"/>
      <c r="L229" s="646"/>
      <c r="M229" s="646"/>
      <c r="N229" s="646"/>
      <c r="O229" s="646"/>
      <c r="P229" s="646"/>
      <c r="Q229" s="646"/>
      <c r="R229" s="646"/>
      <c r="S229" s="646"/>
      <c r="T229" s="646"/>
      <c r="U229" s="646"/>
      <c r="V229" s="646"/>
      <c r="W229" s="646"/>
      <c r="X229" s="646"/>
      <c r="Y229" s="646"/>
      <c r="Z229" s="646"/>
      <c r="AA229" s="636"/>
      <c r="AB229" s="636"/>
      <c r="AC229" s="636"/>
    </row>
    <row r="230" spans="1:68" ht="14.25" hidden="1" customHeight="1" x14ac:dyDescent="0.25">
      <c r="A230" s="654" t="s">
        <v>95</v>
      </c>
      <c r="B230" s="646"/>
      <c r="C230" s="646"/>
      <c r="D230" s="646"/>
      <c r="E230" s="646"/>
      <c r="F230" s="646"/>
      <c r="G230" s="646"/>
      <c r="H230" s="646"/>
      <c r="I230" s="646"/>
      <c r="J230" s="646"/>
      <c r="K230" s="646"/>
      <c r="L230" s="646"/>
      <c r="M230" s="646"/>
      <c r="N230" s="646"/>
      <c r="O230" s="646"/>
      <c r="P230" s="646"/>
      <c r="Q230" s="646"/>
      <c r="R230" s="646"/>
      <c r="S230" s="646"/>
      <c r="T230" s="646"/>
      <c r="U230" s="646"/>
      <c r="V230" s="646"/>
      <c r="W230" s="646"/>
      <c r="X230" s="646"/>
      <c r="Y230" s="646"/>
      <c r="Z230" s="646"/>
      <c r="AA230" s="637"/>
      <c r="AB230" s="637"/>
      <c r="AC230" s="637"/>
    </row>
    <row r="231" spans="1:68" ht="27" hidden="1" customHeight="1" x14ac:dyDescent="0.25">
      <c r="A231" s="54" t="s">
        <v>377</v>
      </c>
      <c r="B231" s="54" t="s">
        <v>378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98</v>
      </c>
      <c r="L231" s="32"/>
      <c r="M231" s="33" t="s">
        <v>99</v>
      </c>
      <c r="N231" s="33"/>
      <c r="O231" s="32">
        <v>55</v>
      </c>
      <c r="P231" s="99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0"/>
      <c r="R231" s="650"/>
      <c r="S231" s="650"/>
      <c r="T231" s="651"/>
      <c r="U231" s="34"/>
      <c r="V231" s="34"/>
      <c r="W231" s="35" t="s">
        <v>68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377</v>
      </c>
      <c r="B232" s="54" t="s">
        <v>380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98</v>
      </c>
      <c r="L232" s="32"/>
      <c r="M232" s="33" t="s">
        <v>381</v>
      </c>
      <c r="N232" s="33"/>
      <c r="O232" s="32">
        <v>55</v>
      </c>
      <c r="P232" s="82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0"/>
      <c r="R232" s="650"/>
      <c r="S232" s="650"/>
      <c r="T232" s="651"/>
      <c r="U232" s="34"/>
      <c r="V232" s="34"/>
      <c r="W232" s="35" t="s">
        <v>68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382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383</v>
      </c>
      <c r="B233" s="54" t="s">
        <v>384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98</v>
      </c>
      <c r="L233" s="32"/>
      <c r="M233" s="33" t="s">
        <v>99</v>
      </c>
      <c r="N233" s="33"/>
      <c r="O233" s="32">
        <v>55</v>
      </c>
      <c r="P233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0"/>
      <c r="R233" s="650"/>
      <c r="S233" s="650"/>
      <c r="T233" s="651"/>
      <c r="U233" s="34"/>
      <c r="V233" s="34"/>
      <c r="W233" s="35" t="s">
        <v>68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385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386</v>
      </c>
      <c r="B234" s="54" t="s">
        <v>387</v>
      </c>
      <c r="C234" s="31">
        <v>4301011721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12.035</v>
      </c>
      <c r="J234" s="32">
        <v>64</v>
      </c>
      <c r="K234" s="32" t="s">
        <v>98</v>
      </c>
      <c r="L234" s="32"/>
      <c r="M234" s="33" t="s">
        <v>99</v>
      </c>
      <c r="N234" s="33"/>
      <c r="O234" s="32">
        <v>55</v>
      </c>
      <c r="P234" s="9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0"/>
      <c r="R234" s="650"/>
      <c r="S234" s="650"/>
      <c r="T234" s="651"/>
      <c r="U234" s="34"/>
      <c r="V234" s="34"/>
      <c r="W234" s="35" t="s">
        <v>68</v>
      </c>
      <c r="X234" s="641">
        <v>0</v>
      </c>
      <c r="Y234" s="64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388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386</v>
      </c>
      <c r="B235" s="54" t="s">
        <v>389</v>
      </c>
      <c r="C235" s="31">
        <v>4301011941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12.08</v>
      </c>
      <c r="J235" s="32">
        <v>48</v>
      </c>
      <c r="K235" s="32" t="s">
        <v>98</v>
      </c>
      <c r="L235" s="32"/>
      <c r="M235" s="33" t="s">
        <v>381</v>
      </c>
      <c r="N235" s="33"/>
      <c r="O235" s="32">
        <v>55</v>
      </c>
      <c r="P235" s="84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0"/>
      <c r="R235" s="650"/>
      <c r="S235" s="650"/>
      <c r="T235" s="651"/>
      <c r="U235" s="34"/>
      <c r="V235" s="34"/>
      <c r="W235" s="35" t="s">
        <v>68</v>
      </c>
      <c r="X235" s="641">
        <v>0</v>
      </c>
      <c r="Y235" s="64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382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390</v>
      </c>
      <c r="B236" s="54" t="s">
        <v>391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103</v>
      </c>
      <c r="L236" s="32"/>
      <c r="M236" s="33" t="s">
        <v>99</v>
      </c>
      <c r="N236" s="33"/>
      <c r="O236" s="32">
        <v>55</v>
      </c>
      <c r="P236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0"/>
      <c r="R236" s="650"/>
      <c r="S236" s="650"/>
      <c r="T236" s="651"/>
      <c r="U236" s="34"/>
      <c r="V236" s="34"/>
      <c r="W236" s="35" t="s">
        <v>68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379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392</v>
      </c>
      <c r="B237" s="54" t="s">
        <v>393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103</v>
      </c>
      <c r="L237" s="32"/>
      <c r="M237" s="33" t="s">
        <v>99</v>
      </c>
      <c r="N237" s="33"/>
      <c r="O237" s="32">
        <v>55</v>
      </c>
      <c r="P237" s="96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0"/>
      <c r="R237" s="650"/>
      <c r="S237" s="650"/>
      <c r="T237" s="651"/>
      <c r="U237" s="34"/>
      <c r="V237" s="34"/>
      <c r="W237" s="35" t="s">
        <v>68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385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394</v>
      </c>
      <c r="B238" s="54" t="s">
        <v>395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103</v>
      </c>
      <c r="L238" s="32"/>
      <c r="M238" s="33" t="s">
        <v>99</v>
      </c>
      <c r="N238" s="33"/>
      <c r="O238" s="32">
        <v>55</v>
      </c>
      <c r="P23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0"/>
      <c r="R238" s="650"/>
      <c r="S238" s="650"/>
      <c r="T238" s="651"/>
      <c r="U238" s="34"/>
      <c r="V238" s="34"/>
      <c r="W238" s="35" t="s">
        <v>68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388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2"/>
      <c r="B239" s="646"/>
      <c r="C239" s="646"/>
      <c r="D239" s="646"/>
      <c r="E239" s="646"/>
      <c r="F239" s="646"/>
      <c r="G239" s="646"/>
      <c r="H239" s="646"/>
      <c r="I239" s="646"/>
      <c r="J239" s="646"/>
      <c r="K239" s="646"/>
      <c r="L239" s="646"/>
      <c r="M239" s="646"/>
      <c r="N239" s="646"/>
      <c r="O239" s="653"/>
      <c r="P239" s="660" t="s">
        <v>85</v>
      </c>
      <c r="Q239" s="661"/>
      <c r="R239" s="661"/>
      <c r="S239" s="661"/>
      <c r="T239" s="661"/>
      <c r="U239" s="661"/>
      <c r="V239" s="662"/>
      <c r="W239" s="37" t="s">
        <v>86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46"/>
      <c r="B240" s="646"/>
      <c r="C240" s="646"/>
      <c r="D240" s="646"/>
      <c r="E240" s="646"/>
      <c r="F240" s="646"/>
      <c r="G240" s="646"/>
      <c r="H240" s="646"/>
      <c r="I240" s="646"/>
      <c r="J240" s="646"/>
      <c r="K240" s="646"/>
      <c r="L240" s="646"/>
      <c r="M240" s="646"/>
      <c r="N240" s="646"/>
      <c r="O240" s="653"/>
      <c r="P240" s="660" t="s">
        <v>85</v>
      </c>
      <c r="Q240" s="661"/>
      <c r="R240" s="661"/>
      <c r="S240" s="661"/>
      <c r="T240" s="661"/>
      <c r="U240" s="661"/>
      <c r="V240" s="662"/>
      <c r="W240" s="37" t="s">
        <v>68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132</v>
      </c>
      <c r="B241" s="646"/>
      <c r="C241" s="646"/>
      <c r="D241" s="646"/>
      <c r="E241" s="646"/>
      <c r="F241" s="646"/>
      <c r="G241" s="646"/>
      <c r="H241" s="646"/>
      <c r="I241" s="646"/>
      <c r="J241" s="646"/>
      <c r="K241" s="646"/>
      <c r="L241" s="646"/>
      <c r="M241" s="646"/>
      <c r="N241" s="646"/>
      <c r="O241" s="646"/>
      <c r="P241" s="646"/>
      <c r="Q241" s="646"/>
      <c r="R241" s="646"/>
      <c r="S241" s="646"/>
      <c r="T241" s="646"/>
      <c r="U241" s="646"/>
      <c r="V241" s="646"/>
      <c r="W241" s="646"/>
      <c r="X241" s="646"/>
      <c r="Y241" s="646"/>
      <c r="Z241" s="646"/>
      <c r="AA241" s="637"/>
      <c r="AB241" s="637"/>
      <c r="AC241" s="637"/>
    </row>
    <row r="242" spans="1:68" ht="27" hidden="1" customHeight="1" x14ac:dyDescent="0.25">
      <c r="A242" s="54" t="s">
        <v>396</v>
      </c>
      <c r="B242" s="54" t="s">
        <v>397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146</v>
      </c>
      <c r="L242" s="32"/>
      <c r="M242" s="33" t="s">
        <v>104</v>
      </c>
      <c r="N242" s="33"/>
      <c r="O242" s="32">
        <v>50</v>
      </c>
      <c r="P242" s="95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0"/>
      <c r="R242" s="650"/>
      <c r="S242" s="650"/>
      <c r="T242" s="651"/>
      <c r="U242" s="34"/>
      <c r="V242" s="34"/>
      <c r="W242" s="35" t="s">
        <v>68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398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396</v>
      </c>
      <c r="B243" s="54" t="s">
        <v>399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146</v>
      </c>
      <c r="L243" s="32"/>
      <c r="M243" s="33" t="s">
        <v>104</v>
      </c>
      <c r="N243" s="33"/>
      <c r="O243" s="32">
        <v>50</v>
      </c>
      <c r="P243" s="68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0"/>
      <c r="R243" s="650"/>
      <c r="S243" s="650"/>
      <c r="T243" s="651"/>
      <c r="U243" s="34"/>
      <c r="V243" s="34"/>
      <c r="W243" s="35" t="s">
        <v>68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398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2"/>
      <c r="B244" s="646"/>
      <c r="C244" s="646"/>
      <c r="D244" s="646"/>
      <c r="E244" s="646"/>
      <c r="F244" s="646"/>
      <c r="G244" s="646"/>
      <c r="H244" s="646"/>
      <c r="I244" s="646"/>
      <c r="J244" s="646"/>
      <c r="K244" s="646"/>
      <c r="L244" s="646"/>
      <c r="M244" s="646"/>
      <c r="N244" s="646"/>
      <c r="O244" s="653"/>
      <c r="P244" s="660" t="s">
        <v>85</v>
      </c>
      <c r="Q244" s="661"/>
      <c r="R244" s="661"/>
      <c r="S244" s="661"/>
      <c r="T244" s="661"/>
      <c r="U244" s="661"/>
      <c r="V244" s="662"/>
      <c r="W244" s="37" t="s">
        <v>86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46"/>
      <c r="B245" s="646"/>
      <c r="C245" s="646"/>
      <c r="D245" s="646"/>
      <c r="E245" s="646"/>
      <c r="F245" s="646"/>
      <c r="G245" s="646"/>
      <c r="H245" s="646"/>
      <c r="I245" s="646"/>
      <c r="J245" s="646"/>
      <c r="K245" s="646"/>
      <c r="L245" s="646"/>
      <c r="M245" s="646"/>
      <c r="N245" s="646"/>
      <c r="O245" s="653"/>
      <c r="P245" s="660" t="s">
        <v>85</v>
      </c>
      <c r="Q245" s="661"/>
      <c r="R245" s="661"/>
      <c r="S245" s="661"/>
      <c r="T245" s="661"/>
      <c r="U245" s="661"/>
      <c r="V245" s="662"/>
      <c r="W245" s="37" t="s">
        <v>68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400</v>
      </c>
      <c r="B246" s="646"/>
      <c r="C246" s="646"/>
      <c r="D246" s="646"/>
      <c r="E246" s="646"/>
      <c r="F246" s="646"/>
      <c r="G246" s="646"/>
      <c r="H246" s="646"/>
      <c r="I246" s="646"/>
      <c r="J246" s="646"/>
      <c r="K246" s="646"/>
      <c r="L246" s="646"/>
      <c r="M246" s="646"/>
      <c r="N246" s="646"/>
      <c r="O246" s="646"/>
      <c r="P246" s="646"/>
      <c r="Q246" s="646"/>
      <c r="R246" s="646"/>
      <c r="S246" s="646"/>
      <c r="T246" s="646"/>
      <c r="U246" s="646"/>
      <c r="V246" s="646"/>
      <c r="W246" s="646"/>
      <c r="X246" s="646"/>
      <c r="Y246" s="646"/>
      <c r="Z246" s="646"/>
      <c r="AA246" s="637"/>
      <c r="AB246" s="637"/>
      <c r="AC246" s="637"/>
    </row>
    <row r="247" spans="1:68" ht="27" hidden="1" customHeight="1" x14ac:dyDescent="0.25">
      <c r="A247" s="54" t="s">
        <v>401</v>
      </c>
      <c r="B247" s="54" t="s">
        <v>402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299</v>
      </c>
      <c r="L247" s="32"/>
      <c r="M247" s="33" t="s">
        <v>300</v>
      </c>
      <c r="N247" s="33"/>
      <c r="O247" s="32">
        <v>45</v>
      </c>
      <c r="P247" s="706" t="s">
        <v>403</v>
      </c>
      <c r="Q247" s="650"/>
      <c r="R247" s="650"/>
      <c r="S247" s="650"/>
      <c r="T247" s="651"/>
      <c r="U247" s="34"/>
      <c r="V247" s="34"/>
      <c r="W247" s="35" t="s">
        <v>68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404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2"/>
      <c r="B248" s="646"/>
      <c r="C248" s="646"/>
      <c r="D248" s="646"/>
      <c r="E248" s="646"/>
      <c r="F248" s="646"/>
      <c r="G248" s="646"/>
      <c r="H248" s="646"/>
      <c r="I248" s="646"/>
      <c r="J248" s="646"/>
      <c r="K248" s="646"/>
      <c r="L248" s="646"/>
      <c r="M248" s="646"/>
      <c r="N248" s="646"/>
      <c r="O248" s="653"/>
      <c r="P248" s="660" t="s">
        <v>85</v>
      </c>
      <c r="Q248" s="661"/>
      <c r="R248" s="661"/>
      <c r="S248" s="661"/>
      <c r="T248" s="661"/>
      <c r="U248" s="661"/>
      <c r="V248" s="662"/>
      <c r="W248" s="37" t="s">
        <v>86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46"/>
      <c r="B249" s="646"/>
      <c r="C249" s="646"/>
      <c r="D249" s="646"/>
      <c r="E249" s="646"/>
      <c r="F249" s="646"/>
      <c r="G249" s="646"/>
      <c r="H249" s="646"/>
      <c r="I249" s="646"/>
      <c r="J249" s="646"/>
      <c r="K249" s="646"/>
      <c r="L249" s="646"/>
      <c r="M249" s="646"/>
      <c r="N249" s="646"/>
      <c r="O249" s="653"/>
      <c r="P249" s="660" t="s">
        <v>85</v>
      </c>
      <c r="Q249" s="661"/>
      <c r="R249" s="661"/>
      <c r="S249" s="661"/>
      <c r="T249" s="661"/>
      <c r="U249" s="661"/>
      <c r="V249" s="662"/>
      <c r="W249" s="37" t="s">
        <v>68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405</v>
      </c>
      <c r="B250" s="646"/>
      <c r="C250" s="646"/>
      <c r="D250" s="646"/>
      <c r="E250" s="646"/>
      <c r="F250" s="646"/>
      <c r="G250" s="646"/>
      <c r="H250" s="646"/>
      <c r="I250" s="646"/>
      <c r="J250" s="646"/>
      <c r="K250" s="646"/>
      <c r="L250" s="646"/>
      <c r="M250" s="646"/>
      <c r="N250" s="646"/>
      <c r="O250" s="646"/>
      <c r="P250" s="646"/>
      <c r="Q250" s="646"/>
      <c r="R250" s="646"/>
      <c r="S250" s="646"/>
      <c r="T250" s="646"/>
      <c r="U250" s="646"/>
      <c r="V250" s="646"/>
      <c r="W250" s="646"/>
      <c r="X250" s="646"/>
      <c r="Y250" s="646"/>
      <c r="Z250" s="646"/>
      <c r="AA250" s="637"/>
      <c r="AB250" s="637"/>
      <c r="AC250" s="637"/>
    </row>
    <row r="251" spans="1:68" ht="27" hidden="1" customHeight="1" x14ac:dyDescent="0.25">
      <c r="A251" s="54" t="s">
        <v>406</v>
      </c>
      <c r="B251" s="54" t="s">
        <v>407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299</v>
      </c>
      <c r="L251" s="32"/>
      <c r="M251" s="33" t="s">
        <v>300</v>
      </c>
      <c r="N251" s="33"/>
      <c r="O251" s="32">
        <v>90</v>
      </c>
      <c r="P251" s="818" t="s">
        <v>408</v>
      </c>
      <c r="Q251" s="650"/>
      <c r="R251" s="650"/>
      <c r="S251" s="650"/>
      <c r="T251" s="651"/>
      <c r="U251" s="34"/>
      <c r="V251" s="34"/>
      <c r="W251" s="35" t="s">
        <v>68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302</v>
      </c>
      <c r="AC251" s="307" t="s">
        <v>409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410</v>
      </c>
      <c r="B252" s="54" t="s">
        <v>411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299</v>
      </c>
      <c r="L252" s="32"/>
      <c r="M252" s="33" t="s">
        <v>300</v>
      </c>
      <c r="N252" s="33"/>
      <c r="O252" s="32">
        <v>90</v>
      </c>
      <c r="P252" s="980" t="s">
        <v>412</v>
      </c>
      <c r="Q252" s="650"/>
      <c r="R252" s="650"/>
      <c r="S252" s="650"/>
      <c r="T252" s="651"/>
      <c r="U252" s="34"/>
      <c r="V252" s="34"/>
      <c r="W252" s="35" t="s">
        <v>68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302</v>
      </c>
      <c r="AC252" s="309" t="s">
        <v>409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413</v>
      </c>
      <c r="B253" s="54" t="s">
        <v>414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299</v>
      </c>
      <c r="L253" s="32"/>
      <c r="M253" s="33" t="s">
        <v>300</v>
      </c>
      <c r="N253" s="33"/>
      <c r="O253" s="32">
        <v>90</v>
      </c>
      <c r="P253" s="718" t="s">
        <v>415</v>
      </c>
      <c r="Q253" s="650"/>
      <c r="R253" s="650"/>
      <c r="S253" s="650"/>
      <c r="T253" s="651"/>
      <c r="U253" s="34"/>
      <c r="V253" s="34"/>
      <c r="W253" s="35" t="s">
        <v>68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302</v>
      </c>
      <c r="AC253" s="311" t="s">
        <v>409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416</v>
      </c>
      <c r="B254" s="54" t="s">
        <v>417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299</v>
      </c>
      <c r="L254" s="32"/>
      <c r="M254" s="33" t="s">
        <v>300</v>
      </c>
      <c r="N254" s="33"/>
      <c r="O254" s="32">
        <v>90</v>
      </c>
      <c r="P254" s="817" t="s">
        <v>418</v>
      </c>
      <c r="Q254" s="650"/>
      <c r="R254" s="650"/>
      <c r="S254" s="650"/>
      <c r="T254" s="651"/>
      <c r="U254" s="34"/>
      <c r="V254" s="34"/>
      <c r="W254" s="35" t="s">
        <v>68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302</v>
      </c>
      <c r="AC254" s="313" t="s">
        <v>409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419</v>
      </c>
      <c r="B255" s="54" t="s">
        <v>420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299</v>
      </c>
      <c r="L255" s="32"/>
      <c r="M255" s="33" t="s">
        <v>300</v>
      </c>
      <c r="N255" s="33"/>
      <c r="O255" s="32">
        <v>90</v>
      </c>
      <c r="P255" s="935" t="s">
        <v>421</v>
      </c>
      <c r="Q255" s="650"/>
      <c r="R255" s="650"/>
      <c r="S255" s="650"/>
      <c r="T255" s="651"/>
      <c r="U255" s="34"/>
      <c r="V255" s="34"/>
      <c r="W255" s="35" t="s">
        <v>68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409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2"/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53"/>
      <c r="P256" s="660" t="s">
        <v>85</v>
      </c>
      <c r="Q256" s="661"/>
      <c r="R256" s="661"/>
      <c r="S256" s="661"/>
      <c r="T256" s="661"/>
      <c r="U256" s="661"/>
      <c r="V256" s="662"/>
      <c r="W256" s="37" t="s">
        <v>86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46"/>
      <c r="B257" s="646"/>
      <c r="C257" s="646"/>
      <c r="D257" s="646"/>
      <c r="E257" s="646"/>
      <c r="F257" s="646"/>
      <c r="G257" s="646"/>
      <c r="H257" s="646"/>
      <c r="I257" s="646"/>
      <c r="J257" s="646"/>
      <c r="K257" s="646"/>
      <c r="L257" s="646"/>
      <c r="M257" s="646"/>
      <c r="N257" s="646"/>
      <c r="O257" s="653"/>
      <c r="P257" s="660" t="s">
        <v>85</v>
      </c>
      <c r="Q257" s="661"/>
      <c r="R257" s="661"/>
      <c r="S257" s="661"/>
      <c r="T257" s="661"/>
      <c r="U257" s="661"/>
      <c r="V257" s="662"/>
      <c r="W257" s="37" t="s">
        <v>68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74" t="s">
        <v>422</v>
      </c>
      <c r="B258" s="646"/>
      <c r="C258" s="646"/>
      <c r="D258" s="646"/>
      <c r="E258" s="646"/>
      <c r="F258" s="646"/>
      <c r="G258" s="646"/>
      <c r="H258" s="646"/>
      <c r="I258" s="646"/>
      <c r="J258" s="646"/>
      <c r="K258" s="646"/>
      <c r="L258" s="646"/>
      <c r="M258" s="646"/>
      <c r="N258" s="646"/>
      <c r="O258" s="646"/>
      <c r="P258" s="646"/>
      <c r="Q258" s="646"/>
      <c r="R258" s="646"/>
      <c r="S258" s="646"/>
      <c r="T258" s="646"/>
      <c r="U258" s="646"/>
      <c r="V258" s="646"/>
      <c r="W258" s="646"/>
      <c r="X258" s="646"/>
      <c r="Y258" s="646"/>
      <c r="Z258" s="646"/>
      <c r="AA258" s="636"/>
      <c r="AB258" s="636"/>
      <c r="AC258" s="636"/>
    </row>
    <row r="259" spans="1:68" ht="14.25" hidden="1" customHeight="1" x14ac:dyDescent="0.25">
      <c r="A259" s="654" t="s">
        <v>95</v>
      </c>
      <c r="B259" s="646"/>
      <c r="C259" s="646"/>
      <c r="D259" s="646"/>
      <c r="E259" s="646"/>
      <c r="F259" s="646"/>
      <c r="G259" s="646"/>
      <c r="H259" s="646"/>
      <c r="I259" s="646"/>
      <c r="J259" s="646"/>
      <c r="K259" s="646"/>
      <c r="L259" s="646"/>
      <c r="M259" s="646"/>
      <c r="N259" s="646"/>
      <c r="O259" s="646"/>
      <c r="P259" s="646"/>
      <c r="Q259" s="646"/>
      <c r="R259" s="646"/>
      <c r="S259" s="646"/>
      <c r="T259" s="646"/>
      <c r="U259" s="646"/>
      <c r="V259" s="646"/>
      <c r="W259" s="646"/>
      <c r="X259" s="646"/>
      <c r="Y259" s="646"/>
      <c r="Z259" s="646"/>
      <c r="AA259" s="637"/>
      <c r="AB259" s="637"/>
      <c r="AC259" s="637"/>
    </row>
    <row r="260" spans="1:68" ht="27" hidden="1" customHeight="1" x14ac:dyDescent="0.25">
      <c r="A260" s="54" t="s">
        <v>423</v>
      </c>
      <c r="B260" s="54" t="s">
        <v>424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98</v>
      </c>
      <c r="L260" s="32"/>
      <c r="M260" s="33" t="s">
        <v>99</v>
      </c>
      <c r="N260" s="33"/>
      <c r="O260" s="32">
        <v>55</v>
      </c>
      <c r="P260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0"/>
      <c r="R260" s="650"/>
      <c r="S260" s="650"/>
      <c r="T260" s="651"/>
      <c r="U260" s="34"/>
      <c r="V260" s="34"/>
      <c r="W260" s="35" t="s">
        <v>68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426</v>
      </c>
      <c r="B261" s="54" t="s">
        <v>427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98</v>
      </c>
      <c r="L261" s="32"/>
      <c r="M261" s="33" t="s">
        <v>381</v>
      </c>
      <c r="N261" s="33"/>
      <c r="O261" s="32">
        <v>55</v>
      </c>
      <c r="P261" s="82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0"/>
      <c r="R261" s="650"/>
      <c r="S261" s="650"/>
      <c r="T261" s="651"/>
      <c r="U261" s="34"/>
      <c r="V261" s="34"/>
      <c r="W261" s="35" t="s">
        <v>68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428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426</v>
      </c>
      <c r="B262" s="54" t="s">
        <v>429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98</v>
      </c>
      <c r="L262" s="32"/>
      <c r="M262" s="33" t="s">
        <v>99</v>
      </c>
      <c r="N262" s="33"/>
      <c r="O262" s="32">
        <v>55</v>
      </c>
      <c r="P262" s="6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0"/>
      <c r="R262" s="650"/>
      <c r="S262" s="650"/>
      <c r="T262" s="651"/>
      <c r="U262" s="34"/>
      <c r="V262" s="34"/>
      <c r="W262" s="35" t="s">
        <v>68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431</v>
      </c>
      <c r="B263" s="54" t="s">
        <v>432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98</v>
      </c>
      <c r="L263" s="32"/>
      <c r="M263" s="33" t="s">
        <v>99</v>
      </c>
      <c r="N263" s="33"/>
      <c r="O263" s="32">
        <v>55</v>
      </c>
      <c r="P263" s="6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0"/>
      <c r="R263" s="650"/>
      <c r="S263" s="650"/>
      <c r="T263" s="651"/>
      <c r="U263" s="34"/>
      <c r="V263" s="34"/>
      <c r="W263" s="35" t="s">
        <v>68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434</v>
      </c>
      <c r="B264" s="54" t="s">
        <v>435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103</v>
      </c>
      <c r="L264" s="32"/>
      <c r="M264" s="33" t="s">
        <v>99</v>
      </c>
      <c r="N264" s="33"/>
      <c r="O264" s="32">
        <v>55</v>
      </c>
      <c r="P264" s="92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0"/>
      <c r="R264" s="650"/>
      <c r="S264" s="650"/>
      <c r="T264" s="651"/>
      <c r="U264" s="34"/>
      <c r="V264" s="34"/>
      <c r="W264" s="35" t="s">
        <v>68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436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437</v>
      </c>
      <c r="B265" s="54" t="s">
        <v>438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103</v>
      </c>
      <c r="L265" s="32"/>
      <c r="M265" s="33" t="s">
        <v>99</v>
      </c>
      <c r="N265" s="33"/>
      <c r="O265" s="32">
        <v>55</v>
      </c>
      <c r="P265" s="10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0"/>
      <c r="R265" s="650"/>
      <c r="S265" s="650"/>
      <c r="T265" s="651"/>
      <c r="U265" s="34"/>
      <c r="V265" s="34"/>
      <c r="W265" s="35" t="s">
        <v>68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439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2"/>
      <c r="B266" s="646"/>
      <c r="C266" s="646"/>
      <c r="D266" s="646"/>
      <c r="E266" s="646"/>
      <c r="F266" s="646"/>
      <c r="G266" s="646"/>
      <c r="H266" s="646"/>
      <c r="I266" s="646"/>
      <c r="J266" s="646"/>
      <c r="K266" s="646"/>
      <c r="L266" s="646"/>
      <c r="M266" s="646"/>
      <c r="N266" s="646"/>
      <c r="O266" s="653"/>
      <c r="P266" s="660" t="s">
        <v>85</v>
      </c>
      <c r="Q266" s="661"/>
      <c r="R266" s="661"/>
      <c r="S266" s="661"/>
      <c r="T266" s="661"/>
      <c r="U266" s="661"/>
      <c r="V266" s="662"/>
      <c r="W266" s="37" t="s">
        <v>86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46"/>
      <c r="B267" s="646"/>
      <c r="C267" s="646"/>
      <c r="D267" s="646"/>
      <c r="E267" s="646"/>
      <c r="F267" s="646"/>
      <c r="G267" s="646"/>
      <c r="H267" s="646"/>
      <c r="I267" s="646"/>
      <c r="J267" s="646"/>
      <c r="K267" s="646"/>
      <c r="L267" s="646"/>
      <c r="M267" s="646"/>
      <c r="N267" s="646"/>
      <c r="O267" s="653"/>
      <c r="P267" s="660" t="s">
        <v>85</v>
      </c>
      <c r="Q267" s="661"/>
      <c r="R267" s="661"/>
      <c r="S267" s="661"/>
      <c r="T267" s="661"/>
      <c r="U267" s="661"/>
      <c r="V267" s="662"/>
      <c r="W267" s="37" t="s">
        <v>68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74" t="s">
        <v>440</v>
      </c>
      <c r="B268" s="646"/>
      <c r="C268" s="646"/>
      <c r="D268" s="646"/>
      <c r="E268" s="646"/>
      <c r="F268" s="646"/>
      <c r="G268" s="646"/>
      <c r="H268" s="646"/>
      <c r="I268" s="646"/>
      <c r="J268" s="646"/>
      <c r="K268" s="646"/>
      <c r="L268" s="646"/>
      <c r="M268" s="646"/>
      <c r="N268" s="646"/>
      <c r="O268" s="646"/>
      <c r="P268" s="646"/>
      <c r="Q268" s="646"/>
      <c r="R268" s="646"/>
      <c r="S268" s="646"/>
      <c r="T268" s="646"/>
      <c r="U268" s="646"/>
      <c r="V268" s="646"/>
      <c r="W268" s="646"/>
      <c r="X268" s="646"/>
      <c r="Y268" s="646"/>
      <c r="Z268" s="646"/>
      <c r="AA268" s="636"/>
      <c r="AB268" s="636"/>
      <c r="AC268" s="636"/>
    </row>
    <row r="269" spans="1:68" ht="14.25" hidden="1" customHeight="1" x14ac:dyDescent="0.25">
      <c r="A269" s="654" t="s">
        <v>95</v>
      </c>
      <c r="B269" s="646"/>
      <c r="C269" s="646"/>
      <c r="D269" s="646"/>
      <c r="E269" s="646"/>
      <c r="F269" s="646"/>
      <c r="G269" s="646"/>
      <c r="H269" s="646"/>
      <c r="I269" s="646"/>
      <c r="J269" s="646"/>
      <c r="K269" s="646"/>
      <c r="L269" s="646"/>
      <c r="M269" s="646"/>
      <c r="N269" s="646"/>
      <c r="O269" s="646"/>
      <c r="P269" s="646"/>
      <c r="Q269" s="646"/>
      <c r="R269" s="646"/>
      <c r="S269" s="646"/>
      <c r="T269" s="646"/>
      <c r="U269" s="646"/>
      <c r="V269" s="646"/>
      <c r="W269" s="646"/>
      <c r="X269" s="646"/>
      <c r="Y269" s="646"/>
      <c r="Z269" s="646"/>
      <c r="AA269" s="637"/>
      <c r="AB269" s="637"/>
      <c r="AC269" s="637"/>
    </row>
    <row r="270" spans="1:68" ht="27" hidden="1" customHeight="1" x14ac:dyDescent="0.25">
      <c r="A270" s="54" t="s">
        <v>441</v>
      </c>
      <c r="B270" s="54" t="s">
        <v>442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98</v>
      </c>
      <c r="L270" s="32"/>
      <c r="M270" s="33" t="s">
        <v>104</v>
      </c>
      <c r="N270" s="33"/>
      <c r="O270" s="32">
        <v>35</v>
      </c>
      <c r="P270" s="7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0"/>
      <c r="R270" s="650"/>
      <c r="S270" s="650"/>
      <c r="T270" s="651"/>
      <c r="U270" s="34"/>
      <c r="V270" s="34"/>
      <c r="W270" s="35" t="s">
        <v>68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100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443</v>
      </c>
      <c r="B271" s="54" t="s">
        <v>444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98</v>
      </c>
      <c r="L271" s="32"/>
      <c r="M271" s="33" t="s">
        <v>104</v>
      </c>
      <c r="N271" s="33"/>
      <c r="O271" s="32">
        <v>30</v>
      </c>
      <c r="P271" s="100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0"/>
      <c r="R271" s="650"/>
      <c r="S271" s="650"/>
      <c r="T271" s="651"/>
      <c r="U271" s="34"/>
      <c r="V271" s="34"/>
      <c r="W271" s="35" t="s">
        <v>68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446</v>
      </c>
      <c r="B272" s="54" t="s">
        <v>447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98</v>
      </c>
      <c r="L272" s="32"/>
      <c r="M272" s="33" t="s">
        <v>104</v>
      </c>
      <c r="N272" s="33"/>
      <c r="O272" s="32">
        <v>35</v>
      </c>
      <c r="P272" s="89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0"/>
      <c r="R272" s="650"/>
      <c r="S272" s="650"/>
      <c r="T272" s="651"/>
      <c r="U272" s="34"/>
      <c r="V272" s="34"/>
      <c r="W272" s="35" t="s">
        <v>68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448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449</v>
      </c>
      <c r="B273" s="54" t="s">
        <v>450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98</v>
      </c>
      <c r="L273" s="32"/>
      <c r="M273" s="33" t="s">
        <v>99</v>
      </c>
      <c r="N273" s="33"/>
      <c r="O273" s="32">
        <v>31</v>
      </c>
      <c r="P273" s="960" t="s">
        <v>451</v>
      </c>
      <c r="Q273" s="650"/>
      <c r="R273" s="650"/>
      <c r="S273" s="650"/>
      <c r="T273" s="651"/>
      <c r="U273" s="34"/>
      <c r="V273" s="34"/>
      <c r="W273" s="35" t="s">
        <v>68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2"/>
      <c r="B274" s="646"/>
      <c r="C274" s="646"/>
      <c r="D274" s="646"/>
      <c r="E274" s="646"/>
      <c r="F274" s="646"/>
      <c r="G274" s="646"/>
      <c r="H274" s="646"/>
      <c r="I274" s="646"/>
      <c r="J274" s="646"/>
      <c r="K274" s="646"/>
      <c r="L274" s="646"/>
      <c r="M274" s="646"/>
      <c r="N274" s="646"/>
      <c r="O274" s="653"/>
      <c r="P274" s="660" t="s">
        <v>85</v>
      </c>
      <c r="Q274" s="661"/>
      <c r="R274" s="661"/>
      <c r="S274" s="661"/>
      <c r="T274" s="661"/>
      <c r="U274" s="661"/>
      <c r="V274" s="662"/>
      <c r="W274" s="37" t="s">
        <v>86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46"/>
      <c r="B275" s="646"/>
      <c r="C275" s="646"/>
      <c r="D275" s="646"/>
      <c r="E275" s="646"/>
      <c r="F275" s="646"/>
      <c r="G275" s="646"/>
      <c r="H275" s="646"/>
      <c r="I275" s="646"/>
      <c r="J275" s="646"/>
      <c r="K275" s="646"/>
      <c r="L275" s="646"/>
      <c r="M275" s="646"/>
      <c r="N275" s="646"/>
      <c r="O275" s="653"/>
      <c r="P275" s="660" t="s">
        <v>85</v>
      </c>
      <c r="Q275" s="661"/>
      <c r="R275" s="661"/>
      <c r="S275" s="661"/>
      <c r="T275" s="661"/>
      <c r="U275" s="661"/>
      <c r="V275" s="662"/>
      <c r="W275" s="37" t="s">
        <v>68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74" t="s">
        <v>453</v>
      </c>
      <c r="B276" s="646"/>
      <c r="C276" s="646"/>
      <c r="D276" s="646"/>
      <c r="E276" s="646"/>
      <c r="F276" s="646"/>
      <c r="G276" s="646"/>
      <c r="H276" s="646"/>
      <c r="I276" s="646"/>
      <c r="J276" s="646"/>
      <c r="K276" s="646"/>
      <c r="L276" s="646"/>
      <c r="M276" s="646"/>
      <c r="N276" s="646"/>
      <c r="O276" s="646"/>
      <c r="P276" s="646"/>
      <c r="Q276" s="646"/>
      <c r="R276" s="646"/>
      <c r="S276" s="646"/>
      <c r="T276" s="646"/>
      <c r="U276" s="646"/>
      <c r="V276" s="646"/>
      <c r="W276" s="646"/>
      <c r="X276" s="646"/>
      <c r="Y276" s="646"/>
      <c r="Z276" s="646"/>
      <c r="AA276" s="636"/>
      <c r="AB276" s="636"/>
      <c r="AC276" s="636"/>
    </row>
    <row r="277" spans="1:68" ht="14.25" hidden="1" customHeight="1" x14ac:dyDescent="0.25">
      <c r="A277" s="654" t="s">
        <v>63</v>
      </c>
      <c r="B277" s="646"/>
      <c r="C277" s="646"/>
      <c r="D277" s="646"/>
      <c r="E277" s="646"/>
      <c r="F277" s="646"/>
      <c r="G277" s="646"/>
      <c r="H277" s="646"/>
      <c r="I277" s="646"/>
      <c r="J277" s="646"/>
      <c r="K277" s="646"/>
      <c r="L277" s="646"/>
      <c r="M277" s="646"/>
      <c r="N277" s="646"/>
      <c r="O277" s="646"/>
      <c r="P277" s="646"/>
      <c r="Q277" s="646"/>
      <c r="R277" s="646"/>
      <c r="S277" s="646"/>
      <c r="T277" s="646"/>
      <c r="U277" s="646"/>
      <c r="V277" s="646"/>
      <c r="W277" s="646"/>
      <c r="X277" s="646"/>
      <c r="Y277" s="646"/>
      <c r="Z277" s="646"/>
      <c r="AA277" s="637"/>
      <c r="AB277" s="637"/>
      <c r="AC277" s="637"/>
    </row>
    <row r="278" spans="1:68" ht="27" hidden="1" customHeight="1" x14ac:dyDescent="0.25">
      <c r="A278" s="54" t="s">
        <v>454</v>
      </c>
      <c r="B278" s="54" t="s">
        <v>455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66</v>
      </c>
      <c r="L278" s="32"/>
      <c r="M278" s="33" t="s">
        <v>104</v>
      </c>
      <c r="N278" s="33"/>
      <c r="O278" s="32">
        <v>45</v>
      </c>
      <c r="P278" s="75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0"/>
      <c r="R278" s="650"/>
      <c r="S278" s="650"/>
      <c r="T278" s="651"/>
      <c r="U278" s="34"/>
      <c r="V278" s="34"/>
      <c r="W278" s="35" t="s">
        <v>68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456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457</v>
      </c>
      <c r="B279" s="54" t="s">
        <v>458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66</v>
      </c>
      <c r="L279" s="32"/>
      <c r="M279" s="33" t="s">
        <v>127</v>
      </c>
      <c r="N279" s="33"/>
      <c r="O279" s="32">
        <v>40</v>
      </c>
      <c r="P279" s="81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0"/>
      <c r="R279" s="650"/>
      <c r="S279" s="650"/>
      <c r="T279" s="651"/>
      <c r="U279" s="34"/>
      <c r="V279" s="34"/>
      <c r="W279" s="35" t="s">
        <v>68</v>
      </c>
      <c r="X279" s="641">
        <v>36</v>
      </c>
      <c r="Y279" s="642">
        <f>IFERROR(IF(X279="",0,CEILING((X279/$H279),1)*$H279),"")</f>
        <v>36</v>
      </c>
      <c r="Z279" s="36">
        <f>IFERROR(IF(Y279=0,"",ROUNDUP(Y279/H279,0)*0.00651),"")</f>
        <v>9.7650000000000001E-2</v>
      </c>
      <c r="AA279" s="56"/>
      <c r="AB279" s="57"/>
      <c r="AC279" s="339" t="s">
        <v>459</v>
      </c>
      <c r="AG279" s="64"/>
      <c r="AJ279" s="68"/>
      <c r="AK279" s="68">
        <v>0</v>
      </c>
      <c r="BB279" s="340" t="s">
        <v>1</v>
      </c>
      <c r="BM279" s="64">
        <f>IFERROR(X279*I279/H279,"0")</f>
        <v>39.780000000000008</v>
      </c>
      <c r="BN279" s="64">
        <f>IFERROR(Y279*I279/H279,"0")</f>
        <v>39.780000000000008</v>
      </c>
      <c r="BO279" s="64">
        <f>IFERROR(1/J279*(X279/H279),"0")</f>
        <v>8.241758241758243E-2</v>
      </c>
      <c r="BP279" s="64">
        <f>IFERROR(1/J279*(Y279/H279),"0")</f>
        <v>8.241758241758243E-2</v>
      </c>
    </row>
    <row r="280" spans="1:68" ht="37.5" customHeight="1" x14ac:dyDescent="0.25">
      <c r="A280" s="54" t="s">
        <v>460</v>
      </c>
      <c r="B280" s="54" t="s">
        <v>461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66</v>
      </c>
      <c r="L280" s="32"/>
      <c r="M280" s="33" t="s">
        <v>104</v>
      </c>
      <c r="N280" s="33"/>
      <c r="O280" s="32">
        <v>45</v>
      </c>
      <c r="P280" s="91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0"/>
      <c r="R280" s="650"/>
      <c r="S280" s="650"/>
      <c r="T280" s="651"/>
      <c r="U280" s="34"/>
      <c r="V280" s="34"/>
      <c r="W280" s="35" t="s">
        <v>68</v>
      </c>
      <c r="X280" s="641">
        <v>37</v>
      </c>
      <c r="Y280" s="642">
        <f>IFERROR(IF(X280="",0,CEILING((X280/$H280),1)*$H280),"")</f>
        <v>38.4</v>
      </c>
      <c r="Z280" s="36">
        <f>IFERROR(IF(Y280=0,"",ROUNDUP(Y280/H280,0)*0.00651),"")</f>
        <v>0.10416</v>
      </c>
      <c r="AA280" s="56"/>
      <c r="AB280" s="57"/>
      <c r="AC280" s="341" t="s">
        <v>462</v>
      </c>
      <c r="AG280" s="64"/>
      <c r="AJ280" s="68"/>
      <c r="AK280" s="68">
        <v>0</v>
      </c>
      <c r="BB280" s="342" t="s">
        <v>1</v>
      </c>
      <c r="BM280" s="64">
        <f>IFERROR(X280*I280/H280,"0")</f>
        <v>39.775000000000006</v>
      </c>
      <c r="BN280" s="64">
        <f>IFERROR(Y280*I280/H280,"0")</f>
        <v>41.28</v>
      </c>
      <c r="BO280" s="64">
        <f>IFERROR(1/J280*(X280/H280),"0")</f>
        <v>8.4706959706959725E-2</v>
      </c>
      <c r="BP280" s="64">
        <f>IFERROR(1/J280*(Y280/H280),"0")</f>
        <v>8.7912087912087919E-2</v>
      </c>
    </row>
    <row r="281" spans="1:68" ht="27" hidden="1" customHeight="1" x14ac:dyDescent="0.25">
      <c r="A281" s="54" t="s">
        <v>463</v>
      </c>
      <c r="B281" s="54" t="s">
        <v>464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103</v>
      </c>
      <c r="L281" s="32"/>
      <c r="M281" s="33" t="s">
        <v>104</v>
      </c>
      <c r="N281" s="33"/>
      <c r="O281" s="32">
        <v>45</v>
      </c>
      <c r="P281" s="8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0"/>
      <c r="R281" s="650"/>
      <c r="S281" s="650"/>
      <c r="T281" s="651"/>
      <c r="U281" s="34"/>
      <c r="V281" s="34"/>
      <c r="W281" s="35" t="s">
        <v>68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456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52"/>
      <c r="B282" s="646"/>
      <c r="C282" s="646"/>
      <c r="D282" s="646"/>
      <c r="E282" s="646"/>
      <c r="F282" s="646"/>
      <c r="G282" s="646"/>
      <c r="H282" s="646"/>
      <c r="I282" s="646"/>
      <c r="J282" s="646"/>
      <c r="K282" s="646"/>
      <c r="L282" s="646"/>
      <c r="M282" s="646"/>
      <c r="N282" s="646"/>
      <c r="O282" s="653"/>
      <c r="P282" s="660" t="s">
        <v>85</v>
      </c>
      <c r="Q282" s="661"/>
      <c r="R282" s="661"/>
      <c r="S282" s="661"/>
      <c r="T282" s="661"/>
      <c r="U282" s="661"/>
      <c r="V282" s="662"/>
      <c r="W282" s="37" t="s">
        <v>86</v>
      </c>
      <c r="X282" s="643">
        <f>IFERROR(X278/H278,"0")+IFERROR(X279/H279,"0")+IFERROR(X280/H280,"0")+IFERROR(X281/H281,"0")</f>
        <v>30.416666666666668</v>
      </c>
      <c r="Y282" s="643">
        <f>IFERROR(Y278/H278,"0")+IFERROR(Y279/H279,"0")+IFERROR(Y280/H280,"0")+IFERROR(Y281/H281,"0")</f>
        <v>31</v>
      </c>
      <c r="Z282" s="643">
        <f>IFERROR(IF(Z278="",0,Z278),"0")+IFERROR(IF(Z279="",0,Z279),"0")+IFERROR(IF(Z280="",0,Z280),"0")+IFERROR(IF(Z281="",0,Z281),"0")</f>
        <v>0.20180999999999999</v>
      </c>
      <c r="AA282" s="644"/>
      <c r="AB282" s="644"/>
      <c r="AC282" s="644"/>
    </row>
    <row r="283" spans="1:68" x14ac:dyDescent="0.2">
      <c r="A283" s="646"/>
      <c r="B283" s="646"/>
      <c r="C283" s="646"/>
      <c r="D283" s="646"/>
      <c r="E283" s="646"/>
      <c r="F283" s="646"/>
      <c r="G283" s="646"/>
      <c r="H283" s="646"/>
      <c r="I283" s="646"/>
      <c r="J283" s="646"/>
      <c r="K283" s="646"/>
      <c r="L283" s="646"/>
      <c r="M283" s="646"/>
      <c r="N283" s="646"/>
      <c r="O283" s="653"/>
      <c r="P283" s="660" t="s">
        <v>85</v>
      </c>
      <c r="Q283" s="661"/>
      <c r="R283" s="661"/>
      <c r="S283" s="661"/>
      <c r="T283" s="661"/>
      <c r="U283" s="661"/>
      <c r="V283" s="662"/>
      <c r="W283" s="37" t="s">
        <v>68</v>
      </c>
      <c r="X283" s="643">
        <f>IFERROR(SUM(X278:X281),"0")</f>
        <v>73</v>
      </c>
      <c r="Y283" s="643">
        <f>IFERROR(SUM(Y278:Y281),"0")</f>
        <v>74.400000000000006</v>
      </c>
      <c r="Z283" s="37"/>
      <c r="AA283" s="644"/>
      <c r="AB283" s="644"/>
      <c r="AC283" s="644"/>
    </row>
    <row r="284" spans="1:68" ht="16.5" hidden="1" customHeight="1" x14ac:dyDescent="0.25">
      <c r="A284" s="674" t="s">
        <v>465</v>
      </c>
      <c r="B284" s="646"/>
      <c r="C284" s="646"/>
      <c r="D284" s="646"/>
      <c r="E284" s="646"/>
      <c r="F284" s="646"/>
      <c r="G284" s="646"/>
      <c r="H284" s="646"/>
      <c r="I284" s="646"/>
      <c r="J284" s="646"/>
      <c r="K284" s="646"/>
      <c r="L284" s="646"/>
      <c r="M284" s="646"/>
      <c r="N284" s="646"/>
      <c r="O284" s="646"/>
      <c r="P284" s="646"/>
      <c r="Q284" s="646"/>
      <c r="R284" s="646"/>
      <c r="S284" s="646"/>
      <c r="T284" s="646"/>
      <c r="U284" s="646"/>
      <c r="V284" s="646"/>
      <c r="W284" s="646"/>
      <c r="X284" s="646"/>
      <c r="Y284" s="646"/>
      <c r="Z284" s="646"/>
      <c r="AA284" s="636"/>
      <c r="AB284" s="636"/>
      <c r="AC284" s="636"/>
    </row>
    <row r="285" spans="1:68" ht="14.25" hidden="1" customHeight="1" x14ac:dyDescent="0.25">
      <c r="A285" s="654" t="s">
        <v>143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37"/>
      <c r="AB285" s="637"/>
      <c r="AC285" s="637"/>
    </row>
    <row r="286" spans="1:68" ht="27" hidden="1" customHeight="1" x14ac:dyDescent="0.25">
      <c r="A286" s="54" t="s">
        <v>466</v>
      </c>
      <c r="B286" s="54" t="s">
        <v>467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146</v>
      </c>
      <c r="L286" s="32"/>
      <c r="M286" s="33" t="s">
        <v>67</v>
      </c>
      <c r="N286" s="33"/>
      <c r="O286" s="32">
        <v>40</v>
      </c>
      <c r="P286" s="94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0"/>
      <c r="R286" s="650"/>
      <c r="S286" s="650"/>
      <c r="T286" s="651"/>
      <c r="U286" s="34"/>
      <c r="V286" s="34"/>
      <c r="W286" s="35" t="s">
        <v>68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468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2"/>
      <c r="B287" s="646"/>
      <c r="C287" s="646"/>
      <c r="D287" s="646"/>
      <c r="E287" s="646"/>
      <c r="F287" s="646"/>
      <c r="G287" s="646"/>
      <c r="H287" s="646"/>
      <c r="I287" s="646"/>
      <c r="J287" s="646"/>
      <c r="K287" s="646"/>
      <c r="L287" s="646"/>
      <c r="M287" s="646"/>
      <c r="N287" s="646"/>
      <c r="O287" s="653"/>
      <c r="P287" s="660" t="s">
        <v>85</v>
      </c>
      <c r="Q287" s="661"/>
      <c r="R287" s="661"/>
      <c r="S287" s="661"/>
      <c r="T287" s="661"/>
      <c r="U287" s="661"/>
      <c r="V287" s="662"/>
      <c r="W287" s="37" t="s">
        <v>86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46"/>
      <c r="B288" s="646"/>
      <c r="C288" s="646"/>
      <c r="D288" s="646"/>
      <c r="E288" s="646"/>
      <c r="F288" s="646"/>
      <c r="G288" s="646"/>
      <c r="H288" s="646"/>
      <c r="I288" s="646"/>
      <c r="J288" s="646"/>
      <c r="K288" s="646"/>
      <c r="L288" s="646"/>
      <c r="M288" s="646"/>
      <c r="N288" s="646"/>
      <c r="O288" s="653"/>
      <c r="P288" s="660" t="s">
        <v>85</v>
      </c>
      <c r="Q288" s="661"/>
      <c r="R288" s="661"/>
      <c r="S288" s="661"/>
      <c r="T288" s="661"/>
      <c r="U288" s="661"/>
      <c r="V288" s="662"/>
      <c r="W288" s="37" t="s">
        <v>68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63</v>
      </c>
      <c r="B289" s="646"/>
      <c r="C289" s="646"/>
      <c r="D289" s="646"/>
      <c r="E289" s="646"/>
      <c r="F289" s="646"/>
      <c r="G289" s="646"/>
      <c r="H289" s="646"/>
      <c r="I289" s="646"/>
      <c r="J289" s="646"/>
      <c r="K289" s="646"/>
      <c r="L289" s="646"/>
      <c r="M289" s="646"/>
      <c r="N289" s="646"/>
      <c r="O289" s="646"/>
      <c r="P289" s="646"/>
      <c r="Q289" s="646"/>
      <c r="R289" s="646"/>
      <c r="S289" s="646"/>
      <c r="T289" s="646"/>
      <c r="U289" s="646"/>
      <c r="V289" s="646"/>
      <c r="W289" s="646"/>
      <c r="X289" s="646"/>
      <c r="Y289" s="646"/>
      <c r="Z289" s="646"/>
      <c r="AA289" s="637"/>
      <c r="AB289" s="637"/>
      <c r="AC289" s="637"/>
    </row>
    <row r="290" spans="1:68" ht="27" hidden="1" customHeight="1" x14ac:dyDescent="0.25">
      <c r="A290" s="54" t="s">
        <v>469</v>
      </c>
      <c r="B290" s="54" t="s">
        <v>470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103</v>
      </c>
      <c r="L290" s="32"/>
      <c r="M290" s="33" t="s">
        <v>104</v>
      </c>
      <c r="N290" s="33"/>
      <c r="O290" s="32">
        <v>45</v>
      </c>
      <c r="P290" s="10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0"/>
      <c r="R290" s="650"/>
      <c r="S290" s="650"/>
      <c r="T290" s="651"/>
      <c r="U290" s="34"/>
      <c r="V290" s="34"/>
      <c r="W290" s="35" t="s">
        <v>68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471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2"/>
      <c r="B291" s="646"/>
      <c r="C291" s="646"/>
      <c r="D291" s="646"/>
      <c r="E291" s="646"/>
      <c r="F291" s="646"/>
      <c r="G291" s="646"/>
      <c r="H291" s="646"/>
      <c r="I291" s="646"/>
      <c r="J291" s="646"/>
      <c r="K291" s="646"/>
      <c r="L291" s="646"/>
      <c r="M291" s="646"/>
      <c r="N291" s="646"/>
      <c r="O291" s="653"/>
      <c r="P291" s="660" t="s">
        <v>85</v>
      </c>
      <c r="Q291" s="661"/>
      <c r="R291" s="661"/>
      <c r="S291" s="661"/>
      <c r="T291" s="661"/>
      <c r="U291" s="661"/>
      <c r="V291" s="662"/>
      <c r="W291" s="37" t="s">
        <v>86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46"/>
      <c r="B292" s="646"/>
      <c r="C292" s="646"/>
      <c r="D292" s="646"/>
      <c r="E292" s="646"/>
      <c r="F292" s="646"/>
      <c r="G292" s="646"/>
      <c r="H292" s="646"/>
      <c r="I292" s="646"/>
      <c r="J292" s="646"/>
      <c r="K292" s="646"/>
      <c r="L292" s="646"/>
      <c r="M292" s="646"/>
      <c r="N292" s="646"/>
      <c r="O292" s="653"/>
      <c r="P292" s="660" t="s">
        <v>85</v>
      </c>
      <c r="Q292" s="661"/>
      <c r="R292" s="661"/>
      <c r="S292" s="661"/>
      <c r="T292" s="661"/>
      <c r="U292" s="661"/>
      <c r="V292" s="662"/>
      <c r="W292" s="37" t="s">
        <v>68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74" t="s">
        <v>472</v>
      </c>
      <c r="B293" s="646"/>
      <c r="C293" s="646"/>
      <c r="D293" s="646"/>
      <c r="E293" s="646"/>
      <c r="F293" s="646"/>
      <c r="G293" s="646"/>
      <c r="H293" s="646"/>
      <c r="I293" s="646"/>
      <c r="J293" s="646"/>
      <c r="K293" s="646"/>
      <c r="L293" s="646"/>
      <c r="M293" s="646"/>
      <c r="N293" s="646"/>
      <c r="O293" s="646"/>
      <c r="P293" s="646"/>
      <c r="Q293" s="646"/>
      <c r="R293" s="646"/>
      <c r="S293" s="646"/>
      <c r="T293" s="646"/>
      <c r="U293" s="646"/>
      <c r="V293" s="646"/>
      <c r="W293" s="646"/>
      <c r="X293" s="646"/>
      <c r="Y293" s="646"/>
      <c r="Z293" s="646"/>
      <c r="AA293" s="636"/>
      <c r="AB293" s="636"/>
      <c r="AC293" s="636"/>
    </row>
    <row r="294" spans="1:68" ht="14.25" hidden="1" customHeight="1" x14ac:dyDescent="0.25">
      <c r="A294" s="654" t="s">
        <v>63</v>
      </c>
      <c r="B294" s="646"/>
      <c r="C294" s="646"/>
      <c r="D294" s="646"/>
      <c r="E294" s="646"/>
      <c r="F294" s="646"/>
      <c r="G294" s="646"/>
      <c r="H294" s="646"/>
      <c r="I294" s="646"/>
      <c r="J294" s="646"/>
      <c r="K294" s="646"/>
      <c r="L294" s="646"/>
      <c r="M294" s="646"/>
      <c r="N294" s="646"/>
      <c r="O294" s="646"/>
      <c r="P294" s="646"/>
      <c r="Q294" s="646"/>
      <c r="R294" s="646"/>
      <c r="S294" s="646"/>
      <c r="T294" s="646"/>
      <c r="U294" s="646"/>
      <c r="V294" s="646"/>
      <c r="W294" s="646"/>
      <c r="X294" s="646"/>
      <c r="Y294" s="646"/>
      <c r="Z294" s="646"/>
      <c r="AA294" s="637"/>
      <c r="AB294" s="637"/>
      <c r="AC294" s="637"/>
    </row>
    <row r="295" spans="1:68" ht="27" hidden="1" customHeight="1" x14ac:dyDescent="0.25">
      <c r="A295" s="54" t="s">
        <v>473</v>
      </c>
      <c r="B295" s="54" t="s">
        <v>474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66</v>
      </c>
      <c r="L295" s="32"/>
      <c r="M295" s="33" t="s">
        <v>104</v>
      </c>
      <c r="N295" s="33"/>
      <c r="O295" s="32">
        <v>40</v>
      </c>
      <c r="P295" s="7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0"/>
      <c r="R295" s="650"/>
      <c r="S295" s="650"/>
      <c r="T295" s="651"/>
      <c r="U295" s="34"/>
      <c r="V295" s="34"/>
      <c r="W295" s="35" t="s">
        <v>68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475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2"/>
      <c r="B296" s="646"/>
      <c r="C296" s="646"/>
      <c r="D296" s="646"/>
      <c r="E296" s="646"/>
      <c r="F296" s="646"/>
      <c r="G296" s="646"/>
      <c r="H296" s="646"/>
      <c r="I296" s="646"/>
      <c r="J296" s="646"/>
      <c r="K296" s="646"/>
      <c r="L296" s="646"/>
      <c r="M296" s="646"/>
      <c r="N296" s="646"/>
      <c r="O296" s="653"/>
      <c r="P296" s="660" t="s">
        <v>85</v>
      </c>
      <c r="Q296" s="661"/>
      <c r="R296" s="661"/>
      <c r="S296" s="661"/>
      <c r="T296" s="661"/>
      <c r="U296" s="661"/>
      <c r="V296" s="662"/>
      <c r="W296" s="37" t="s">
        <v>86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46"/>
      <c r="B297" s="646"/>
      <c r="C297" s="646"/>
      <c r="D297" s="646"/>
      <c r="E297" s="646"/>
      <c r="F297" s="646"/>
      <c r="G297" s="646"/>
      <c r="H297" s="646"/>
      <c r="I297" s="646"/>
      <c r="J297" s="646"/>
      <c r="K297" s="646"/>
      <c r="L297" s="646"/>
      <c r="M297" s="646"/>
      <c r="N297" s="646"/>
      <c r="O297" s="653"/>
      <c r="P297" s="660" t="s">
        <v>85</v>
      </c>
      <c r="Q297" s="661"/>
      <c r="R297" s="661"/>
      <c r="S297" s="661"/>
      <c r="T297" s="661"/>
      <c r="U297" s="661"/>
      <c r="V297" s="662"/>
      <c r="W297" s="37" t="s">
        <v>68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74" t="s">
        <v>476</v>
      </c>
      <c r="B298" s="646"/>
      <c r="C298" s="646"/>
      <c r="D298" s="646"/>
      <c r="E298" s="646"/>
      <c r="F298" s="646"/>
      <c r="G298" s="646"/>
      <c r="H298" s="646"/>
      <c r="I298" s="646"/>
      <c r="J298" s="646"/>
      <c r="K298" s="646"/>
      <c r="L298" s="646"/>
      <c r="M298" s="646"/>
      <c r="N298" s="646"/>
      <c r="O298" s="646"/>
      <c r="P298" s="646"/>
      <c r="Q298" s="646"/>
      <c r="R298" s="646"/>
      <c r="S298" s="646"/>
      <c r="T298" s="646"/>
      <c r="U298" s="646"/>
      <c r="V298" s="646"/>
      <c r="W298" s="646"/>
      <c r="X298" s="646"/>
      <c r="Y298" s="646"/>
      <c r="Z298" s="646"/>
      <c r="AA298" s="636"/>
      <c r="AB298" s="636"/>
      <c r="AC298" s="636"/>
    </row>
    <row r="299" spans="1:68" ht="14.25" hidden="1" customHeight="1" x14ac:dyDescent="0.25">
      <c r="A299" s="654" t="s">
        <v>143</v>
      </c>
      <c r="B299" s="646"/>
      <c r="C299" s="646"/>
      <c r="D299" s="646"/>
      <c r="E299" s="646"/>
      <c r="F299" s="646"/>
      <c r="G299" s="646"/>
      <c r="H299" s="646"/>
      <c r="I299" s="646"/>
      <c r="J299" s="646"/>
      <c r="K299" s="646"/>
      <c r="L299" s="646"/>
      <c r="M299" s="646"/>
      <c r="N299" s="646"/>
      <c r="O299" s="646"/>
      <c r="P299" s="646"/>
      <c r="Q299" s="646"/>
      <c r="R299" s="646"/>
      <c r="S299" s="646"/>
      <c r="T299" s="646"/>
      <c r="U299" s="646"/>
      <c r="V299" s="646"/>
      <c r="W299" s="646"/>
      <c r="X299" s="646"/>
      <c r="Y299" s="646"/>
      <c r="Z299" s="646"/>
      <c r="AA299" s="637"/>
      <c r="AB299" s="637"/>
      <c r="AC299" s="637"/>
    </row>
    <row r="300" spans="1:68" ht="27" hidden="1" customHeight="1" x14ac:dyDescent="0.25">
      <c r="A300" s="54" t="s">
        <v>477</v>
      </c>
      <c r="B300" s="54" t="s">
        <v>478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146</v>
      </c>
      <c r="L300" s="32"/>
      <c r="M300" s="33" t="s">
        <v>67</v>
      </c>
      <c r="N300" s="33"/>
      <c r="O300" s="32">
        <v>40</v>
      </c>
      <c r="P300" s="89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4"/>
      <c r="V300" s="34"/>
      <c r="W300" s="35" t="s">
        <v>68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479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480</v>
      </c>
      <c r="B301" s="54" t="s">
        <v>481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146</v>
      </c>
      <c r="L301" s="32"/>
      <c r="M301" s="33" t="s">
        <v>67</v>
      </c>
      <c r="N301" s="33"/>
      <c r="O301" s="32">
        <v>40</v>
      </c>
      <c r="P301" s="7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4"/>
      <c r="V301" s="34"/>
      <c r="W301" s="35" t="s">
        <v>68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479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2"/>
      <c r="B302" s="646"/>
      <c r="C302" s="646"/>
      <c r="D302" s="646"/>
      <c r="E302" s="646"/>
      <c r="F302" s="646"/>
      <c r="G302" s="646"/>
      <c r="H302" s="646"/>
      <c r="I302" s="646"/>
      <c r="J302" s="646"/>
      <c r="K302" s="646"/>
      <c r="L302" s="646"/>
      <c r="M302" s="646"/>
      <c r="N302" s="646"/>
      <c r="O302" s="653"/>
      <c r="P302" s="660" t="s">
        <v>85</v>
      </c>
      <c r="Q302" s="661"/>
      <c r="R302" s="661"/>
      <c r="S302" s="661"/>
      <c r="T302" s="661"/>
      <c r="U302" s="661"/>
      <c r="V302" s="662"/>
      <c r="W302" s="37" t="s">
        <v>86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46"/>
      <c r="B303" s="646"/>
      <c r="C303" s="646"/>
      <c r="D303" s="646"/>
      <c r="E303" s="646"/>
      <c r="F303" s="646"/>
      <c r="G303" s="646"/>
      <c r="H303" s="646"/>
      <c r="I303" s="646"/>
      <c r="J303" s="646"/>
      <c r="K303" s="646"/>
      <c r="L303" s="646"/>
      <c r="M303" s="646"/>
      <c r="N303" s="646"/>
      <c r="O303" s="653"/>
      <c r="P303" s="660" t="s">
        <v>85</v>
      </c>
      <c r="Q303" s="661"/>
      <c r="R303" s="661"/>
      <c r="S303" s="661"/>
      <c r="T303" s="661"/>
      <c r="U303" s="661"/>
      <c r="V303" s="662"/>
      <c r="W303" s="37" t="s">
        <v>68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74" t="s">
        <v>482</v>
      </c>
      <c r="B304" s="646"/>
      <c r="C304" s="646"/>
      <c r="D304" s="646"/>
      <c r="E304" s="646"/>
      <c r="F304" s="646"/>
      <c r="G304" s="646"/>
      <c r="H304" s="646"/>
      <c r="I304" s="646"/>
      <c r="J304" s="646"/>
      <c r="K304" s="646"/>
      <c r="L304" s="646"/>
      <c r="M304" s="646"/>
      <c r="N304" s="646"/>
      <c r="O304" s="646"/>
      <c r="P304" s="646"/>
      <c r="Q304" s="646"/>
      <c r="R304" s="646"/>
      <c r="S304" s="646"/>
      <c r="T304" s="646"/>
      <c r="U304" s="646"/>
      <c r="V304" s="646"/>
      <c r="W304" s="646"/>
      <c r="X304" s="646"/>
      <c r="Y304" s="646"/>
      <c r="Z304" s="646"/>
      <c r="AA304" s="636"/>
      <c r="AB304" s="636"/>
      <c r="AC304" s="636"/>
    </row>
    <row r="305" spans="1:68" ht="14.25" hidden="1" customHeight="1" x14ac:dyDescent="0.25">
      <c r="A305" s="654" t="s">
        <v>95</v>
      </c>
      <c r="B305" s="646"/>
      <c r="C305" s="646"/>
      <c r="D305" s="646"/>
      <c r="E305" s="646"/>
      <c r="F305" s="646"/>
      <c r="G305" s="646"/>
      <c r="H305" s="646"/>
      <c r="I305" s="646"/>
      <c r="J305" s="646"/>
      <c r="K305" s="646"/>
      <c r="L305" s="646"/>
      <c r="M305" s="646"/>
      <c r="N305" s="646"/>
      <c r="O305" s="646"/>
      <c r="P305" s="646"/>
      <c r="Q305" s="646"/>
      <c r="R305" s="646"/>
      <c r="S305" s="646"/>
      <c r="T305" s="646"/>
      <c r="U305" s="646"/>
      <c r="V305" s="646"/>
      <c r="W305" s="646"/>
      <c r="X305" s="646"/>
      <c r="Y305" s="646"/>
      <c r="Z305" s="646"/>
      <c r="AA305" s="637"/>
      <c r="AB305" s="637"/>
      <c r="AC305" s="637"/>
    </row>
    <row r="306" spans="1:68" ht="27" hidden="1" customHeight="1" x14ac:dyDescent="0.25">
      <c r="A306" s="54" t="s">
        <v>483</v>
      </c>
      <c r="B306" s="54" t="s">
        <v>484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98</v>
      </c>
      <c r="L306" s="32"/>
      <c r="M306" s="33" t="s">
        <v>99</v>
      </c>
      <c r="N306" s="33"/>
      <c r="O306" s="32">
        <v>55</v>
      </c>
      <c r="P306" s="8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0"/>
      <c r="R306" s="650"/>
      <c r="S306" s="650"/>
      <c r="T306" s="651"/>
      <c r="U306" s="34"/>
      <c r="V306" s="34"/>
      <c r="W306" s="35" t="s">
        <v>68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485</v>
      </c>
      <c r="AB306" s="57"/>
      <c r="AC306" s="355" t="s">
        <v>486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2"/>
      <c r="B307" s="646"/>
      <c r="C307" s="646"/>
      <c r="D307" s="646"/>
      <c r="E307" s="646"/>
      <c r="F307" s="646"/>
      <c r="G307" s="646"/>
      <c r="H307" s="646"/>
      <c r="I307" s="646"/>
      <c r="J307" s="646"/>
      <c r="K307" s="646"/>
      <c r="L307" s="646"/>
      <c r="M307" s="646"/>
      <c r="N307" s="646"/>
      <c r="O307" s="653"/>
      <c r="P307" s="660" t="s">
        <v>85</v>
      </c>
      <c r="Q307" s="661"/>
      <c r="R307" s="661"/>
      <c r="S307" s="661"/>
      <c r="T307" s="661"/>
      <c r="U307" s="661"/>
      <c r="V307" s="662"/>
      <c r="W307" s="37" t="s">
        <v>86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46"/>
      <c r="B308" s="646"/>
      <c r="C308" s="646"/>
      <c r="D308" s="646"/>
      <c r="E308" s="646"/>
      <c r="F308" s="646"/>
      <c r="G308" s="646"/>
      <c r="H308" s="646"/>
      <c r="I308" s="646"/>
      <c r="J308" s="646"/>
      <c r="K308" s="646"/>
      <c r="L308" s="646"/>
      <c r="M308" s="646"/>
      <c r="N308" s="646"/>
      <c r="O308" s="653"/>
      <c r="P308" s="660" t="s">
        <v>85</v>
      </c>
      <c r="Q308" s="661"/>
      <c r="R308" s="661"/>
      <c r="S308" s="661"/>
      <c r="T308" s="661"/>
      <c r="U308" s="661"/>
      <c r="V308" s="662"/>
      <c r="W308" s="37" t="s">
        <v>68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74" t="s">
        <v>487</v>
      </c>
      <c r="B309" s="646"/>
      <c r="C309" s="646"/>
      <c r="D309" s="646"/>
      <c r="E309" s="646"/>
      <c r="F309" s="646"/>
      <c r="G309" s="646"/>
      <c r="H309" s="646"/>
      <c r="I309" s="646"/>
      <c r="J309" s="646"/>
      <c r="K309" s="646"/>
      <c r="L309" s="646"/>
      <c r="M309" s="646"/>
      <c r="N309" s="646"/>
      <c r="O309" s="646"/>
      <c r="P309" s="646"/>
      <c r="Q309" s="646"/>
      <c r="R309" s="646"/>
      <c r="S309" s="646"/>
      <c r="T309" s="646"/>
      <c r="U309" s="646"/>
      <c r="V309" s="646"/>
      <c r="W309" s="646"/>
      <c r="X309" s="646"/>
      <c r="Y309" s="646"/>
      <c r="Z309" s="646"/>
      <c r="AA309" s="636"/>
      <c r="AB309" s="636"/>
      <c r="AC309" s="636"/>
    </row>
    <row r="310" spans="1:68" ht="14.25" hidden="1" customHeight="1" x14ac:dyDescent="0.25">
      <c r="A310" s="654" t="s">
        <v>95</v>
      </c>
      <c r="B310" s="646"/>
      <c r="C310" s="646"/>
      <c r="D310" s="646"/>
      <c r="E310" s="646"/>
      <c r="F310" s="646"/>
      <c r="G310" s="646"/>
      <c r="H310" s="646"/>
      <c r="I310" s="646"/>
      <c r="J310" s="646"/>
      <c r="K310" s="646"/>
      <c r="L310" s="646"/>
      <c r="M310" s="646"/>
      <c r="N310" s="646"/>
      <c r="O310" s="646"/>
      <c r="P310" s="646"/>
      <c r="Q310" s="646"/>
      <c r="R310" s="646"/>
      <c r="S310" s="646"/>
      <c r="T310" s="646"/>
      <c r="U310" s="646"/>
      <c r="V310" s="646"/>
      <c r="W310" s="646"/>
      <c r="X310" s="646"/>
      <c r="Y310" s="646"/>
      <c r="Z310" s="646"/>
      <c r="AA310" s="637"/>
      <c r="AB310" s="637"/>
      <c r="AC310" s="637"/>
    </row>
    <row r="311" spans="1:68" ht="27" hidden="1" customHeight="1" x14ac:dyDescent="0.25">
      <c r="A311" s="54" t="s">
        <v>488</v>
      </c>
      <c r="B311" s="54" t="s">
        <v>489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98</v>
      </c>
      <c r="L311" s="32"/>
      <c r="M311" s="33" t="s">
        <v>104</v>
      </c>
      <c r="N311" s="33"/>
      <c r="O311" s="32">
        <v>55</v>
      </c>
      <c r="P311" s="8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0"/>
      <c r="R311" s="650"/>
      <c r="S311" s="650"/>
      <c r="T311" s="651"/>
      <c r="U311" s="34"/>
      <c r="V311" s="34"/>
      <c r="W311" s="35" t="s">
        <v>68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490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98</v>
      </c>
      <c r="L312" s="32"/>
      <c r="M312" s="33" t="s">
        <v>381</v>
      </c>
      <c r="N312" s="33"/>
      <c r="O312" s="32">
        <v>55</v>
      </c>
      <c r="P312" s="92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0"/>
      <c r="R312" s="650"/>
      <c r="S312" s="650"/>
      <c r="T312" s="651"/>
      <c r="U312" s="34"/>
      <c r="V312" s="34"/>
      <c r="W312" s="35" t="s">
        <v>68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491</v>
      </c>
      <c r="B313" s="54" t="s">
        <v>494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98</v>
      </c>
      <c r="L313" s="32"/>
      <c r="M313" s="33" t="s">
        <v>104</v>
      </c>
      <c r="N313" s="33"/>
      <c r="O313" s="32">
        <v>55</v>
      </c>
      <c r="P313" s="6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0"/>
      <c r="R313" s="650"/>
      <c r="S313" s="650"/>
      <c r="T313" s="651"/>
      <c r="U313" s="34"/>
      <c r="V313" s="34"/>
      <c r="W313" s="35" t="s">
        <v>68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495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496</v>
      </c>
      <c r="B314" s="54" t="s">
        <v>497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98</v>
      </c>
      <c r="L314" s="32"/>
      <c r="M314" s="33" t="s">
        <v>99</v>
      </c>
      <c r="N314" s="33"/>
      <c r="O314" s="32">
        <v>55</v>
      </c>
      <c r="P314" s="8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0"/>
      <c r="R314" s="650"/>
      <c r="S314" s="650"/>
      <c r="T314" s="651"/>
      <c r="U314" s="34"/>
      <c r="V314" s="34"/>
      <c r="W314" s="35" t="s">
        <v>68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498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103</v>
      </c>
      <c r="L315" s="32"/>
      <c r="M315" s="33" t="s">
        <v>99</v>
      </c>
      <c r="N315" s="33"/>
      <c r="O315" s="32">
        <v>55</v>
      </c>
      <c r="P315" s="9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0"/>
      <c r="R315" s="650"/>
      <c r="S315" s="650"/>
      <c r="T315" s="651"/>
      <c r="U315" s="34"/>
      <c r="V315" s="34"/>
      <c r="W315" s="35" t="s">
        <v>68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103</v>
      </c>
      <c r="L316" s="32"/>
      <c r="M316" s="33" t="s">
        <v>99</v>
      </c>
      <c r="N316" s="33"/>
      <c r="O316" s="32">
        <v>55</v>
      </c>
      <c r="P316" s="96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0"/>
      <c r="R316" s="650"/>
      <c r="S316" s="650"/>
      <c r="T316" s="651"/>
      <c r="U316" s="34"/>
      <c r="V316" s="34"/>
      <c r="W316" s="35" t="s">
        <v>68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495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2"/>
      <c r="B317" s="646"/>
      <c r="C317" s="646"/>
      <c r="D317" s="646"/>
      <c r="E317" s="646"/>
      <c r="F317" s="646"/>
      <c r="G317" s="646"/>
      <c r="H317" s="646"/>
      <c r="I317" s="646"/>
      <c r="J317" s="646"/>
      <c r="K317" s="646"/>
      <c r="L317" s="646"/>
      <c r="M317" s="646"/>
      <c r="N317" s="646"/>
      <c r="O317" s="653"/>
      <c r="P317" s="660" t="s">
        <v>85</v>
      </c>
      <c r="Q317" s="661"/>
      <c r="R317" s="661"/>
      <c r="S317" s="661"/>
      <c r="T317" s="661"/>
      <c r="U317" s="661"/>
      <c r="V317" s="662"/>
      <c r="W317" s="37" t="s">
        <v>86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46"/>
      <c r="B318" s="646"/>
      <c r="C318" s="646"/>
      <c r="D318" s="646"/>
      <c r="E318" s="646"/>
      <c r="F318" s="646"/>
      <c r="G318" s="646"/>
      <c r="H318" s="646"/>
      <c r="I318" s="646"/>
      <c r="J318" s="646"/>
      <c r="K318" s="646"/>
      <c r="L318" s="646"/>
      <c r="M318" s="646"/>
      <c r="N318" s="646"/>
      <c r="O318" s="653"/>
      <c r="P318" s="660" t="s">
        <v>85</v>
      </c>
      <c r="Q318" s="661"/>
      <c r="R318" s="661"/>
      <c r="S318" s="661"/>
      <c r="T318" s="661"/>
      <c r="U318" s="661"/>
      <c r="V318" s="662"/>
      <c r="W318" s="37" t="s">
        <v>68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143</v>
      </c>
      <c r="B319" s="646"/>
      <c r="C319" s="646"/>
      <c r="D319" s="646"/>
      <c r="E319" s="646"/>
      <c r="F319" s="646"/>
      <c r="G319" s="646"/>
      <c r="H319" s="646"/>
      <c r="I319" s="646"/>
      <c r="J319" s="646"/>
      <c r="K319" s="646"/>
      <c r="L319" s="646"/>
      <c r="M319" s="646"/>
      <c r="N319" s="646"/>
      <c r="O319" s="646"/>
      <c r="P319" s="646"/>
      <c r="Q319" s="646"/>
      <c r="R319" s="646"/>
      <c r="S319" s="646"/>
      <c r="T319" s="646"/>
      <c r="U319" s="646"/>
      <c r="V319" s="646"/>
      <c r="W319" s="646"/>
      <c r="X319" s="646"/>
      <c r="Y319" s="646"/>
      <c r="Z319" s="646"/>
      <c r="AA319" s="637"/>
      <c r="AB319" s="637"/>
      <c r="AC319" s="637"/>
    </row>
    <row r="320" spans="1:68" ht="27" hidden="1" customHeight="1" x14ac:dyDescent="0.25">
      <c r="A320" s="54" t="s">
        <v>504</v>
      </c>
      <c r="B320" s="54" t="s">
        <v>505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103</v>
      </c>
      <c r="L320" s="32"/>
      <c r="M320" s="33" t="s">
        <v>67</v>
      </c>
      <c r="N320" s="33"/>
      <c r="O320" s="32">
        <v>35</v>
      </c>
      <c r="P320" s="8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0"/>
      <c r="R320" s="650"/>
      <c r="S320" s="650"/>
      <c r="T320" s="651"/>
      <c r="U320" s="34"/>
      <c r="V320" s="34"/>
      <c r="W320" s="35" t="s">
        <v>68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506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103</v>
      </c>
      <c r="L321" s="32"/>
      <c r="M321" s="33" t="s">
        <v>67</v>
      </c>
      <c r="N321" s="33"/>
      <c r="O321" s="32">
        <v>40</v>
      </c>
      <c r="P321" s="7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0"/>
      <c r="R321" s="650"/>
      <c r="S321" s="650"/>
      <c r="T321" s="651"/>
      <c r="U321" s="34"/>
      <c r="V321" s="34"/>
      <c r="W321" s="35" t="s">
        <v>68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509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103</v>
      </c>
      <c r="L322" s="32"/>
      <c r="M322" s="33" t="s">
        <v>67</v>
      </c>
      <c r="N322" s="33"/>
      <c r="O322" s="32">
        <v>45</v>
      </c>
      <c r="P322" s="87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0"/>
      <c r="R322" s="650"/>
      <c r="S322" s="650"/>
      <c r="T322" s="651"/>
      <c r="U322" s="34"/>
      <c r="V322" s="34"/>
      <c r="W322" s="35" t="s">
        <v>68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512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146</v>
      </c>
      <c r="L323" s="32"/>
      <c r="M323" s="33" t="s">
        <v>67</v>
      </c>
      <c r="N323" s="33"/>
      <c r="O323" s="32">
        <v>40</v>
      </c>
      <c r="P323" s="7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0"/>
      <c r="R323" s="650"/>
      <c r="S323" s="650"/>
      <c r="T323" s="651"/>
      <c r="U323" s="34"/>
      <c r="V323" s="34"/>
      <c r="W323" s="35" t="s">
        <v>68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509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2"/>
      <c r="B324" s="646"/>
      <c r="C324" s="646"/>
      <c r="D324" s="646"/>
      <c r="E324" s="646"/>
      <c r="F324" s="646"/>
      <c r="G324" s="646"/>
      <c r="H324" s="646"/>
      <c r="I324" s="646"/>
      <c r="J324" s="646"/>
      <c r="K324" s="646"/>
      <c r="L324" s="646"/>
      <c r="M324" s="646"/>
      <c r="N324" s="646"/>
      <c r="O324" s="653"/>
      <c r="P324" s="660" t="s">
        <v>85</v>
      </c>
      <c r="Q324" s="661"/>
      <c r="R324" s="661"/>
      <c r="S324" s="661"/>
      <c r="T324" s="661"/>
      <c r="U324" s="661"/>
      <c r="V324" s="662"/>
      <c r="W324" s="37" t="s">
        <v>86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46"/>
      <c r="B325" s="646"/>
      <c r="C325" s="646"/>
      <c r="D325" s="646"/>
      <c r="E325" s="646"/>
      <c r="F325" s="646"/>
      <c r="G325" s="646"/>
      <c r="H325" s="646"/>
      <c r="I325" s="646"/>
      <c r="J325" s="646"/>
      <c r="K325" s="646"/>
      <c r="L325" s="646"/>
      <c r="M325" s="646"/>
      <c r="N325" s="646"/>
      <c r="O325" s="653"/>
      <c r="P325" s="660" t="s">
        <v>85</v>
      </c>
      <c r="Q325" s="661"/>
      <c r="R325" s="661"/>
      <c r="S325" s="661"/>
      <c r="T325" s="661"/>
      <c r="U325" s="661"/>
      <c r="V325" s="662"/>
      <c r="W325" s="37" t="s">
        <v>68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63</v>
      </c>
      <c r="B326" s="646"/>
      <c r="C326" s="646"/>
      <c r="D326" s="646"/>
      <c r="E326" s="646"/>
      <c r="F326" s="646"/>
      <c r="G326" s="646"/>
      <c r="H326" s="646"/>
      <c r="I326" s="646"/>
      <c r="J326" s="646"/>
      <c r="K326" s="646"/>
      <c r="L326" s="646"/>
      <c r="M326" s="646"/>
      <c r="N326" s="646"/>
      <c r="O326" s="646"/>
      <c r="P326" s="646"/>
      <c r="Q326" s="646"/>
      <c r="R326" s="646"/>
      <c r="S326" s="646"/>
      <c r="T326" s="646"/>
      <c r="U326" s="646"/>
      <c r="V326" s="646"/>
      <c r="W326" s="646"/>
      <c r="X326" s="646"/>
      <c r="Y326" s="646"/>
      <c r="Z326" s="646"/>
      <c r="AA326" s="637"/>
      <c r="AB326" s="637"/>
      <c r="AC326" s="637"/>
    </row>
    <row r="327" spans="1:68" ht="27" hidden="1" customHeight="1" x14ac:dyDescent="0.25">
      <c r="A327" s="54" t="s">
        <v>515</v>
      </c>
      <c r="B327" s="54" t="s">
        <v>516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98</v>
      </c>
      <c r="L327" s="32"/>
      <c r="M327" s="33" t="s">
        <v>104</v>
      </c>
      <c r="N327" s="33"/>
      <c r="O327" s="32">
        <v>40</v>
      </c>
      <c r="P327" s="8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0"/>
      <c r="R327" s="650"/>
      <c r="S327" s="650"/>
      <c r="T327" s="651"/>
      <c r="U327" s="34"/>
      <c r="V327" s="34"/>
      <c r="W327" s="35" t="s">
        <v>68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517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518</v>
      </c>
      <c r="B328" s="54" t="s">
        <v>519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98</v>
      </c>
      <c r="L328" s="32"/>
      <c r="M328" s="33" t="s">
        <v>104</v>
      </c>
      <c r="N328" s="33"/>
      <c r="O328" s="32">
        <v>40</v>
      </c>
      <c r="P328" s="10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0"/>
      <c r="R328" s="650"/>
      <c r="S328" s="650"/>
      <c r="T328" s="651"/>
      <c r="U328" s="34"/>
      <c r="V328" s="34"/>
      <c r="W328" s="35" t="s">
        <v>68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520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521</v>
      </c>
      <c r="B329" s="54" t="s">
        <v>522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98</v>
      </c>
      <c r="L329" s="32"/>
      <c r="M329" s="33" t="s">
        <v>104</v>
      </c>
      <c r="N329" s="33"/>
      <c r="O329" s="32">
        <v>40</v>
      </c>
      <c r="P329" s="96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0"/>
      <c r="R329" s="650"/>
      <c r="S329" s="650"/>
      <c r="T329" s="651"/>
      <c r="U329" s="34"/>
      <c r="V329" s="34"/>
      <c r="W329" s="35" t="s">
        <v>68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524</v>
      </c>
      <c r="B330" s="54" t="s">
        <v>525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66</v>
      </c>
      <c r="L330" s="32"/>
      <c r="M330" s="33" t="s">
        <v>104</v>
      </c>
      <c r="N330" s="33"/>
      <c r="O330" s="32">
        <v>40</v>
      </c>
      <c r="P330" s="82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0"/>
      <c r="R330" s="650"/>
      <c r="S330" s="650"/>
      <c r="T330" s="651"/>
      <c r="U330" s="34"/>
      <c r="V330" s="34"/>
      <c r="W330" s="35" t="s">
        <v>68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526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527</v>
      </c>
      <c r="B331" s="54" t="s">
        <v>528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66</v>
      </c>
      <c r="L331" s="32"/>
      <c r="M331" s="33" t="s">
        <v>127</v>
      </c>
      <c r="N331" s="33"/>
      <c r="O331" s="32">
        <v>40</v>
      </c>
      <c r="P331" s="9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0"/>
      <c r="R331" s="650"/>
      <c r="S331" s="650"/>
      <c r="T331" s="651"/>
      <c r="U331" s="34"/>
      <c r="V331" s="34"/>
      <c r="W331" s="35" t="s">
        <v>68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529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2"/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53"/>
      <c r="P332" s="660" t="s">
        <v>85</v>
      </c>
      <c r="Q332" s="661"/>
      <c r="R332" s="661"/>
      <c r="S332" s="661"/>
      <c r="T332" s="661"/>
      <c r="U332" s="661"/>
      <c r="V332" s="662"/>
      <c r="W332" s="37" t="s">
        <v>86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46"/>
      <c r="B333" s="646"/>
      <c r="C333" s="646"/>
      <c r="D333" s="646"/>
      <c r="E333" s="646"/>
      <c r="F333" s="646"/>
      <c r="G333" s="646"/>
      <c r="H333" s="646"/>
      <c r="I333" s="646"/>
      <c r="J333" s="646"/>
      <c r="K333" s="646"/>
      <c r="L333" s="646"/>
      <c r="M333" s="646"/>
      <c r="N333" s="646"/>
      <c r="O333" s="653"/>
      <c r="P333" s="660" t="s">
        <v>85</v>
      </c>
      <c r="Q333" s="661"/>
      <c r="R333" s="661"/>
      <c r="S333" s="661"/>
      <c r="T333" s="661"/>
      <c r="U333" s="661"/>
      <c r="V333" s="662"/>
      <c r="W333" s="37" t="s">
        <v>68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169</v>
      </c>
      <c r="B334" s="646"/>
      <c r="C334" s="646"/>
      <c r="D334" s="646"/>
      <c r="E334" s="646"/>
      <c r="F334" s="646"/>
      <c r="G334" s="646"/>
      <c r="H334" s="646"/>
      <c r="I334" s="646"/>
      <c r="J334" s="646"/>
      <c r="K334" s="646"/>
      <c r="L334" s="646"/>
      <c r="M334" s="646"/>
      <c r="N334" s="646"/>
      <c r="O334" s="646"/>
      <c r="P334" s="646"/>
      <c r="Q334" s="646"/>
      <c r="R334" s="646"/>
      <c r="S334" s="646"/>
      <c r="T334" s="646"/>
      <c r="U334" s="646"/>
      <c r="V334" s="646"/>
      <c r="W334" s="646"/>
      <c r="X334" s="646"/>
      <c r="Y334" s="646"/>
      <c r="Z334" s="646"/>
      <c r="AA334" s="637"/>
      <c r="AB334" s="637"/>
      <c r="AC334" s="637"/>
    </row>
    <row r="335" spans="1:68" ht="27" customHeight="1" x14ac:dyDescent="0.25">
      <c r="A335" s="54" t="s">
        <v>530</v>
      </c>
      <c r="B335" s="54" t="s">
        <v>531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98</v>
      </c>
      <c r="L335" s="32"/>
      <c r="M335" s="33" t="s">
        <v>104</v>
      </c>
      <c r="N335" s="33"/>
      <c r="O335" s="32">
        <v>30</v>
      </c>
      <c r="P335" s="7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0"/>
      <c r="R335" s="650"/>
      <c r="S335" s="650"/>
      <c r="T335" s="651"/>
      <c r="U335" s="34"/>
      <c r="V335" s="34"/>
      <c r="W335" s="35" t="s">
        <v>68</v>
      </c>
      <c r="X335" s="641">
        <v>117</v>
      </c>
      <c r="Y335" s="642">
        <f>IFERROR(IF(X335="",0,CEILING((X335/$H335),1)*$H335),"")</f>
        <v>117.60000000000001</v>
      </c>
      <c r="Z335" s="36">
        <f>IFERROR(IF(Y335=0,"",ROUNDUP(Y335/H335,0)*0.01898),"")</f>
        <v>0.26572000000000001</v>
      </c>
      <c r="AA335" s="56"/>
      <c r="AB335" s="57"/>
      <c r="AC335" s="387" t="s">
        <v>532</v>
      </c>
      <c r="AG335" s="64"/>
      <c r="AJ335" s="68"/>
      <c r="AK335" s="68">
        <v>0</v>
      </c>
      <c r="BB335" s="388" t="s">
        <v>1</v>
      </c>
      <c r="BM335" s="64">
        <f>IFERROR(X335*I335/H335,"0")</f>
        <v>124.22892857142858</v>
      </c>
      <c r="BN335" s="64">
        <f>IFERROR(Y335*I335/H335,"0")</f>
        <v>124.86600000000001</v>
      </c>
      <c r="BO335" s="64">
        <f>IFERROR(1/J335*(X335/H335),"0")</f>
        <v>0.21763392857142858</v>
      </c>
      <c r="BP335" s="64">
        <f>IFERROR(1/J335*(Y335/H335),"0")</f>
        <v>0.21875</v>
      </c>
    </row>
    <row r="336" spans="1:68" ht="27" customHeight="1" x14ac:dyDescent="0.25">
      <c r="A336" s="54" t="s">
        <v>533</v>
      </c>
      <c r="B336" s="54" t="s">
        <v>534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98</v>
      </c>
      <c r="L336" s="32"/>
      <c r="M336" s="33" t="s">
        <v>104</v>
      </c>
      <c r="N336" s="33"/>
      <c r="O336" s="32">
        <v>30</v>
      </c>
      <c r="P336" s="73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0"/>
      <c r="R336" s="650"/>
      <c r="S336" s="650"/>
      <c r="T336" s="651"/>
      <c r="U336" s="34"/>
      <c r="V336" s="34"/>
      <c r="W336" s="35" t="s">
        <v>68</v>
      </c>
      <c r="X336" s="641">
        <v>190</v>
      </c>
      <c r="Y336" s="642">
        <f>IFERROR(IF(X336="",0,CEILING((X336/$H336),1)*$H336),"")</f>
        <v>195</v>
      </c>
      <c r="Z336" s="36">
        <f>IFERROR(IF(Y336=0,"",ROUNDUP(Y336/H336,0)*0.01898),"")</f>
        <v>0.47450000000000003</v>
      </c>
      <c r="AA336" s="56"/>
      <c r="AB336" s="57"/>
      <c r="AC336" s="389" t="s">
        <v>535</v>
      </c>
      <c r="AG336" s="64"/>
      <c r="AJ336" s="68"/>
      <c r="AK336" s="68">
        <v>0</v>
      </c>
      <c r="BB336" s="390" t="s">
        <v>1</v>
      </c>
      <c r="BM336" s="64">
        <f>IFERROR(X336*I336/H336,"0")</f>
        <v>202.64230769230772</v>
      </c>
      <c r="BN336" s="64">
        <f>IFERROR(Y336*I336/H336,"0")</f>
        <v>207.97500000000002</v>
      </c>
      <c r="BO336" s="64">
        <f>IFERROR(1/J336*(X336/H336),"0")</f>
        <v>0.38060897435897439</v>
      </c>
      <c r="BP336" s="64">
        <f>IFERROR(1/J336*(Y336/H336),"0")</f>
        <v>0.390625</v>
      </c>
    </row>
    <row r="337" spans="1:68" ht="16.5" hidden="1" customHeight="1" x14ac:dyDescent="0.25">
      <c r="A337" s="54" t="s">
        <v>536</v>
      </c>
      <c r="B337" s="54" t="s">
        <v>537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98</v>
      </c>
      <c r="L337" s="32"/>
      <c r="M337" s="33" t="s">
        <v>127</v>
      </c>
      <c r="N337" s="33"/>
      <c r="O337" s="32">
        <v>30</v>
      </c>
      <c r="P337" s="93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0"/>
      <c r="R337" s="650"/>
      <c r="S337" s="650"/>
      <c r="T337" s="651"/>
      <c r="U337" s="34"/>
      <c r="V337" s="34"/>
      <c r="W337" s="35" t="s">
        <v>68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538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52"/>
      <c r="B338" s="646"/>
      <c r="C338" s="646"/>
      <c r="D338" s="646"/>
      <c r="E338" s="646"/>
      <c r="F338" s="646"/>
      <c r="G338" s="646"/>
      <c r="H338" s="646"/>
      <c r="I338" s="646"/>
      <c r="J338" s="646"/>
      <c r="K338" s="646"/>
      <c r="L338" s="646"/>
      <c r="M338" s="646"/>
      <c r="N338" s="646"/>
      <c r="O338" s="653"/>
      <c r="P338" s="660" t="s">
        <v>85</v>
      </c>
      <c r="Q338" s="661"/>
      <c r="R338" s="661"/>
      <c r="S338" s="661"/>
      <c r="T338" s="661"/>
      <c r="U338" s="661"/>
      <c r="V338" s="662"/>
      <c r="W338" s="37" t="s">
        <v>86</v>
      </c>
      <c r="X338" s="643">
        <f>IFERROR(X335/H335,"0")+IFERROR(X336/H336,"0")+IFERROR(X337/H337,"0")</f>
        <v>38.287545787545788</v>
      </c>
      <c r="Y338" s="643">
        <f>IFERROR(Y335/H335,"0")+IFERROR(Y336/H336,"0")+IFERROR(Y337/H337,"0")</f>
        <v>39</v>
      </c>
      <c r="Z338" s="643">
        <f>IFERROR(IF(Z335="",0,Z335),"0")+IFERROR(IF(Z336="",0,Z336),"0")+IFERROR(IF(Z337="",0,Z337),"0")</f>
        <v>0.7402200000000001</v>
      </c>
      <c r="AA338" s="644"/>
      <c r="AB338" s="644"/>
      <c r="AC338" s="644"/>
    </row>
    <row r="339" spans="1:68" x14ac:dyDescent="0.2">
      <c r="A339" s="646"/>
      <c r="B339" s="646"/>
      <c r="C339" s="646"/>
      <c r="D339" s="646"/>
      <c r="E339" s="646"/>
      <c r="F339" s="646"/>
      <c r="G339" s="646"/>
      <c r="H339" s="646"/>
      <c r="I339" s="646"/>
      <c r="J339" s="646"/>
      <c r="K339" s="646"/>
      <c r="L339" s="646"/>
      <c r="M339" s="646"/>
      <c r="N339" s="646"/>
      <c r="O339" s="653"/>
      <c r="P339" s="660" t="s">
        <v>85</v>
      </c>
      <c r="Q339" s="661"/>
      <c r="R339" s="661"/>
      <c r="S339" s="661"/>
      <c r="T339" s="661"/>
      <c r="U339" s="661"/>
      <c r="V339" s="662"/>
      <c r="W339" s="37" t="s">
        <v>68</v>
      </c>
      <c r="X339" s="643">
        <f>IFERROR(SUM(X335:X337),"0")</f>
        <v>307</v>
      </c>
      <c r="Y339" s="643">
        <f>IFERROR(SUM(Y335:Y337),"0")</f>
        <v>312.60000000000002</v>
      </c>
      <c r="Z339" s="37"/>
      <c r="AA339" s="644"/>
      <c r="AB339" s="644"/>
      <c r="AC339" s="644"/>
    </row>
    <row r="340" spans="1:68" ht="14.25" hidden="1" customHeight="1" x14ac:dyDescent="0.25">
      <c r="A340" s="654" t="s">
        <v>87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37"/>
      <c r="AB340" s="637"/>
      <c r="AC340" s="637"/>
    </row>
    <row r="341" spans="1:68" ht="27" hidden="1" customHeight="1" x14ac:dyDescent="0.25">
      <c r="A341" s="54" t="s">
        <v>539</v>
      </c>
      <c r="B341" s="54" t="s">
        <v>540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103</v>
      </c>
      <c r="L341" s="32"/>
      <c r="M341" s="33" t="s">
        <v>90</v>
      </c>
      <c r="N341" s="33"/>
      <c r="O341" s="32">
        <v>180</v>
      </c>
      <c r="P341" s="752" t="s">
        <v>541</v>
      </c>
      <c r="Q341" s="650"/>
      <c r="R341" s="650"/>
      <c r="S341" s="650"/>
      <c r="T341" s="651"/>
      <c r="U341" s="34"/>
      <c r="V341" s="34"/>
      <c r="W341" s="35" t="s">
        <v>68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542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103</v>
      </c>
      <c r="L342" s="32"/>
      <c r="M342" s="33" t="s">
        <v>90</v>
      </c>
      <c r="N342" s="33"/>
      <c r="O342" s="32">
        <v>180</v>
      </c>
      <c r="P342" s="724" t="s">
        <v>545</v>
      </c>
      <c r="Q342" s="650"/>
      <c r="R342" s="650"/>
      <c r="S342" s="650"/>
      <c r="T342" s="651"/>
      <c r="U342" s="34"/>
      <c r="V342" s="34"/>
      <c r="W342" s="35" t="s">
        <v>68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546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66</v>
      </c>
      <c r="L343" s="32"/>
      <c r="M343" s="33" t="s">
        <v>90</v>
      </c>
      <c r="N343" s="33"/>
      <c r="O343" s="32">
        <v>180</v>
      </c>
      <c r="P343" s="81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0"/>
      <c r="R343" s="650"/>
      <c r="S343" s="650"/>
      <c r="T343" s="651"/>
      <c r="U343" s="34"/>
      <c r="V343" s="34"/>
      <c r="W343" s="35" t="s">
        <v>68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549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550</v>
      </c>
      <c r="B344" s="54" t="s">
        <v>551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66</v>
      </c>
      <c r="L344" s="32"/>
      <c r="M344" s="33" t="s">
        <v>90</v>
      </c>
      <c r="N344" s="33"/>
      <c r="O344" s="32">
        <v>180</v>
      </c>
      <c r="P344" s="7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0"/>
      <c r="R344" s="650"/>
      <c r="S344" s="650"/>
      <c r="T344" s="651"/>
      <c r="U344" s="34"/>
      <c r="V344" s="34"/>
      <c r="W344" s="35" t="s">
        <v>68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546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2"/>
      <c r="B345" s="646"/>
      <c r="C345" s="646"/>
      <c r="D345" s="646"/>
      <c r="E345" s="646"/>
      <c r="F345" s="646"/>
      <c r="G345" s="646"/>
      <c r="H345" s="646"/>
      <c r="I345" s="646"/>
      <c r="J345" s="646"/>
      <c r="K345" s="646"/>
      <c r="L345" s="646"/>
      <c r="M345" s="646"/>
      <c r="N345" s="646"/>
      <c r="O345" s="653"/>
      <c r="P345" s="660" t="s">
        <v>85</v>
      </c>
      <c r="Q345" s="661"/>
      <c r="R345" s="661"/>
      <c r="S345" s="661"/>
      <c r="T345" s="661"/>
      <c r="U345" s="661"/>
      <c r="V345" s="662"/>
      <c r="W345" s="37" t="s">
        <v>86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46"/>
      <c r="B346" s="646"/>
      <c r="C346" s="646"/>
      <c r="D346" s="646"/>
      <c r="E346" s="646"/>
      <c r="F346" s="646"/>
      <c r="G346" s="646"/>
      <c r="H346" s="646"/>
      <c r="I346" s="646"/>
      <c r="J346" s="646"/>
      <c r="K346" s="646"/>
      <c r="L346" s="646"/>
      <c r="M346" s="646"/>
      <c r="N346" s="646"/>
      <c r="O346" s="653"/>
      <c r="P346" s="660" t="s">
        <v>85</v>
      </c>
      <c r="Q346" s="661"/>
      <c r="R346" s="661"/>
      <c r="S346" s="661"/>
      <c r="T346" s="661"/>
      <c r="U346" s="661"/>
      <c r="V346" s="662"/>
      <c r="W346" s="37" t="s">
        <v>68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552</v>
      </c>
      <c r="B347" s="646"/>
      <c r="C347" s="646"/>
      <c r="D347" s="646"/>
      <c r="E347" s="646"/>
      <c r="F347" s="646"/>
      <c r="G347" s="646"/>
      <c r="H347" s="646"/>
      <c r="I347" s="646"/>
      <c r="J347" s="646"/>
      <c r="K347" s="646"/>
      <c r="L347" s="646"/>
      <c r="M347" s="646"/>
      <c r="N347" s="646"/>
      <c r="O347" s="646"/>
      <c r="P347" s="646"/>
      <c r="Q347" s="646"/>
      <c r="R347" s="646"/>
      <c r="S347" s="646"/>
      <c r="T347" s="646"/>
      <c r="U347" s="646"/>
      <c r="V347" s="646"/>
      <c r="W347" s="646"/>
      <c r="X347" s="646"/>
      <c r="Y347" s="646"/>
      <c r="Z347" s="646"/>
      <c r="AA347" s="637"/>
      <c r="AB347" s="637"/>
      <c r="AC347" s="637"/>
    </row>
    <row r="348" spans="1:68" ht="16.5" hidden="1" customHeight="1" x14ac:dyDescent="0.25">
      <c r="A348" s="54" t="s">
        <v>553</v>
      </c>
      <c r="B348" s="54" t="s">
        <v>554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66</v>
      </c>
      <c r="L348" s="32"/>
      <c r="M348" s="33" t="s">
        <v>555</v>
      </c>
      <c r="N348" s="33"/>
      <c r="O348" s="32">
        <v>730</v>
      </c>
      <c r="P348" s="76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0"/>
      <c r="R348" s="650"/>
      <c r="S348" s="650"/>
      <c r="T348" s="651"/>
      <c r="U348" s="34"/>
      <c r="V348" s="34"/>
      <c r="W348" s="35" t="s">
        <v>68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556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557</v>
      </c>
      <c r="B349" s="54" t="s">
        <v>558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66</v>
      </c>
      <c r="L349" s="32"/>
      <c r="M349" s="33" t="s">
        <v>555</v>
      </c>
      <c r="N349" s="33"/>
      <c r="O349" s="32">
        <v>730</v>
      </c>
      <c r="P349" s="7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0"/>
      <c r="R349" s="650"/>
      <c r="S349" s="650"/>
      <c r="T349" s="651"/>
      <c r="U349" s="34"/>
      <c r="V349" s="34"/>
      <c r="W349" s="35" t="s">
        <v>68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556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559</v>
      </c>
      <c r="B350" s="54" t="s">
        <v>560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66</v>
      </c>
      <c r="L350" s="32"/>
      <c r="M350" s="33" t="s">
        <v>555</v>
      </c>
      <c r="N350" s="33"/>
      <c r="O350" s="32">
        <v>730</v>
      </c>
      <c r="P350" s="8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0"/>
      <c r="R350" s="650"/>
      <c r="S350" s="650"/>
      <c r="T350" s="651"/>
      <c r="U350" s="34"/>
      <c r="V350" s="34"/>
      <c r="W350" s="35" t="s">
        <v>68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556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2"/>
      <c r="B351" s="646"/>
      <c r="C351" s="646"/>
      <c r="D351" s="646"/>
      <c r="E351" s="646"/>
      <c r="F351" s="646"/>
      <c r="G351" s="646"/>
      <c r="H351" s="646"/>
      <c r="I351" s="646"/>
      <c r="J351" s="646"/>
      <c r="K351" s="646"/>
      <c r="L351" s="646"/>
      <c r="M351" s="646"/>
      <c r="N351" s="646"/>
      <c r="O351" s="653"/>
      <c r="P351" s="660" t="s">
        <v>85</v>
      </c>
      <c r="Q351" s="661"/>
      <c r="R351" s="661"/>
      <c r="S351" s="661"/>
      <c r="T351" s="661"/>
      <c r="U351" s="661"/>
      <c r="V351" s="662"/>
      <c r="W351" s="37" t="s">
        <v>86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46"/>
      <c r="B352" s="646"/>
      <c r="C352" s="646"/>
      <c r="D352" s="646"/>
      <c r="E352" s="646"/>
      <c r="F352" s="646"/>
      <c r="G352" s="646"/>
      <c r="H352" s="646"/>
      <c r="I352" s="646"/>
      <c r="J352" s="646"/>
      <c r="K352" s="646"/>
      <c r="L352" s="646"/>
      <c r="M352" s="646"/>
      <c r="N352" s="646"/>
      <c r="O352" s="653"/>
      <c r="P352" s="660" t="s">
        <v>85</v>
      </c>
      <c r="Q352" s="661"/>
      <c r="R352" s="661"/>
      <c r="S352" s="661"/>
      <c r="T352" s="661"/>
      <c r="U352" s="661"/>
      <c r="V352" s="662"/>
      <c r="W352" s="37" t="s">
        <v>68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74" t="s">
        <v>561</v>
      </c>
      <c r="B353" s="646"/>
      <c r="C353" s="646"/>
      <c r="D353" s="646"/>
      <c r="E353" s="646"/>
      <c r="F353" s="646"/>
      <c r="G353" s="646"/>
      <c r="H353" s="646"/>
      <c r="I353" s="646"/>
      <c r="J353" s="646"/>
      <c r="K353" s="646"/>
      <c r="L353" s="646"/>
      <c r="M353" s="646"/>
      <c r="N353" s="646"/>
      <c r="O353" s="646"/>
      <c r="P353" s="646"/>
      <c r="Q353" s="646"/>
      <c r="R353" s="646"/>
      <c r="S353" s="646"/>
      <c r="T353" s="646"/>
      <c r="U353" s="646"/>
      <c r="V353" s="646"/>
      <c r="W353" s="646"/>
      <c r="X353" s="646"/>
      <c r="Y353" s="646"/>
      <c r="Z353" s="646"/>
      <c r="AA353" s="636"/>
      <c r="AB353" s="636"/>
      <c r="AC353" s="636"/>
    </row>
    <row r="354" spans="1:68" ht="14.25" hidden="1" customHeight="1" x14ac:dyDescent="0.25">
      <c r="A354" s="654" t="s">
        <v>143</v>
      </c>
      <c r="B354" s="646"/>
      <c r="C354" s="646"/>
      <c r="D354" s="646"/>
      <c r="E354" s="646"/>
      <c r="F354" s="646"/>
      <c r="G354" s="646"/>
      <c r="H354" s="646"/>
      <c r="I354" s="646"/>
      <c r="J354" s="646"/>
      <c r="K354" s="646"/>
      <c r="L354" s="646"/>
      <c r="M354" s="646"/>
      <c r="N354" s="646"/>
      <c r="O354" s="646"/>
      <c r="P354" s="646"/>
      <c r="Q354" s="646"/>
      <c r="R354" s="646"/>
      <c r="S354" s="646"/>
      <c r="T354" s="646"/>
      <c r="U354" s="646"/>
      <c r="V354" s="646"/>
      <c r="W354" s="646"/>
      <c r="X354" s="646"/>
      <c r="Y354" s="646"/>
      <c r="Z354" s="646"/>
      <c r="AA354" s="637"/>
      <c r="AB354" s="637"/>
      <c r="AC354" s="637"/>
    </row>
    <row r="355" spans="1:68" ht="27" hidden="1" customHeight="1" x14ac:dyDescent="0.25">
      <c r="A355" s="54" t="s">
        <v>562</v>
      </c>
      <c r="B355" s="54" t="s">
        <v>563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66</v>
      </c>
      <c r="L355" s="32"/>
      <c r="M355" s="33" t="s">
        <v>67</v>
      </c>
      <c r="N355" s="33"/>
      <c r="O355" s="32">
        <v>40</v>
      </c>
      <c r="P355" s="68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0"/>
      <c r="R355" s="650"/>
      <c r="S355" s="650"/>
      <c r="T355" s="651"/>
      <c r="U355" s="34"/>
      <c r="V355" s="34"/>
      <c r="W355" s="35" t="s">
        <v>68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2"/>
      <c r="B356" s="646"/>
      <c r="C356" s="646"/>
      <c r="D356" s="646"/>
      <c r="E356" s="646"/>
      <c r="F356" s="646"/>
      <c r="G356" s="646"/>
      <c r="H356" s="646"/>
      <c r="I356" s="646"/>
      <c r="J356" s="646"/>
      <c r="K356" s="646"/>
      <c r="L356" s="646"/>
      <c r="M356" s="646"/>
      <c r="N356" s="646"/>
      <c r="O356" s="653"/>
      <c r="P356" s="660" t="s">
        <v>85</v>
      </c>
      <c r="Q356" s="661"/>
      <c r="R356" s="661"/>
      <c r="S356" s="661"/>
      <c r="T356" s="661"/>
      <c r="U356" s="661"/>
      <c r="V356" s="662"/>
      <c r="W356" s="37" t="s">
        <v>86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46"/>
      <c r="B357" s="646"/>
      <c r="C357" s="646"/>
      <c r="D357" s="646"/>
      <c r="E357" s="646"/>
      <c r="F357" s="646"/>
      <c r="G357" s="646"/>
      <c r="H357" s="646"/>
      <c r="I357" s="646"/>
      <c r="J357" s="646"/>
      <c r="K357" s="646"/>
      <c r="L357" s="646"/>
      <c r="M357" s="646"/>
      <c r="N357" s="646"/>
      <c r="O357" s="653"/>
      <c r="P357" s="660" t="s">
        <v>85</v>
      </c>
      <c r="Q357" s="661"/>
      <c r="R357" s="661"/>
      <c r="S357" s="661"/>
      <c r="T357" s="661"/>
      <c r="U357" s="661"/>
      <c r="V357" s="662"/>
      <c r="W357" s="37" t="s">
        <v>68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63</v>
      </c>
      <c r="B358" s="646"/>
      <c r="C358" s="646"/>
      <c r="D358" s="646"/>
      <c r="E358" s="646"/>
      <c r="F358" s="646"/>
      <c r="G358" s="646"/>
      <c r="H358" s="646"/>
      <c r="I358" s="646"/>
      <c r="J358" s="646"/>
      <c r="K358" s="646"/>
      <c r="L358" s="646"/>
      <c r="M358" s="646"/>
      <c r="N358" s="646"/>
      <c r="O358" s="646"/>
      <c r="P358" s="646"/>
      <c r="Q358" s="646"/>
      <c r="R358" s="646"/>
      <c r="S358" s="646"/>
      <c r="T358" s="646"/>
      <c r="U358" s="646"/>
      <c r="V358" s="646"/>
      <c r="W358" s="646"/>
      <c r="X358" s="646"/>
      <c r="Y358" s="646"/>
      <c r="Z358" s="646"/>
      <c r="AA358" s="637"/>
      <c r="AB358" s="637"/>
      <c r="AC358" s="637"/>
    </row>
    <row r="359" spans="1:68" ht="27" hidden="1" customHeight="1" x14ac:dyDescent="0.25">
      <c r="A359" s="54" t="s">
        <v>565</v>
      </c>
      <c r="B359" s="54" t="s">
        <v>566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98</v>
      </c>
      <c r="L359" s="32"/>
      <c r="M359" s="33" t="s">
        <v>127</v>
      </c>
      <c r="N359" s="33"/>
      <c r="O359" s="32">
        <v>45</v>
      </c>
      <c r="P359" s="7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0"/>
      <c r="R359" s="650"/>
      <c r="S359" s="650"/>
      <c r="T359" s="651"/>
      <c r="U359" s="34"/>
      <c r="V359" s="34"/>
      <c r="W359" s="35" t="s">
        <v>68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567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568</v>
      </c>
      <c r="B360" s="54" t="s">
        <v>569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66</v>
      </c>
      <c r="L360" s="32"/>
      <c r="M360" s="33" t="s">
        <v>104</v>
      </c>
      <c r="N360" s="33"/>
      <c r="O360" s="32">
        <v>45</v>
      </c>
      <c r="P360" s="66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0"/>
      <c r="R360" s="650"/>
      <c r="S360" s="650"/>
      <c r="T360" s="651"/>
      <c r="U360" s="34"/>
      <c r="V360" s="34"/>
      <c r="W360" s="35" t="s">
        <v>68</v>
      </c>
      <c r="X360" s="641">
        <v>0</v>
      </c>
      <c r="Y360" s="64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570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571</v>
      </c>
      <c r="B361" s="54" t="s">
        <v>572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66</v>
      </c>
      <c r="L361" s="32"/>
      <c r="M361" s="33" t="s">
        <v>127</v>
      </c>
      <c r="N361" s="33"/>
      <c r="O361" s="32">
        <v>40</v>
      </c>
      <c r="P361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0"/>
      <c r="R361" s="650"/>
      <c r="S361" s="650"/>
      <c r="T361" s="651"/>
      <c r="U361" s="34"/>
      <c r="V361" s="34"/>
      <c r="W361" s="35" t="s">
        <v>68</v>
      </c>
      <c r="X361" s="641">
        <v>0</v>
      </c>
      <c r="Y361" s="642">
        <f>IFERROR(IF(X361="",0,CEILING((X361/$H361),1)*$H361),"")</f>
        <v>0</v>
      </c>
      <c r="Z361" s="36" t="str">
        <f>IFERROR(IF(Y361=0,"",ROUNDUP(Y361/H361,0)*0.00651),"")</f>
        <v/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652"/>
      <c r="B362" s="646"/>
      <c r="C362" s="646"/>
      <c r="D362" s="646"/>
      <c r="E362" s="646"/>
      <c r="F362" s="646"/>
      <c r="G362" s="646"/>
      <c r="H362" s="646"/>
      <c r="I362" s="646"/>
      <c r="J362" s="646"/>
      <c r="K362" s="646"/>
      <c r="L362" s="646"/>
      <c r="M362" s="646"/>
      <c r="N362" s="646"/>
      <c r="O362" s="653"/>
      <c r="P362" s="660" t="s">
        <v>85</v>
      </c>
      <c r="Q362" s="661"/>
      <c r="R362" s="661"/>
      <c r="S362" s="661"/>
      <c r="T362" s="661"/>
      <c r="U362" s="661"/>
      <c r="V362" s="662"/>
      <c r="W362" s="37" t="s">
        <v>86</v>
      </c>
      <c r="X362" s="643">
        <f>IFERROR(X359/H359,"0")+IFERROR(X360/H360,"0")+IFERROR(X361/H361,"0")</f>
        <v>0</v>
      </c>
      <c r="Y362" s="643">
        <f>IFERROR(Y359/H359,"0")+IFERROR(Y360/H360,"0")+IFERROR(Y361/H361,"0")</f>
        <v>0</v>
      </c>
      <c r="Z362" s="643">
        <f>IFERROR(IF(Z359="",0,Z359),"0")+IFERROR(IF(Z360="",0,Z360),"0")+IFERROR(IF(Z361="",0,Z361),"0")</f>
        <v>0</v>
      </c>
      <c r="AA362" s="644"/>
      <c r="AB362" s="644"/>
      <c r="AC362" s="644"/>
    </row>
    <row r="363" spans="1:68" hidden="1" x14ac:dyDescent="0.2">
      <c r="A363" s="646"/>
      <c r="B363" s="646"/>
      <c r="C363" s="646"/>
      <c r="D363" s="646"/>
      <c r="E363" s="646"/>
      <c r="F363" s="646"/>
      <c r="G363" s="646"/>
      <c r="H363" s="646"/>
      <c r="I363" s="646"/>
      <c r="J363" s="646"/>
      <c r="K363" s="646"/>
      <c r="L363" s="646"/>
      <c r="M363" s="646"/>
      <c r="N363" s="646"/>
      <c r="O363" s="653"/>
      <c r="P363" s="660" t="s">
        <v>85</v>
      </c>
      <c r="Q363" s="661"/>
      <c r="R363" s="661"/>
      <c r="S363" s="661"/>
      <c r="T363" s="661"/>
      <c r="U363" s="661"/>
      <c r="V363" s="662"/>
      <c r="W363" s="37" t="s">
        <v>68</v>
      </c>
      <c r="X363" s="643">
        <f>IFERROR(SUM(X359:X361),"0")</f>
        <v>0</v>
      </c>
      <c r="Y363" s="643">
        <f>IFERROR(SUM(Y359:Y361),"0")</f>
        <v>0</v>
      </c>
      <c r="Z363" s="37"/>
      <c r="AA363" s="644"/>
      <c r="AB363" s="644"/>
      <c r="AC363" s="644"/>
    </row>
    <row r="364" spans="1:68" ht="27.75" hidden="1" customHeight="1" x14ac:dyDescent="0.2">
      <c r="A364" s="671" t="s">
        <v>574</v>
      </c>
      <c r="B364" s="672"/>
      <c r="C364" s="672"/>
      <c r="D364" s="672"/>
      <c r="E364" s="672"/>
      <c r="F364" s="672"/>
      <c r="G364" s="672"/>
      <c r="H364" s="672"/>
      <c r="I364" s="672"/>
      <c r="J364" s="672"/>
      <c r="K364" s="672"/>
      <c r="L364" s="672"/>
      <c r="M364" s="672"/>
      <c r="N364" s="672"/>
      <c r="O364" s="672"/>
      <c r="P364" s="672"/>
      <c r="Q364" s="672"/>
      <c r="R364" s="672"/>
      <c r="S364" s="672"/>
      <c r="T364" s="672"/>
      <c r="U364" s="672"/>
      <c r="V364" s="672"/>
      <c r="W364" s="672"/>
      <c r="X364" s="672"/>
      <c r="Y364" s="672"/>
      <c r="Z364" s="672"/>
      <c r="AA364" s="48"/>
      <c r="AB364" s="48"/>
      <c r="AC364" s="48"/>
    </row>
    <row r="365" spans="1:68" ht="16.5" hidden="1" customHeight="1" x14ac:dyDescent="0.25">
      <c r="A365" s="674" t="s">
        <v>575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36"/>
      <c r="AB365" s="636"/>
      <c r="AC365" s="636"/>
    </row>
    <row r="366" spans="1:68" ht="14.25" hidden="1" customHeight="1" x14ac:dyDescent="0.25">
      <c r="A366" s="654" t="s">
        <v>95</v>
      </c>
      <c r="B366" s="646"/>
      <c r="C366" s="646"/>
      <c r="D366" s="646"/>
      <c r="E366" s="646"/>
      <c r="F366" s="646"/>
      <c r="G366" s="646"/>
      <c r="H366" s="646"/>
      <c r="I366" s="646"/>
      <c r="J366" s="646"/>
      <c r="K366" s="646"/>
      <c r="L366" s="646"/>
      <c r="M366" s="646"/>
      <c r="N366" s="646"/>
      <c r="O366" s="646"/>
      <c r="P366" s="646"/>
      <c r="Q366" s="646"/>
      <c r="R366" s="646"/>
      <c r="S366" s="646"/>
      <c r="T366" s="646"/>
      <c r="U366" s="646"/>
      <c r="V366" s="646"/>
      <c r="W366" s="646"/>
      <c r="X366" s="646"/>
      <c r="Y366" s="646"/>
      <c r="Z366" s="646"/>
      <c r="AA366" s="637"/>
      <c r="AB366" s="637"/>
      <c r="AC366" s="637"/>
    </row>
    <row r="367" spans="1:68" ht="37.5" hidden="1" customHeight="1" x14ac:dyDescent="0.25">
      <c r="A367" s="54" t="s">
        <v>576</v>
      </c>
      <c r="B367" s="54" t="s">
        <v>577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98</v>
      </c>
      <c r="L367" s="32"/>
      <c r="M367" s="33" t="s">
        <v>67</v>
      </c>
      <c r="N367" s="33"/>
      <c r="O367" s="32">
        <v>60</v>
      </c>
      <c r="P367" s="72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0"/>
      <c r="R367" s="650"/>
      <c r="S367" s="650"/>
      <c r="T367" s="651"/>
      <c r="U367" s="34"/>
      <c r="V367" s="34"/>
      <c r="W367" s="35" t="s">
        <v>68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578</v>
      </c>
      <c r="AG367" s="64"/>
      <c r="AJ367" s="68"/>
      <c r="AK367" s="68">
        <v>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hidden="1" customHeight="1" x14ac:dyDescent="0.25">
      <c r="A368" s="54" t="s">
        <v>579</v>
      </c>
      <c r="B368" s="54" t="s">
        <v>580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98</v>
      </c>
      <c r="L368" s="32"/>
      <c r="M368" s="33" t="s">
        <v>67</v>
      </c>
      <c r="N368" s="33"/>
      <c r="O368" s="32">
        <v>60</v>
      </c>
      <c r="P368" s="6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0"/>
      <c r="R368" s="650"/>
      <c r="S368" s="650"/>
      <c r="T368" s="651"/>
      <c r="U368" s="34"/>
      <c r="V368" s="34"/>
      <c r="W368" s="35" t="s">
        <v>68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581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hidden="1" customHeight="1" x14ac:dyDescent="0.25">
      <c r="A369" s="54" t="s">
        <v>582</v>
      </c>
      <c r="B369" s="54" t="s">
        <v>583</v>
      </c>
      <c r="C369" s="31">
        <v>4301011832</v>
      </c>
      <c r="D369" s="647">
        <v>4607091383997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98</v>
      </c>
      <c r="L369" s="32"/>
      <c r="M369" s="33" t="s">
        <v>127</v>
      </c>
      <c r="N369" s="33"/>
      <c r="O369" s="32">
        <v>60</v>
      </c>
      <c r="P369" s="7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650"/>
      <c r="R369" s="650"/>
      <c r="S369" s="650"/>
      <c r="T369" s="651"/>
      <c r="U369" s="34"/>
      <c r="V369" s="34"/>
      <c r="W369" s="35" t="s">
        <v>68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584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37.5" hidden="1" customHeight="1" x14ac:dyDescent="0.25">
      <c r="A370" s="54" t="s">
        <v>585</v>
      </c>
      <c r="B370" s="54" t="s">
        <v>586</v>
      </c>
      <c r="C370" s="31">
        <v>4301011867</v>
      </c>
      <c r="D370" s="647">
        <v>4680115884830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98</v>
      </c>
      <c r="L370" s="32"/>
      <c r="M370" s="33" t="s">
        <v>67</v>
      </c>
      <c r="N370" s="33"/>
      <c r="O370" s="32">
        <v>60</v>
      </c>
      <c r="P370" s="70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0" s="650"/>
      <c r="R370" s="650"/>
      <c r="S370" s="650"/>
      <c r="T370" s="651"/>
      <c r="U370" s="34"/>
      <c r="V370" s="34"/>
      <c r="W370" s="35" t="s">
        <v>68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587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588</v>
      </c>
      <c r="B371" s="54" t="s">
        <v>589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103</v>
      </c>
      <c r="L371" s="32"/>
      <c r="M371" s="33" t="s">
        <v>99</v>
      </c>
      <c r="N371" s="33"/>
      <c r="O371" s="32">
        <v>90</v>
      </c>
      <c r="P371" s="89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0"/>
      <c r="R371" s="650"/>
      <c r="S371" s="650"/>
      <c r="T371" s="651"/>
      <c r="U371" s="34"/>
      <c r="V371" s="34"/>
      <c r="W371" s="35" t="s">
        <v>68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590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591</v>
      </c>
      <c r="B372" s="54" t="s">
        <v>592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103</v>
      </c>
      <c r="L372" s="32"/>
      <c r="M372" s="33" t="s">
        <v>67</v>
      </c>
      <c r="N372" s="33"/>
      <c r="O372" s="32">
        <v>60</v>
      </c>
      <c r="P372" s="88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0"/>
      <c r="R372" s="650"/>
      <c r="S372" s="650"/>
      <c r="T372" s="651"/>
      <c r="U372" s="34"/>
      <c r="V372" s="34"/>
      <c r="W372" s="35" t="s">
        <v>68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581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593</v>
      </c>
      <c r="B373" s="54" t="s">
        <v>594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103</v>
      </c>
      <c r="L373" s="32"/>
      <c r="M373" s="33" t="s">
        <v>67</v>
      </c>
      <c r="N373" s="33"/>
      <c r="O373" s="32">
        <v>60</v>
      </c>
      <c r="P373" s="6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0"/>
      <c r="R373" s="650"/>
      <c r="S373" s="650"/>
      <c r="T373" s="651"/>
      <c r="U373" s="34"/>
      <c r="V373" s="34"/>
      <c r="W373" s="35" t="s">
        <v>68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587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hidden="1" x14ac:dyDescent="0.2">
      <c r="A374" s="652"/>
      <c r="B374" s="646"/>
      <c r="C374" s="646"/>
      <c r="D374" s="646"/>
      <c r="E374" s="646"/>
      <c r="F374" s="646"/>
      <c r="G374" s="646"/>
      <c r="H374" s="646"/>
      <c r="I374" s="646"/>
      <c r="J374" s="646"/>
      <c r="K374" s="646"/>
      <c r="L374" s="646"/>
      <c r="M374" s="646"/>
      <c r="N374" s="646"/>
      <c r="O374" s="653"/>
      <c r="P374" s="660" t="s">
        <v>85</v>
      </c>
      <c r="Q374" s="661"/>
      <c r="R374" s="661"/>
      <c r="S374" s="661"/>
      <c r="T374" s="661"/>
      <c r="U374" s="661"/>
      <c r="V374" s="662"/>
      <c r="W374" s="37" t="s">
        <v>86</v>
      </c>
      <c r="X374" s="643">
        <f>IFERROR(X367/H367,"0")+IFERROR(X368/H368,"0")+IFERROR(X369/H369,"0")+IFERROR(X370/H370,"0")+IFERROR(X371/H371,"0")+IFERROR(X372/H372,"0")+IFERROR(X373/H373,"0")</f>
        <v>0</v>
      </c>
      <c r="Y374" s="643">
        <f>IFERROR(Y367/H367,"0")+IFERROR(Y368/H368,"0")+IFERROR(Y369/H369,"0")+IFERROR(Y370/H370,"0")+IFERROR(Y371/H371,"0")+IFERROR(Y372/H372,"0")+IFERROR(Y373/H373,"0")</f>
        <v>0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4"/>
      <c r="AB374" s="644"/>
      <c r="AC374" s="644"/>
    </row>
    <row r="375" spans="1:68" hidden="1" x14ac:dyDescent="0.2">
      <c r="A375" s="646"/>
      <c r="B375" s="646"/>
      <c r="C375" s="646"/>
      <c r="D375" s="646"/>
      <c r="E375" s="646"/>
      <c r="F375" s="646"/>
      <c r="G375" s="646"/>
      <c r="H375" s="646"/>
      <c r="I375" s="646"/>
      <c r="J375" s="646"/>
      <c r="K375" s="646"/>
      <c r="L375" s="646"/>
      <c r="M375" s="646"/>
      <c r="N375" s="646"/>
      <c r="O375" s="653"/>
      <c r="P375" s="660" t="s">
        <v>85</v>
      </c>
      <c r="Q375" s="661"/>
      <c r="R375" s="661"/>
      <c r="S375" s="661"/>
      <c r="T375" s="661"/>
      <c r="U375" s="661"/>
      <c r="V375" s="662"/>
      <c r="W375" s="37" t="s">
        <v>68</v>
      </c>
      <c r="X375" s="643">
        <f>IFERROR(SUM(X367:X373),"0")</f>
        <v>0</v>
      </c>
      <c r="Y375" s="643">
        <f>IFERROR(SUM(Y367:Y373),"0")</f>
        <v>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132</v>
      </c>
      <c r="B376" s="646"/>
      <c r="C376" s="646"/>
      <c r="D376" s="646"/>
      <c r="E376" s="646"/>
      <c r="F376" s="646"/>
      <c r="G376" s="646"/>
      <c r="H376" s="646"/>
      <c r="I376" s="646"/>
      <c r="J376" s="646"/>
      <c r="K376" s="646"/>
      <c r="L376" s="646"/>
      <c r="M376" s="646"/>
      <c r="N376" s="646"/>
      <c r="O376" s="646"/>
      <c r="P376" s="646"/>
      <c r="Q376" s="646"/>
      <c r="R376" s="646"/>
      <c r="S376" s="646"/>
      <c r="T376" s="646"/>
      <c r="U376" s="646"/>
      <c r="V376" s="646"/>
      <c r="W376" s="646"/>
      <c r="X376" s="646"/>
      <c r="Y376" s="646"/>
      <c r="Z376" s="646"/>
      <c r="AA376" s="637"/>
      <c r="AB376" s="637"/>
      <c r="AC376" s="637"/>
    </row>
    <row r="377" spans="1:68" ht="27" customHeight="1" x14ac:dyDescent="0.25">
      <c r="A377" s="54" t="s">
        <v>595</v>
      </c>
      <c r="B377" s="54" t="s">
        <v>596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98</v>
      </c>
      <c r="L377" s="32"/>
      <c r="M377" s="33" t="s">
        <v>99</v>
      </c>
      <c r="N377" s="33"/>
      <c r="O377" s="32">
        <v>50</v>
      </c>
      <c r="P377" s="83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0"/>
      <c r="R377" s="650"/>
      <c r="S377" s="650"/>
      <c r="T377" s="651"/>
      <c r="U377" s="34"/>
      <c r="V377" s="34"/>
      <c r="W377" s="35" t="s">
        <v>68</v>
      </c>
      <c r="X377" s="641">
        <v>286</v>
      </c>
      <c r="Y377" s="642">
        <f>IFERROR(IF(X377="",0,CEILING((X377/$H377),1)*$H377),"")</f>
        <v>300</v>
      </c>
      <c r="Z377" s="36">
        <f>IFERROR(IF(Y377=0,"",ROUNDUP(Y377/H377,0)*0.02175),"")</f>
        <v>0.43499999999999994</v>
      </c>
      <c r="AA377" s="56"/>
      <c r="AB377" s="57"/>
      <c r="AC377" s="429" t="s">
        <v>597</v>
      </c>
      <c r="AG377" s="64"/>
      <c r="AJ377" s="68"/>
      <c r="AK377" s="68">
        <v>0</v>
      </c>
      <c r="BB377" s="430" t="s">
        <v>1</v>
      </c>
      <c r="BM377" s="64">
        <f>IFERROR(X377*I377/H377,"0")</f>
        <v>295.15199999999999</v>
      </c>
      <c r="BN377" s="64">
        <f>IFERROR(Y377*I377/H377,"0")</f>
        <v>309.60000000000002</v>
      </c>
      <c r="BO377" s="64">
        <f>IFERROR(1/J377*(X377/H377),"0")</f>
        <v>0.3972222222222222</v>
      </c>
      <c r="BP377" s="64">
        <f>IFERROR(1/J377*(Y377/H377),"0")</f>
        <v>0.41666666666666663</v>
      </c>
    </row>
    <row r="378" spans="1:68" ht="16.5" hidden="1" customHeight="1" x14ac:dyDescent="0.25">
      <c r="A378" s="54" t="s">
        <v>598</v>
      </c>
      <c r="B378" s="54" t="s">
        <v>599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103</v>
      </c>
      <c r="L378" s="32"/>
      <c r="M378" s="33" t="s">
        <v>99</v>
      </c>
      <c r="N378" s="33"/>
      <c r="O378" s="32">
        <v>50</v>
      </c>
      <c r="P378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0"/>
      <c r="R378" s="650"/>
      <c r="S378" s="650"/>
      <c r="T378" s="651"/>
      <c r="U378" s="34"/>
      <c r="V378" s="34"/>
      <c r="W378" s="35" t="s">
        <v>68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597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52"/>
      <c r="B379" s="646"/>
      <c r="C379" s="646"/>
      <c r="D379" s="646"/>
      <c r="E379" s="646"/>
      <c r="F379" s="646"/>
      <c r="G379" s="646"/>
      <c r="H379" s="646"/>
      <c r="I379" s="646"/>
      <c r="J379" s="646"/>
      <c r="K379" s="646"/>
      <c r="L379" s="646"/>
      <c r="M379" s="646"/>
      <c r="N379" s="646"/>
      <c r="O379" s="653"/>
      <c r="P379" s="660" t="s">
        <v>85</v>
      </c>
      <c r="Q379" s="661"/>
      <c r="R379" s="661"/>
      <c r="S379" s="661"/>
      <c r="T379" s="661"/>
      <c r="U379" s="661"/>
      <c r="V379" s="662"/>
      <c r="W379" s="37" t="s">
        <v>86</v>
      </c>
      <c r="X379" s="643">
        <f>IFERROR(X377/H377,"0")+IFERROR(X378/H378,"0")</f>
        <v>19.066666666666666</v>
      </c>
      <c r="Y379" s="643">
        <f>IFERROR(Y377/H377,"0")+IFERROR(Y378/H378,"0")</f>
        <v>20</v>
      </c>
      <c r="Z379" s="643">
        <f>IFERROR(IF(Z377="",0,Z377),"0")+IFERROR(IF(Z378="",0,Z378),"0")</f>
        <v>0.43499999999999994</v>
      </c>
      <c r="AA379" s="644"/>
      <c r="AB379" s="644"/>
      <c r="AC379" s="644"/>
    </row>
    <row r="380" spans="1:68" x14ac:dyDescent="0.2">
      <c r="A380" s="646"/>
      <c r="B380" s="646"/>
      <c r="C380" s="646"/>
      <c r="D380" s="646"/>
      <c r="E380" s="646"/>
      <c r="F380" s="646"/>
      <c r="G380" s="646"/>
      <c r="H380" s="646"/>
      <c r="I380" s="646"/>
      <c r="J380" s="646"/>
      <c r="K380" s="646"/>
      <c r="L380" s="646"/>
      <c r="M380" s="646"/>
      <c r="N380" s="646"/>
      <c r="O380" s="653"/>
      <c r="P380" s="660" t="s">
        <v>85</v>
      </c>
      <c r="Q380" s="661"/>
      <c r="R380" s="661"/>
      <c r="S380" s="661"/>
      <c r="T380" s="661"/>
      <c r="U380" s="661"/>
      <c r="V380" s="662"/>
      <c r="W380" s="37" t="s">
        <v>68</v>
      </c>
      <c r="X380" s="643">
        <f>IFERROR(SUM(X377:X378),"0")</f>
        <v>286</v>
      </c>
      <c r="Y380" s="643">
        <f>IFERROR(SUM(Y377:Y378),"0")</f>
        <v>300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63</v>
      </c>
      <c r="B381" s="646"/>
      <c r="C381" s="646"/>
      <c r="D381" s="646"/>
      <c r="E381" s="646"/>
      <c r="F381" s="646"/>
      <c r="G381" s="646"/>
      <c r="H381" s="646"/>
      <c r="I381" s="646"/>
      <c r="J381" s="646"/>
      <c r="K381" s="646"/>
      <c r="L381" s="646"/>
      <c r="M381" s="646"/>
      <c r="N381" s="646"/>
      <c r="O381" s="646"/>
      <c r="P381" s="646"/>
      <c r="Q381" s="646"/>
      <c r="R381" s="646"/>
      <c r="S381" s="646"/>
      <c r="T381" s="646"/>
      <c r="U381" s="646"/>
      <c r="V381" s="646"/>
      <c r="W381" s="646"/>
      <c r="X381" s="646"/>
      <c r="Y381" s="646"/>
      <c r="Z381" s="646"/>
      <c r="AA381" s="637"/>
      <c r="AB381" s="637"/>
      <c r="AC381" s="637"/>
    </row>
    <row r="382" spans="1:68" ht="27" hidden="1" customHeight="1" x14ac:dyDescent="0.25">
      <c r="A382" s="54" t="s">
        <v>600</v>
      </c>
      <c r="B382" s="54" t="s">
        <v>601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98</v>
      </c>
      <c r="L382" s="32"/>
      <c r="M382" s="33" t="s">
        <v>104</v>
      </c>
      <c r="N382" s="33"/>
      <c r="O382" s="32">
        <v>40</v>
      </c>
      <c r="P382" s="953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0"/>
      <c r="R382" s="650"/>
      <c r="S382" s="650"/>
      <c r="T382" s="651"/>
      <c r="U382" s="34"/>
      <c r="V382" s="34"/>
      <c r="W382" s="35" t="s">
        <v>68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602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603</v>
      </c>
      <c r="B383" s="54" t="s">
        <v>604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98</v>
      </c>
      <c r="L383" s="32"/>
      <c r="M383" s="33" t="s">
        <v>104</v>
      </c>
      <c r="N383" s="33"/>
      <c r="O383" s="32">
        <v>40</v>
      </c>
      <c r="P383" s="6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0"/>
      <c r="R383" s="650"/>
      <c r="S383" s="650"/>
      <c r="T383" s="651"/>
      <c r="U383" s="34"/>
      <c r="V383" s="34"/>
      <c r="W383" s="35" t="s">
        <v>68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605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2"/>
      <c r="B384" s="646"/>
      <c r="C384" s="646"/>
      <c r="D384" s="646"/>
      <c r="E384" s="646"/>
      <c r="F384" s="646"/>
      <c r="G384" s="646"/>
      <c r="H384" s="646"/>
      <c r="I384" s="646"/>
      <c r="J384" s="646"/>
      <c r="K384" s="646"/>
      <c r="L384" s="646"/>
      <c r="M384" s="646"/>
      <c r="N384" s="646"/>
      <c r="O384" s="653"/>
      <c r="P384" s="660" t="s">
        <v>85</v>
      </c>
      <c r="Q384" s="661"/>
      <c r="R384" s="661"/>
      <c r="S384" s="661"/>
      <c r="T384" s="661"/>
      <c r="U384" s="661"/>
      <c r="V384" s="662"/>
      <c r="W384" s="37" t="s">
        <v>86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46"/>
      <c r="B385" s="646"/>
      <c r="C385" s="646"/>
      <c r="D385" s="646"/>
      <c r="E385" s="646"/>
      <c r="F385" s="646"/>
      <c r="G385" s="646"/>
      <c r="H385" s="646"/>
      <c r="I385" s="646"/>
      <c r="J385" s="646"/>
      <c r="K385" s="646"/>
      <c r="L385" s="646"/>
      <c r="M385" s="646"/>
      <c r="N385" s="646"/>
      <c r="O385" s="653"/>
      <c r="P385" s="660" t="s">
        <v>85</v>
      </c>
      <c r="Q385" s="661"/>
      <c r="R385" s="661"/>
      <c r="S385" s="661"/>
      <c r="T385" s="661"/>
      <c r="U385" s="661"/>
      <c r="V385" s="662"/>
      <c r="W385" s="37" t="s">
        <v>68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169</v>
      </c>
      <c r="B386" s="646"/>
      <c r="C386" s="646"/>
      <c r="D386" s="646"/>
      <c r="E386" s="646"/>
      <c r="F386" s="646"/>
      <c r="G386" s="646"/>
      <c r="H386" s="646"/>
      <c r="I386" s="646"/>
      <c r="J386" s="646"/>
      <c r="K386" s="646"/>
      <c r="L386" s="646"/>
      <c r="M386" s="646"/>
      <c r="N386" s="646"/>
      <c r="O386" s="646"/>
      <c r="P386" s="646"/>
      <c r="Q386" s="646"/>
      <c r="R386" s="646"/>
      <c r="S386" s="646"/>
      <c r="T386" s="646"/>
      <c r="U386" s="646"/>
      <c r="V386" s="646"/>
      <c r="W386" s="646"/>
      <c r="X386" s="646"/>
      <c r="Y386" s="646"/>
      <c r="Z386" s="646"/>
      <c r="AA386" s="637"/>
      <c r="AB386" s="637"/>
      <c r="AC386" s="637"/>
    </row>
    <row r="387" spans="1:68" ht="27" hidden="1" customHeight="1" x14ac:dyDescent="0.25">
      <c r="A387" s="54" t="s">
        <v>606</v>
      </c>
      <c r="B387" s="54" t="s">
        <v>607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98</v>
      </c>
      <c r="L387" s="32"/>
      <c r="M387" s="33" t="s">
        <v>104</v>
      </c>
      <c r="N387" s="33"/>
      <c r="O387" s="32">
        <v>30</v>
      </c>
      <c r="P387" s="864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0"/>
      <c r="R387" s="650"/>
      <c r="S387" s="650"/>
      <c r="T387" s="651"/>
      <c r="U387" s="34"/>
      <c r="V387" s="34"/>
      <c r="W387" s="35" t="s">
        <v>68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608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2"/>
      <c r="B388" s="646"/>
      <c r="C388" s="646"/>
      <c r="D388" s="646"/>
      <c r="E388" s="646"/>
      <c r="F388" s="646"/>
      <c r="G388" s="646"/>
      <c r="H388" s="646"/>
      <c r="I388" s="646"/>
      <c r="J388" s="646"/>
      <c r="K388" s="646"/>
      <c r="L388" s="646"/>
      <c r="M388" s="646"/>
      <c r="N388" s="646"/>
      <c r="O388" s="653"/>
      <c r="P388" s="660" t="s">
        <v>85</v>
      </c>
      <c r="Q388" s="661"/>
      <c r="R388" s="661"/>
      <c r="S388" s="661"/>
      <c r="T388" s="661"/>
      <c r="U388" s="661"/>
      <c r="V388" s="662"/>
      <c r="W388" s="37" t="s">
        <v>86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46"/>
      <c r="B389" s="646"/>
      <c r="C389" s="646"/>
      <c r="D389" s="646"/>
      <c r="E389" s="646"/>
      <c r="F389" s="646"/>
      <c r="G389" s="646"/>
      <c r="H389" s="646"/>
      <c r="I389" s="646"/>
      <c r="J389" s="646"/>
      <c r="K389" s="646"/>
      <c r="L389" s="646"/>
      <c r="M389" s="646"/>
      <c r="N389" s="646"/>
      <c r="O389" s="653"/>
      <c r="P389" s="660" t="s">
        <v>85</v>
      </c>
      <c r="Q389" s="661"/>
      <c r="R389" s="661"/>
      <c r="S389" s="661"/>
      <c r="T389" s="661"/>
      <c r="U389" s="661"/>
      <c r="V389" s="662"/>
      <c r="W389" s="37" t="s">
        <v>68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74" t="s">
        <v>609</v>
      </c>
      <c r="B390" s="646"/>
      <c r="C390" s="646"/>
      <c r="D390" s="646"/>
      <c r="E390" s="646"/>
      <c r="F390" s="646"/>
      <c r="G390" s="646"/>
      <c r="H390" s="646"/>
      <c r="I390" s="646"/>
      <c r="J390" s="646"/>
      <c r="K390" s="646"/>
      <c r="L390" s="646"/>
      <c r="M390" s="646"/>
      <c r="N390" s="646"/>
      <c r="O390" s="646"/>
      <c r="P390" s="646"/>
      <c r="Q390" s="646"/>
      <c r="R390" s="646"/>
      <c r="S390" s="646"/>
      <c r="T390" s="646"/>
      <c r="U390" s="646"/>
      <c r="V390" s="646"/>
      <c r="W390" s="646"/>
      <c r="X390" s="646"/>
      <c r="Y390" s="646"/>
      <c r="Z390" s="646"/>
      <c r="AA390" s="636"/>
      <c r="AB390" s="636"/>
      <c r="AC390" s="636"/>
    </row>
    <row r="391" spans="1:68" ht="14.25" hidden="1" customHeight="1" x14ac:dyDescent="0.25">
      <c r="A391" s="654" t="s">
        <v>95</v>
      </c>
      <c r="B391" s="646"/>
      <c r="C391" s="646"/>
      <c r="D391" s="646"/>
      <c r="E391" s="646"/>
      <c r="F391" s="646"/>
      <c r="G391" s="646"/>
      <c r="H391" s="646"/>
      <c r="I391" s="646"/>
      <c r="J391" s="646"/>
      <c r="K391" s="646"/>
      <c r="L391" s="646"/>
      <c r="M391" s="646"/>
      <c r="N391" s="646"/>
      <c r="O391" s="646"/>
      <c r="P391" s="646"/>
      <c r="Q391" s="646"/>
      <c r="R391" s="646"/>
      <c r="S391" s="646"/>
      <c r="T391" s="646"/>
      <c r="U391" s="646"/>
      <c r="V391" s="646"/>
      <c r="W391" s="646"/>
      <c r="X391" s="646"/>
      <c r="Y391" s="646"/>
      <c r="Z391" s="646"/>
      <c r="AA391" s="637"/>
      <c r="AB391" s="637"/>
      <c r="AC391" s="637"/>
    </row>
    <row r="392" spans="1:68" ht="27" hidden="1" customHeight="1" x14ac:dyDescent="0.25">
      <c r="A392" s="54" t="s">
        <v>610</v>
      </c>
      <c r="B392" s="54" t="s">
        <v>611</v>
      </c>
      <c r="C392" s="31">
        <v>4301011483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98</v>
      </c>
      <c r="L392" s="32"/>
      <c r="M392" s="33" t="s">
        <v>67</v>
      </c>
      <c r="N392" s="33"/>
      <c r="O392" s="32">
        <v>60</v>
      </c>
      <c r="P392" s="9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0"/>
      <c r="R392" s="650"/>
      <c r="S392" s="650"/>
      <c r="T392" s="651"/>
      <c r="U392" s="34"/>
      <c r="V392" s="34"/>
      <c r="W392" s="35" t="s">
        <v>68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612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610</v>
      </c>
      <c r="B393" s="54" t="s">
        <v>613</v>
      </c>
      <c r="C393" s="31">
        <v>4301011873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98</v>
      </c>
      <c r="L393" s="32"/>
      <c r="M393" s="33" t="s">
        <v>67</v>
      </c>
      <c r="N393" s="33"/>
      <c r="O393" s="32">
        <v>60</v>
      </c>
      <c r="P393" s="88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0"/>
      <c r="R393" s="650"/>
      <c r="S393" s="650"/>
      <c r="T393" s="651"/>
      <c r="U393" s="34"/>
      <c r="V393" s="34"/>
      <c r="W393" s="35" t="s">
        <v>68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614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615</v>
      </c>
      <c r="B394" s="54" t="s">
        <v>616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98</v>
      </c>
      <c r="L394" s="32"/>
      <c r="M394" s="33" t="s">
        <v>67</v>
      </c>
      <c r="N394" s="33"/>
      <c r="O394" s="32">
        <v>60</v>
      </c>
      <c r="P394" s="9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0"/>
      <c r="R394" s="650"/>
      <c r="S394" s="650"/>
      <c r="T394" s="651"/>
      <c r="U394" s="34"/>
      <c r="V394" s="34"/>
      <c r="W394" s="35" t="s">
        <v>68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617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618</v>
      </c>
      <c r="B395" s="54" t="s">
        <v>619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98</v>
      </c>
      <c r="L395" s="32"/>
      <c r="M395" s="33" t="s">
        <v>67</v>
      </c>
      <c r="N395" s="33"/>
      <c r="O395" s="32">
        <v>60</v>
      </c>
      <c r="P395" s="8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0"/>
      <c r="R395" s="650"/>
      <c r="S395" s="650"/>
      <c r="T395" s="651"/>
      <c r="U395" s="34"/>
      <c r="V395" s="34"/>
      <c r="W395" s="35" t="s">
        <v>68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620</v>
      </c>
      <c r="B396" s="54" t="s">
        <v>621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103</v>
      </c>
      <c r="L396" s="32"/>
      <c r="M396" s="33" t="s">
        <v>67</v>
      </c>
      <c r="N396" s="33"/>
      <c r="O396" s="32">
        <v>60</v>
      </c>
      <c r="P396" s="7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0"/>
      <c r="R396" s="650"/>
      <c r="S396" s="650"/>
      <c r="T396" s="651"/>
      <c r="U396" s="34"/>
      <c r="V396" s="34"/>
      <c r="W396" s="35" t="s">
        <v>68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617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2"/>
      <c r="B397" s="646"/>
      <c r="C397" s="646"/>
      <c r="D397" s="646"/>
      <c r="E397" s="646"/>
      <c r="F397" s="646"/>
      <c r="G397" s="646"/>
      <c r="H397" s="646"/>
      <c r="I397" s="646"/>
      <c r="J397" s="646"/>
      <c r="K397" s="646"/>
      <c r="L397" s="646"/>
      <c r="M397" s="646"/>
      <c r="N397" s="646"/>
      <c r="O397" s="653"/>
      <c r="P397" s="660" t="s">
        <v>85</v>
      </c>
      <c r="Q397" s="661"/>
      <c r="R397" s="661"/>
      <c r="S397" s="661"/>
      <c r="T397" s="661"/>
      <c r="U397" s="661"/>
      <c r="V397" s="662"/>
      <c r="W397" s="37" t="s">
        <v>86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46"/>
      <c r="B398" s="646"/>
      <c r="C398" s="646"/>
      <c r="D398" s="646"/>
      <c r="E398" s="646"/>
      <c r="F398" s="646"/>
      <c r="G398" s="646"/>
      <c r="H398" s="646"/>
      <c r="I398" s="646"/>
      <c r="J398" s="646"/>
      <c r="K398" s="646"/>
      <c r="L398" s="646"/>
      <c r="M398" s="646"/>
      <c r="N398" s="646"/>
      <c r="O398" s="653"/>
      <c r="P398" s="660" t="s">
        <v>85</v>
      </c>
      <c r="Q398" s="661"/>
      <c r="R398" s="661"/>
      <c r="S398" s="661"/>
      <c r="T398" s="661"/>
      <c r="U398" s="661"/>
      <c r="V398" s="662"/>
      <c r="W398" s="37" t="s">
        <v>68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143</v>
      </c>
      <c r="B399" s="646"/>
      <c r="C399" s="646"/>
      <c r="D399" s="646"/>
      <c r="E399" s="646"/>
      <c r="F399" s="646"/>
      <c r="G399" s="646"/>
      <c r="H399" s="646"/>
      <c r="I399" s="646"/>
      <c r="J399" s="646"/>
      <c r="K399" s="646"/>
      <c r="L399" s="646"/>
      <c r="M399" s="646"/>
      <c r="N399" s="646"/>
      <c r="O399" s="646"/>
      <c r="P399" s="646"/>
      <c r="Q399" s="646"/>
      <c r="R399" s="646"/>
      <c r="S399" s="646"/>
      <c r="T399" s="646"/>
      <c r="U399" s="646"/>
      <c r="V399" s="646"/>
      <c r="W399" s="646"/>
      <c r="X399" s="646"/>
      <c r="Y399" s="646"/>
      <c r="Z399" s="646"/>
      <c r="AA399" s="637"/>
      <c r="AB399" s="637"/>
      <c r="AC399" s="637"/>
    </row>
    <row r="400" spans="1:68" ht="27" hidden="1" customHeight="1" x14ac:dyDescent="0.25">
      <c r="A400" s="54" t="s">
        <v>622</v>
      </c>
      <c r="B400" s="54" t="s">
        <v>623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103</v>
      </c>
      <c r="L400" s="32"/>
      <c r="M400" s="33" t="s">
        <v>67</v>
      </c>
      <c r="N400" s="33"/>
      <c r="O400" s="32">
        <v>35</v>
      </c>
      <c r="P400" s="9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0"/>
      <c r="R400" s="650"/>
      <c r="S400" s="650"/>
      <c r="T400" s="651"/>
      <c r="U400" s="34"/>
      <c r="V400" s="34"/>
      <c r="W400" s="35" t="s">
        <v>68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2"/>
      <c r="B401" s="646"/>
      <c r="C401" s="646"/>
      <c r="D401" s="646"/>
      <c r="E401" s="646"/>
      <c r="F401" s="646"/>
      <c r="G401" s="646"/>
      <c r="H401" s="646"/>
      <c r="I401" s="646"/>
      <c r="J401" s="646"/>
      <c r="K401" s="646"/>
      <c r="L401" s="646"/>
      <c r="M401" s="646"/>
      <c r="N401" s="646"/>
      <c r="O401" s="653"/>
      <c r="P401" s="660" t="s">
        <v>85</v>
      </c>
      <c r="Q401" s="661"/>
      <c r="R401" s="661"/>
      <c r="S401" s="661"/>
      <c r="T401" s="661"/>
      <c r="U401" s="661"/>
      <c r="V401" s="662"/>
      <c r="W401" s="37" t="s">
        <v>86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46"/>
      <c r="B402" s="646"/>
      <c r="C402" s="646"/>
      <c r="D402" s="646"/>
      <c r="E402" s="646"/>
      <c r="F402" s="646"/>
      <c r="G402" s="646"/>
      <c r="H402" s="646"/>
      <c r="I402" s="646"/>
      <c r="J402" s="646"/>
      <c r="K402" s="646"/>
      <c r="L402" s="646"/>
      <c r="M402" s="646"/>
      <c r="N402" s="646"/>
      <c r="O402" s="653"/>
      <c r="P402" s="660" t="s">
        <v>85</v>
      </c>
      <c r="Q402" s="661"/>
      <c r="R402" s="661"/>
      <c r="S402" s="661"/>
      <c r="T402" s="661"/>
      <c r="U402" s="661"/>
      <c r="V402" s="662"/>
      <c r="W402" s="37" t="s">
        <v>68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63</v>
      </c>
      <c r="B403" s="646"/>
      <c r="C403" s="646"/>
      <c r="D403" s="646"/>
      <c r="E403" s="646"/>
      <c r="F403" s="646"/>
      <c r="G403" s="646"/>
      <c r="H403" s="646"/>
      <c r="I403" s="646"/>
      <c r="J403" s="646"/>
      <c r="K403" s="646"/>
      <c r="L403" s="646"/>
      <c r="M403" s="646"/>
      <c r="N403" s="646"/>
      <c r="O403" s="646"/>
      <c r="P403" s="646"/>
      <c r="Q403" s="646"/>
      <c r="R403" s="646"/>
      <c r="S403" s="646"/>
      <c r="T403" s="646"/>
      <c r="U403" s="646"/>
      <c r="V403" s="646"/>
      <c r="W403" s="646"/>
      <c r="X403" s="646"/>
      <c r="Y403" s="646"/>
      <c r="Z403" s="646"/>
      <c r="AA403" s="637"/>
      <c r="AB403" s="637"/>
      <c r="AC403" s="637"/>
    </row>
    <row r="404" spans="1:68" ht="27" customHeight="1" x14ac:dyDescent="0.25">
      <c r="A404" s="54" t="s">
        <v>625</v>
      </c>
      <c r="B404" s="54" t="s">
        <v>626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98</v>
      </c>
      <c r="L404" s="32"/>
      <c r="M404" s="33" t="s">
        <v>104</v>
      </c>
      <c r="N404" s="33"/>
      <c r="O404" s="32">
        <v>40</v>
      </c>
      <c r="P404" s="97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0"/>
      <c r="R404" s="650"/>
      <c r="S404" s="650"/>
      <c r="T404" s="651"/>
      <c r="U404" s="34"/>
      <c r="V404" s="34"/>
      <c r="W404" s="35" t="s">
        <v>68</v>
      </c>
      <c r="X404" s="641">
        <v>381</v>
      </c>
      <c r="Y404" s="642">
        <f>IFERROR(IF(X404="",0,CEILING((X404/$H404),1)*$H404),"")</f>
        <v>387</v>
      </c>
      <c r="Z404" s="36">
        <f>IFERROR(IF(Y404=0,"",ROUNDUP(Y404/H404,0)*0.01898),"")</f>
        <v>0.81613999999999998</v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402.971</v>
      </c>
      <c r="BN404" s="64">
        <f>IFERROR(Y404*I404/H404,"0")</f>
        <v>409.31700000000001</v>
      </c>
      <c r="BO404" s="64">
        <f>IFERROR(1/J404*(X404/H404),"0")</f>
        <v>0.66145833333333337</v>
      </c>
      <c r="BP404" s="64">
        <f>IFERROR(1/J404*(Y404/H404),"0")</f>
        <v>0.671875</v>
      </c>
    </row>
    <row r="405" spans="1:68" ht="37.5" hidden="1" customHeight="1" x14ac:dyDescent="0.25">
      <c r="A405" s="54" t="s">
        <v>628</v>
      </c>
      <c r="B405" s="54" t="s">
        <v>629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98</v>
      </c>
      <c r="L405" s="32"/>
      <c r="M405" s="33" t="s">
        <v>104</v>
      </c>
      <c r="N405" s="33"/>
      <c r="O405" s="32">
        <v>40</v>
      </c>
      <c r="P405" s="98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0"/>
      <c r="R405" s="650"/>
      <c r="S405" s="650"/>
      <c r="T405" s="651"/>
      <c r="U405" s="34"/>
      <c r="V405" s="34"/>
      <c r="W405" s="35" t="s">
        <v>68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630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631</v>
      </c>
      <c r="B406" s="54" t="s">
        <v>632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66</v>
      </c>
      <c r="L406" s="32"/>
      <c r="M406" s="33" t="s">
        <v>104</v>
      </c>
      <c r="N406" s="33"/>
      <c r="O406" s="32">
        <v>40</v>
      </c>
      <c r="P406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0"/>
      <c r="R406" s="650"/>
      <c r="S406" s="650"/>
      <c r="T406" s="651"/>
      <c r="U406" s="34"/>
      <c r="V406" s="34"/>
      <c r="W406" s="35" t="s">
        <v>68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627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633</v>
      </c>
      <c r="B407" s="54" t="s">
        <v>634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66</v>
      </c>
      <c r="L407" s="32"/>
      <c r="M407" s="33" t="s">
        <v>104</v>
      </c>
      <c r="N407" s="33"/>
      <c r="O407" s="32">
        <v>40</v>
      </c>
      <c r="P407" s="9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0"/>
      <c r="R407" s="650"/>
      <c r="S407" s="650"/>
      <c r="T407" s="651"/>
      <c r="U407" s="34"/>
      <c r="V407" s="34"/>
      <c r="W407" s="35" t="s">
        <v>68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635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52"/>
      <c r="B408" s="646"/>
      <c r="C408" s="646"/>
      <c r="D408" s="646"/>
      <c r="E408" s="646"/>
      <c r="F408" s="646"/>
      <c r="G408" s="646"/>
      <c r="H408" s="646"/>
      <c r="I408" s="646"/>
      <c r="J408" s="646"/>
      <c r="K408" s="646"/>
      <c r="L408" s="646"/>
      <c r="M408" s="646"/>
      <c r="N408" s="646"/>
      <c r="O408" s="653"/>
      <c r="P408" s="660" t="s">
        <v>85</v>
      </c>
      <c r="Q408" s="661"/>
      <c r="R408" s="661"/>
      <c r="S408" s="661"/>
      <c r="T408" s="661"/>
      <c r="U408" s="661"/>
      <c r="V408" s="662"/>
      <c r="W408" s="37" t="s">
        <v>86</v>
      </c>
      <c r="X408" s="643">
        <f>IFERROR(X404/H404,"0")+IFERROR(X405/H405,"0")+IFERROR(X406/H406,"0")+IFERROR(X407/H407,"0")</f>
        <v>42.333333333333336</v>
      </c>
      <c r="Y408" s="643">
        <f>IFERROR(Y404/H404,"0")+IFERROR(Y405/H405,"0")+IFERROR(Y406/H406,"0")+IFERROR(Y407/H407,"0")</f>
        <v>43</v>
      </c>
      <c r="Z408" s="643">
        <f>IFERROR(IF(Z404="",0,Z404),"0")+IFERROR(IF(Z405="",0,Z405),"0")+IFERROR(IF(Z406="",0,Z406),"0")+IFERROR(IF(Z407="",0,Z407),"0")</f>
        <v>0.81613999999999998</v>
      </c>
      <c r="AA408" s="644"/>
      <c r="AB408" s="644"/>
      <c r="AC408" s="644"/>
    </row>
    <row r="409" spans="1:68" x14ac:dyDescent="0.2">
      <c r="A409" s="646"/>
      <c r="B409" s="646"/>
      <c r="C409" s="646"/>
      <c r="D409" s="646"/>
      <c r="E409" s="646"/>
      <c r="F409" s="646"/>
      <c r="G409" s="646"/>
      <c r="H409" s="646"/>
      <c r="I409" s="646"/>
      <c r="J409" s="646"/>
      <c r="K409" s="646"/>
      <c r="L409" s="646"/>
      <c r="M409" s="646"/>
      <c r="N409" s="646"/>
      <c r="O409" s="653"/>
      <c r="P409" s="660" t="s">
        <v>85</v>
      </c>
      <c r="Q409" s="661"/>
      <c r="R409" s="661"/>
      <c r="S409" s="661"/>
      <c r="T409" s="661"/>
      <c r="U409" s="661"/>
      <c r="V409" s="662"/>
      <c r="W409" s="37" t="s">
        <v>68</v>
      </c>
      <c r="X409" s="643">
        <f>IFERROR(SUM(X404:X407),"0")</f>
        <v>381</v>
      </c>
      <c r="Y409" s="643">
        <f>IFERROR(SUM(Y404:Y407),"0")</f>
        <v>387</v>
      </c>
      <c r="Z409" s="37"/>
      <c r="AA409" s="644"/>
      <c r="AB409" s="644"/>
      <c r="AC409" s="644"/>
    </row>
    <row r="410" spans="1:68" ht="14.25" hidden="1" customHeight="1" x14ac:dyDescent="0.25">
      <c r="A410" s="654" t="s">
        <v>169</v>
      </c>
      <c r="B410" s="646"/>
      <c r="C410" s="646"/>
      <c r="D410" s="646"/>
      <c r="E410" s="646"/>
      <c r="F410" s="646"/>
      <c r="G410" s="646"/>
      <c r="H410" s="646"/>
      <c r="I410" s="646"/>
      <c r="J410" s="646"/>
      <c r="K410" s="646"/>
      <c r="L410" s="646"/>
      <c r="M410" s="646"/>
      <c r="N410" s="646"/>
      <c r="O410" s="646"/>
      <c r="P410" s="646"/>
      <c r="Q410" s="646"/>
      <c r="R410" s="646"/>
      <c r="S410" s="646"/>
      <c r="T410" s="646"/>
      <c r="U410" s="646"/>
      <c r="V410" s="646"/>
      <c r="W410" s="646"/>
      <c r="X410" s="646"/>
      <c r="Y410" s="646"/>
      <c r="Z410" s="646"/>
      <c r="AA410" s="637"/>
      <c r="AB410" s="637"/>
      <c r="AC410" s="637"/>
    </row>
    <row r="411" spans="1:68" ht="27" hidden="1" customHeight="1" x14ac:dyDescent="0.25">
      <c r="A411" s="54" t="s">
        <v>636</v>
      </c>
      <c r="B411" s="54" t="s">
        <v>637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98</v>
      </c>
      <c r="L411" s="32"/>
      <c r="M411" s="33" t="s">
        <v>104</v>
      </c>
      <c r="N411" s="33"/>
      <c r="O411" s="32">
        <v>40</v>
      </c>
      <c r="P411" s="91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0"/>
      <c r="R411" s="650"/>
      <c r="S411" s="650"/>
      <c r="T411" s="651"/>
      <c r="U411" s="34"/>
      <c r="V411" s="34"/>
      <c r="W411" s="35" t="s">
        <v>68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638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2"/>
      <c r="B412" s="646"/>
      <c r="C412" s="646"/>
      <c r="D412" s="646"/>
      <c r="E412" s="646"/>
      <c r="F412" s="646"/>
      <c r="G412" s="646"/>
      <c r="H412" s="646"/>
      <c r="I412" s="646"/>
      <c r="J412" s="646"/>
      <c r="K412" s="646"/>
      <c r="L412" s="646"/>
      <c r="M412" s="646"/>
      <c r="N412" s="646"/>
      <c r="O412" s="653"/>
      <c r="P412" s="660" t="s">
        <v>85</v>
      </c>
      <c r="Q412" s="661"/>
      <c r="R412" s="661"/>
      <c r="S412" s="661"/>
      <c r="T412" s="661"/>
      <c r="U412" s="661"/>
      <c r="V412" s="662"/>
      <c r="W412" s="37" t="s">
        <v>86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46"/>
      <c r="B413" s="646"/>
      <c r="C413" s="646"/>
      <c r="D413" s="646"/>
      <c r="E413" s="646"/>
      <c r="F413" s="646"/>
      <c r="G413" s="646"/>
      <c r="H413" s="646"/>
      <c r="I413" s="646"/>
      <c r="J413" s="646"/>
      <c r="K413" s="646"/>
      <c r="L413" s="646"/>
      <c r="M413" s="646"/>
      <c r="N413" s="646"/>
      <c r="O413" s="653"/>
      <c r="P413" s="660" t="s">
        <v>85</v>
      </c>
      <c r="Q413" s="661"/>
      <c r="R413" s="661"/>
      <c r="S413" s="661"/>
      <c r="T413" s="661"/>
      <c r="U413" s="661"/>
      <c r="V413" s="662"/>
      <c r="W413" s="37" t="s">
        <v>68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71" t="s">
        <v>639</v>
      </c>
      <c r="B414" s="672"/>
      <c r="C414" s="672"/>
      <c r="D414" s="672"/>
      <c r="E414" s="672"/>
      <c r="F414" s="672"/>
      <c r="G414" s="672"/>
      <c r="H414" s="672"/>
      <c r="I414" s="672"/>
      <c r="J414" s="672"/>
      <c r="K414" s="672"/>
      <c r="L414" s="672"/>
      <c r="M414" s="672"/>
      <c r="N414" s="672"/>
      <c r="O414" s="672"/>
      <c r="P414" s="672"/>
      <c r="Q414" s="672"/>
      <c r="R414" s="672"/>
      <c r="S414" s="672"/>
      <c r="T414" s="672"/>
      <c r="U414" s="672"/>
      <c r="V414" s="672"/>
      <c r="W414" s="672"/>
      <c r="X414" s="672"/>
      <c r="Y414" s="672"/>
      <c r="Z414" s="672"/>
      <c r="AA414" s="48"/>
      <c r="AB414" s="48"/>
      <c r="AC414" s="48"/>
    </row>
    <row r="415" spans="1:68" ht="16.5" hidden="1" customHeight="1" x14ac:dyDescent="0.25">
      <c r="A415" s="674" t="s">
        <v>640</v>
      </c>
      <c r="B415" s="646"/>
      <c r="C415" s="646"/>
      <c r="D415" s="646"/>
      <c r="E415" s="646"/>
      <c r="F415" s="646"/>
      <c r="G415" s="646"/>
      <c r="H415" s="646"/>
      <c r="I415" s="646"/>
      <c r="J415" s="646"/>
      <c r="K415" s="646"/>
      <c r="L415" s="646"/>
      <c r="M415" s="646"/>
      <c r="N415" s="646"/>
      <c r="O415" s="646"/>
      <c r="P415" s="646"/>
      <c r="Q415" s="646"/>
      <c r="R415" s="646"/>
      <c r="S415" s="646"/>
      <c r="T415" s="646"/>
      <c r="U415" s="646"/>
      <c r="V415" s="646"/>
      <c r="W415" s="646"/>
      <c r="X415" s="646"/>
      <c r="Y415" s="646"/>
      <c r="Z415" s="646"/>
      <c r="AA415" s="636"/>
      <c r="AB415" s="636"/>
      <c r="AC415" s="636"/>
    </row>
    <row r="416" spans="1:68" ht="14.25" hidden="1" customHeight="1" x14ac:dyDescent="0.25">
      <c r="A416" s="654" t="s">
        <v>143</v>
      </c>
      <c r="B416" s="646"/>
      <c r="C416" s="646"/>
      <c r="D416" s="646"/>
      <c r="E416" s="646"/>
      <c r="F416" s="646"/>
      <c r="G416" s="646"/>
      <c r="H416" s="646"/>
      <c r="I416" s="646"/>
      <c r="J416" s="646"/>
      <c r="K416" s="646"/>
      <c r="L416" s="646"/>
      <c r="M416" s="646"/>
      <c r="N416" s="646"/>
      <c r="O416" s="646"/>
      <c r="P416" s="646"/>
      <c r="Q416" s="646"/>
      <c r="R416" s="646"/>
      <c r="S416" s="646"/>
      <c r="T416" s="646"/>
      <c r="U416" s="646"/>
      <c r="V416" s="646"/>
      <c r="W416" s="646"/>
      <c r="X416" s="646"/>
      <c r="Y416" s="646"/>
      <c r="Z416" s="646"/>
      <c r="AA416" s="637"/>
      <c r="AB416" s="637"/>
      <c r="AC416" s="637"/>
    </row>
    <row r="417" spans="1:68" ht="27" hidden="1" customHeight="1" x14ac:dyDescent="0.25">
      <c r="A417" s="54" t="s">
        <v>641</v>
      </c>
      <c r="B417" s="54" t="s">
        <v>642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103</v>
      </c>
      <c r="L417" s="32"/>
      <c r="M417" s="33" t="s">
        <v>67</v>
      </c>
      <c r="N417" s="33"/>
      <c r="O417" s="32">
        <v>50</v>
      </c>
      <c r="P417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0"/>
      <c r="R417" s="650"/>
      <c r="S417" s="650"/>
      <c r="T417" s="651"/>
      <c r="U417" s="34"/>
      <c r="V417" s="34"/>
      <c r="W417" s="35" t="s">
        <v>68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643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644</v>
      </c>
      <c r="B418" s="54" t="s">
        <v>645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103</v>
      </c>
      <c r="L418" s="32"/>
      <c r="M418" s="33" t="s">
        <v>67</v>
      </c>
      <c r="N418" s="33"/>
      <c r="O418" s="32">
        <v>50</v>
      </c>
      <c r="P418" s="73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0"/>
      <c r="R418" s="650"/>
      <c r="S418" s="650"/>
      <c r="T418" s="651"/>
      <c r="U418" s="34"/>
      <c r="V418" s="34"/>
      <c r="W418" s="35" t="s">
        <v>68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646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644</v>
      </c>
      <c r="B419" s="54" t="s">
        <v>647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103</v>
      </c>
      <c r="L419" s="32"/>
      <c r="M419" s="33" t="s">
        <v>67</v>
      </c>
      <c r="N419" s="33"/>
      <c r="O419" s="32">
        <v>50</v>
      </c>
      <c r="P419" s="8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0"/>
      <c r="R419" s="650"/>
      <c r="S419" s="650"/>
      <c r="T419" s="651"/>
      <c r="U419" s="34"/>
      <c r="V419" s="34"/>
      <c r="W419" s="35" t="s">
        <v>68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646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103</v>
      </c>
      <c r="L420" s="32"/>
      <c r="M420" s="33" t="s">
        <v>67</v>
      </c>
      <c r="N420" s="33"/>
      <c r="O420" s="32">
        <v>50</v>
      </c>
      <c r="P420" s="7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0"/>
      <c r="R420" s="650"/>
      <c r="S420" s="650"/>
      <c r="T420" s="651"/>
      <c r="U420" s="34"/>
      <c r="V420" s="34"/>
      <c r="W420" s="35" t="s">
        <v>68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146</v>
      </c>
      <c r="L421" s="32"/>
      <c r="M421" s="33" t="s">
        <v>67</v>
      </c>
      <c r="N421" s="33"/>
      <c r="O421" s="32">
        <v>50</v>
      </c>
      <c r="P421" s="77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0"/>
      <c r="R421" s="650"/>
      <c r="S421" s="650"/>
      <c r="T421" s="651"/>
      <c r="U421" s="34"/>
      <c r="V421" s="34"/>
      <c r="W421" s="35" t="s">
        <v>68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653</v>
      </c>
      <c r="B422" s="54" t="s">
        <v>654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146</v>
      </c>
      <c r="L422" s="32"/>
      <c r="M422" s="33" t="s">
        <v>67</v>
      </c>
      <c r="N422" s="33"/>
      <c r="O422" s="32">
        <v>50</v>
      </c>
      <c r="P422" s="9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0"/>
      <c r="R422" s="650"/>
      <c r="S422" s="650"/>
      <c r="T422" s="651"/>
      <c r="U422" s="34"/>
      <c r="V422" s="34"/>
      <c r="W422" s="35" t="s">
        <v>68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643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655</v>
      </c>
      <c r="B423" s="54" t="s">
        <v>656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146</v>
      </c>
      <c r="L423" s="32"/>
      <c r="M423" s="33" t="s">
        <v>67</v>
      </c>
      <c r="N423" s="33"/>
      <c r="O423" s="32">
        <v>50</v>
      </c>
      <c r="P423" s="77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0"/>
      <c r="R423" s="650"/>
      <c r="S423" s="650"/>
      <c r="T423" s="651"/>
      <c r="U423" s="34"/>
      <c r="V423" s="34"/>
      <c r="W423" s="35" t="s">
        <v>68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657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658</v>
      </c>
      <c r="B424" s="54" t="s">
        <v>659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146</v>
      </c>
      <c r="L424" s="32"/>
      <c r="M424" s="33" t="s">
        <v>67</v>
      </c>
      <c r="N424" s="33"/>
      <c r="O424" s="32">
        <v>50</v>
      </c>
      <c r="P424" s="85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0"/>
      <c r="R424" s="650"/>
      <c r="S424" s="650"/>
      <c r="T424" s="651"/>
      <c r="U424" s="34"/>
      <c r="V424" s="34"/>
      <c r="W424" s="35" t="s">
        <v>68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660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661</v>
      </c>
      <c r="B425" s="54" t="s">
        <v>662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146</v>
      </c>
      <c r="L425" s="32"/>
      <c r="M425" s="33" t="s">
        <v>67</v>
      </c>
      <c r="N425" s="33"/>
      <c r="O425" s="32">
        <v>50</v>
      </c>
      <c r="P425" s="88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0"/>
      <c r="R425" s="650"/>
      <c r="S425" s="650"/>
      <c r="T425" s="651"/>
      <c r="U425" s="34"/>
      <c r="V425" s="34"/>
      <c r="W425" s="35" t="s">
        <v>68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663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664</v>
      </c>
      <c r="B426" s="54" t="s">
        <v>665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146</v>
      </c>
      <c r="L426" s="32"/>
      <c r="M426" s="33" t="s">
        <v>67</v>
      </c>
      <c r="N426" s="33"/>
      <c r="O426" s="32">
        <v>50</v>
      </c>
      <c r="P426" s="9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0"/>
      <c r="R426" s="650"/>
      <c r="S426" s="650"/>
      <c r="T426" s="651"/>
      <c r="U426" s="34"/>
      <c r="V426" s="34"/>
      <c r="W426" s="35" t="s">
        <v>68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660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2"/>
      <c r="B427" s="646"/>
      <c r="C427" s="646"/>
      <c r="D427" s="646"/>
      <c r="E427" s="646"/>
      <c r="F427" s="646"/>
      <c r="G427" s="646"/>
      <c r="H427" s="646"/>
      <c r="I427" s="646"/>
      <c r="J427" s="646"/>
      <c r="K427" s="646"/>
      <c r="L427" s="646"/>
      <c r="M427" s="646"/>
      <c r="N427" s="646"/>
      <c r="O427" s="653"/>
      <c r="P427" s="660" t="s">
        <v>85</v>
      </c>
      <c r="Q427" s="661"/>
      <c r="R427" s="661"/>
      <c r="S427" s="661"/>
      <c r="T427" s="661"/>
      <c r="U427" s="661"/>
      <c r="V427" s="662"/>
      <c r="W427" s="37" t="s">
        <v>86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46"/>
      <c r="B428" s="646"/>
      <c r="C428" s="646"/>
      <c r="D428" s="646"/>
      <c r="E428" s="646"/>
      <c r="F428" s="646"/>
      <c r="G428" s="646"/>
      <c r="H428" s="646"/>
      <c r="I428" s="646"/>
      <c r="J428" s="646"/>
      <c r="K428" s="646"/>
      <c r="L428" s="646"/>
      <c r="M428" s="646"/>
      <c r="N428" s="646"/>
      <c r="O428" s="653"/>
      <c r="P428" s="660" t="s">
        <v>85</v>
      </c>
      <c r="Q428" s="661"/>
      <c r="R428" s="661"/>
      <c r="S428" s="661"/>
      <c r="T428" s="661"/>
      <c r="U428" s="661"/>
      <c r="V428" s="662"/>
      <c r="W428" s="37" t="s">
        <v>68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63</v>
      </c>
      <c r="B429" s="646"/>
      <c r="C429" s="646"/>
      <c r="D429" s="646"/>
      <c r="E429" s="646"/>
      <c r="F429" s="646"/>
      <c r="G429" s="646"/>
      <c r="H429" s="646"/>
      <c r="I429" s="646"/>
      <c r="J429" s="646"/>
      <c r="K429" s="646"/>
      <c r="L429" s="646"/>
      <c r="M429" s="646"/>
      <c r="N429" s="646"/>
      <c r="O429" s="646"/>
      <c r="P429" s="646"/>
      <c r="Q429" s="646"/>
      <c r="R429" s="646"/>
      <c r="S429" s="646"/>
      <c r="T429" s="646"/>
      <c r="U429" s="646"/>
      <c r="V429" s="646"/>
      <c r="W429" s="646"/>
      <c r="X429" s="646"/>
      <c r="Y429" s="646"/>
      <c r="Z429" s="646"/>
      <c r="AA429" s="637"/>
      <c r="AB429" s="637"/>
      <c r="AC429" s="637"/>
    </row>
    <row r="430" spans="1:68" ht="27" hidden="1" customHeight="1" x14ac:dyDescent="0.25">
      <c r="A430" s="54" t="s">
        <v>666</v>
      </c>
      <c r="B430" s="54" t="s">
        <v>667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103</v>
      </c>
      <c r="L430" s="32"/>
      <c r="M430" s="33" t="s">
        <v>104</v>
      </c>
      <c r="N430" s="33"/>
      <c r="O430" s="32">
        <v>45</v>
      </c>
      <c r="P430" s="73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0"/>
      <c r="R430" s="650"/>
      <c r="S430" s="650"/>
      <c r="T430" s="651"/>
      <c r="U430" s="34"/>
      <c r="V430" s="34"/>
      <c r="W430" s="35" t="s">
        <v>68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668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669</v>
      </c>
      <c r="B431" s="54" t="s">
        <v>670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66</v>
      </c>
      <c r="L431" s="32"/>
      <c r="M431" s="33" t="s">
        <v>104</v>
      </c>
      <c r="N431" s="33"/>
      <c r="O431" s="32">
        <v>45</v>
      </c>
      <c r="P431" s="90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0"/>
      <c r="R431" s="650"/>
      <c r="S431" s="650"/>
      <c r="T431" s="651"/>
      <c r="U431" s="34"/>
      <c r="V431" s="34"/>
      <c r="W431" s="35" t="s">
        <v>68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671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2"/>
      <c r="B432" s="646"/>
      <c r="C432" s="646"/>
      <c r="D432" s="646"/>
      <c r="E432" s="646"/>
      <c r="F432" s="646"/>
      <c r="G432" s="646"/>
      <c r="H432" s="646"/>
      <c r="I432" s="646"/>
      <c r="J432" s="646"/>
      <c r="K432" s="646"/>
      <c r="L432" s="646"/>
      <c r="M432" s="646"/>
      <c r="N432" s="646"/>
      <c r="O432" s="653"/>
      <c r="P432" s="660" t="s">
        <v>85</v>
      </c>
      <c r="Q432" s="661"/>
      <c r="R432" s="661"/>
      <c r="S432" s="661"/>
      <c r="T432" s="661"/>
      <c r="U432" s="661"/>
      <c r="V432" s="662"/>
      <c r="W432" s="37" t="s">
        <v>86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46"/>
      <c r="B433" s="646"/>
      <c r="C433" s="646"/>
      <c r="D433" s="646"/>
      <c r="E433" s="646"/>
      <c r="F433" s="646"/>
      <c r="G433" s="646"/>
      <c r="H433" s="646"/>
      <c r="I433" s="646"/>
      <c r="J433" s="646"/>
      <c r="K433" s="646"/>
      <c r="L433" s="646"/>
      <c r="M433" s="646"/>
      <c r="N433" s="646"/>
      <c r="O433" s="653"/>
      <c r="P433" s="660" t="s">
        <v>85</v>
      </c>
      <c r="Q433" s="661"/>
      <c r="R433" s="661"/>
      <c r="S433" s="661"/>
      <c r="T433" s="661"/>
      <c r="U433" s="661"/>
      <c r="V433" s="662"/>
      <c r="W433" s="37" t="s">
        <v>68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74" t="s">
        <v>672</v>
      </c>
      <c r="B434" s="646"/>
      <c r="C434" s="646"/>
      <c r="D434" s="646"/>
      <c r="E434" s="646"/>
      <c r="F434" s="646"/>
      <c r="G434" s="646"/>
      <c r="H434" s="646"/>
      <c r="I434" s="646"/>
      <c r="J434" s="646"/>
      <c r="K434" s="646"/>
      <c r="L434" s="646"/>
      <c r="M434" s="646"/>
      <c r="N434" s="646"/>
      <c r="O434" s="646"/>
      <c r="P434" s="646"/>
      <c r="Q434" s="646"/>
      <c r="R434" s="646"/>
      <c r="S434" s="646"/>
      <c r="T434" s="646"/>
      <c r="U434" s="646"/>
      <c r="V434" s="646"/>
      <c r="W434" s="646"/>
      <c r="X434" s="646"/>
      <c r="Y434" s="646"/>
      <c r="Z434" s="646"/>
      <c r="AA434" s="636"/>
      <c r="AB434" s="636"/>
      <c r="AC434" s="636"/>
    </row>
    <row r="435" spans="1:68" ht="14.25" hidden="1" customHeight="1" x14ac:dyDescent="0.25">
      <c r="A435" s="654" t="s">
        <v>132</v>
      </c>
      <c r="B435" s="646"/>
      <c r="C435" s="646"/>
      <c r="D435" s="646"/>
      <c r="E435" s="646"/>
      <c r="F435" s="646"/>
      <c r="G435" s="646"/>
      <c r="H435" s="646"/>
      <c r="I435" s="646"/>
      <c r="J435" s="646"/>
      <c r="K435" s="646"/>
      <c r="L435" s="646"/>
      <c r="M435" s="646"/>
      <c r="N435" s="646"/>
      <c r="O435" s="646"/>
      <c r="P435" s="646"/>
      <c r="Q435" s="646"/>
      <c r="R435" s="646"/>
      <c r="S435" s="646"/>
      <c r="T435" s="646"/>
      <c r="U435" s="646"/>
      <c r="V435" s="646"/>
      <c r="W435" s="646"/>
      <c r="X435" s="646"/>
      <c r="Y435" s="646"/>
      <c r="Z435" s="646"/>
      <c r="AA435" s="637"/>
      <c r="AB435" s="637"/>
      <c r="AC435" s="637"/>
    </row>
    <row r="436" spans="1:68" ht="27" hidden="1" customHeight="1" x14ac:dyDescent="0.25">
      <c r="A436" s="54" t="s">
        <v>673</v>
      </c>
      <c r="B436" s="54" t="s">
        <v>674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66</v>
      </c>
      <c r="L436" s="32"/>
      <c r="M436" s="33" t="s">
        <v>67</v>
      </c>
      <c r="N436" s="33"/>
      <c r="O436" s="32">
        <v>40</v>
      </c>
      <c r="P436" s="68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0"/>
      <c r="R436" s="650"/>
      <c r="S436" s="650"/>
      <c r="T436" s="651"/>
      <c r="U436" s="34"/>
      <c r="V436" s="34"/>
      <c r="W436" s="35" t="s">
        <v>68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675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66</v>
      </c>
      <c r="L437" s="32"/>
      <c r="M437" s="33" t="s">
        <v>67</v>
      </c>
      <c r="N437" s="33"/>
      <c r="O437" s="32">
        <v>40</v>
      </c>
      <c r="P437" s="9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0"/>
      <c r="R437" s="650"/>
      <c r="S437" s="650"/>
      <c r="T437" s="651"/>
      <c r="U437" s="34"/>
      <c r="V437" s="34"/>
      <c r="W437" s="35" t="s">
        <v>68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678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2"/>
      <c r="B438" s="646"/>
      <c r="C438" s="646"/>
      <c r="D438" s="646"/>
      <c r="E438" s="646"/>
      <c r="F438" s="646"/>
      <c r="G438" s="646"/>
      <c r="H438" s="646"/>
      <c r="I438" s="646"/>
      <c r="J438" s="646"/>
      <c r="K438" s="646"/>
      <c r="L438" s="646"/>
      <c r="M438" s="646"/>
      <c r="N438" s="646"/>
      <c r="O438" s="653"/>
      <c r="P438" s="660" t="s">
        <v>85</v>
      </c>
      <c r="Q438" s="661"/>
      <c r="R438" s="661"/>
      <c r="S438" s="661"/>
      <c r="T438" s="661"/>
      <c r="U438" s="661"/>
      <c r="V438" s="662"/>
      <c r="W438" s="37" t="s">
        <v>86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46"/>
      <c r="B439" s="646"/>
      <c r="C439" s="646"/>
      <c r="D439" s="646"/>
      <c r="E439" s="646"/>
      <c r="F439" s="646"/>
      <c r="G439" s="646"/>
      <c r="H439" s="646"/>
      <c r="I439" s="646"/>
      <c r="J439" s="646"/>
      <c r="K439" s="646"/>
      <c r="L439" s="646"/>
      <c r="M439" s="646"/>
      <c r="N439" s="646"/>
      <c r="O439" s="653"/>
      <c r="P439" s="660" t="s">
        <v>85</v>
      </c>
      <c r="Q439" s="661"/>
      <c r="R439" s="661"/>
      <c r="S439" s="661"/>
      <c r="T439" s="661"/>
      <c r="U439" s="661"/>
      <c r="V439" s="662"/>
      <c r="W439" s="37" t="s">
        <v>68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143</v>
      </c>
      <c r="B440" s="646"/>
      <c r="C440" s="646"/>
      <c r="D440" s="646"/>
      <c r="E440" s="646"/>
      <c r="F440" s="646"/>
      <c r="G440" s="646"/>
      <c r="H440" s="646"/>
      <c r="I440" s="646"/>
      <c r="J440" s="646"/>
      <c r="K440" s="646"/>
      <c r="L440" s="646"/>
      <c r="M440" s="646"/>
      <c r="N440" s="646"/>
      <c r="O440" s="646"/>
      <c r="P440" s="646"/>
      <c r="Q440" s="646"/>
      <c r="R440" s="646"/>
      <c r="S440" s="646"/>
      <c r="T440" s="646"/>
      <c r="U440" s="646"/>
      <c r="V440" s="646"/>
      <c r="W440" s="646"/>
      <c r="X440" s="646"/>
      <c r="Y440" s="646"/>
      <c r="Z440" s="646"/>
      <c r="AA440" s="637"/>
      <c r="AB440" s="637"/>
      <c r="AC440" s="637"/>
    </row>
    <row r="441" spans="1:68" ht="27" hidden="1" customHeight="1" x14ac:dyDescent="0.25">
      <c r="A441" s="54" t="s">
        <v>679</v>
      </c>
      <c r="B441" s="54" t="s">
        <v>680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103</v>
      </c>
      <c r="L441" s="32"/>
      <c r="M441" s="33" t="s">
        <v>99</v>
      </c>
      <c r="N441" s="33"/>
      <c r="O441" s="32">
        <v>50</v>
      </c>
      <c r="P44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0"/>
      <c r="R441" s="650"/>
      <c r="S441" s="650"/>
      <c r="T441" s="651"/>
      <c r="U441" s="34"/>
      <c r="V441" s="34"/>
      <c r="W441" s="35" t="s">
        <v>68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681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146</v>
      </c>
      <c r="L442" s="32"/>
      <c r="M442" s="33" t="s">
        <v>67</v>
      </c>
      <c r="N442" s="33"/>
      <c r="O442" s="32">
        <v>50</v>
      </c>
      <c r="P442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0"/>
      <c r="R442" s="650"/>
      <c r="S442" s="650"/>
      <c r="T442" s="651"/>
      <c r="U442" s="34"/>
      <c r="V442" s="34"/>
      <c r="W442" s="35" t="s">
        <v>68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684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146</v>
      </c>
      <c r="L443" s="32"/>
      <c r="M443" s="33" t="s">
        <v>67</v>
      </c>
      <c r="N443" s="33"/>
      <c r="O443" s="32">
        <v>50</v>
      </c>
      <c r="P443" s="97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0"/>
      <c r="R443" s="650"/>
      <c r="S443" s="650"/>
      <c r="T443" s="651"/>
      <c r="U443" s="34"/>
      <c r="V443" s="34"/>
      <c r="W443" s="35" t="s">
        <v>68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687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hidden="1" customHeight="1" x14ac:dyDescent="0.25">
      <c r="A444" s="54" t="s">
        <v>688</v>
      </c>
      <c r="B444" s="54" t="s">
        <v>689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146</v>
      </c>
      <c r="L444" s="32"/>
      <c r="M444" s="33" t="s">
        <v>67</v>
      </c>
      <c r="N444" s="33"/>
      <c r="O444" s="32">
        <v>50</v>
      </c>
      <c r="P444" s="7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0"/>
      <c r="R444" s="650"/>
      <c r="S444" s="650"/>
      <c r="T444" s="651"/>
      <c r="U444" s="34"/>
      <c r="V444" s="34"/>
      <c r="W444" s="35" t="s">
        <v>68</v>
      </c>
      <c r="X444" s="641">
        <v>0</v>
      </c>
      <c r="Y444" s="642">
        <f>IFERROR(IF(X444="",0,CEILING((X444/$H444),1)*$H444),"")</f>
        <v>0</v>
      </c>
      <c r="Z444" s="36" t="str">
        <f>IFERROR(IF(Y444=0,"",ROUNDUP(Y444/H444,0)*0.00502),"")</f>
        <v/>
      </c>
      <c r="AA444" s="56"/>
      <c r="AB444" s="57"/>
      <c r="AC444" s="495" t="s">
        <v>687</v>
      </c>
      <c r="AG444" s="64"/>
      <c r="AJ444" s="68"/>
      <c r="AK444" s="68">
        <v>0</v>
      </c>
      <c r="BB444" s="49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652"/>
      <c r="B445" s="646"/>
      <c r="C445" s="646"/>
      <c r="D445" s="646"/>
      <c r="E445" s="646"/>
      <c r="F445" s="646"/>
      <c r="G445" s="646"/>
      <c r="H445" s="646"/>
      <c r="I445" s="646"/>
      <c r="J445" s="646"/>
      <c r="K445" s="646"/>
      <c r="L445" s="646"/>
      <c r="M445" s="646"/>
      <c r="N445" s="646"/>
      <c r="O445" s="653"/>
      <c r="P445" s="660" t="s">
        <v>85</v>
      </c>
      <c r="Q445" s="661"/>
      <c r="R445" s="661"/>
      <c r="S445" s="661"/>
      <c r="T445" s="661"/>
      <c r="U445" s="661"/>
      <c r="V445" s="662"/>
      <c r="W445" s="37" t="s">
        <v>86</v>
      </c>
      <c r="X445" s="643">
        <f>IFERROR(X441/H441,"0")+IFERROR(X442/H442,"0")+IFERROR(X443/H443,"0")+IFERROR(X444/H444,"0")</f>
        <v>0</v>
      </c>
      <c r="Y445" s="643">
        <f>IFERROR(Y441/H441,"0")+IFERROR(Y442/H442,"0")+IFERROR(Y443/H443,"0")+IFERROR(Y444/H444,"0")</f>
        <v>0</v>
      </c>
      <c r="Z445" s="643">
        <f>IFERROR(IF(Z441="",0,Z441),"0")+IFERROR(IF(Z442="",0,Z442),"0")+IFERROR(IF(Z443="",0,Z443),"0")+IFERROR(IF(Z444="",0,Z444),"0")</f>
        <v>0</v>
      </c>
      <c r="AA445" s="644"/>
      <c r="AB445" s="644"/>
      <c r="AC445" s="644"/>
    </row>
    <row r="446" spans="1:68" hidden="1" x14ac:dyDescent="0.2">
      <c r="A446" s="646"/>
      <c r="B446" s="646"/>
      <c r="C446" s="646"/>
      <c r="D446" s="646"/>
      <c r="E446" s="646"/>
      <c r="F446" s="646"/>
      <c r="G446" s="646"/>
      <c r="H446" s="646"/>
      <c r="I446" s="646"/>
      <c r="J446" s="646"/>
      <c r="K446" s="646"/>
      <c r="L446" s="646"/>
      <c r="M446" s="646"/>
      <c r="N446" s="646"/>
      <c r="O446" s="653"/>
      <c r="P446" s="660" t="s">
        <v>85</v>
      </c>
      <c r="Q446" s="661"/>
      <c r="R446" s="661"/>
      <c r="S446" s="661"/>
      <c r="T446" s="661"/>
      <c r="U446" s="661"/>
      <c r="V446" s="662"/>
      <c r="W446" s="37" t="s">
        <v>68</v>
      </c>
      <c r="X446" s="643">
        <f>IFERROR(SUM(X441:X444),"0")</f>
        <v>0</v>
      </c>
      <c r="Y446" s="643">
        <f>IFERROR(SUM(Y441:Y444),"0")</f>
        <v>0</v>
      </c>
      <c r="Z446" s="37"/>
      <c r="AA446" s="644"/>
      <c r="AB446" s="644"/>
      <c r="AC446" s="644"/>
    </row>
    <row r="447" spans="1:68" ht="16.5" hidden="1" customHeight="1" x14ac:dyDescent="0.25">
      <c r="A447" s="674" t="s">
        <v>690</v>
      </c>
      <c r="B447" s="646"/>
      <c r="C447" s="646"/>
      <c r="D447" s="646"/>
      <c r="E447" s="646"/>
      <c r="F447" s="646"/>
      <c r="G447" s="646"/>
      <c r="H447" s="646"/>
      <c r="I447" s="646"/>
      <c r="J447" s="646"/>
      <c r="K447" s="646"/>
      <c r="L447" s="646"/>
      <c r="M447" s="646"/>
      <c r="N447" s="646"/>
      <c r="O447" s="646"/>
      <c r="P447" s="646"/>
      <c r="Q447" s="646"/>
      <c r="R447" s="646"/>
      <c r="S447" s="646"/>
      <c r="T447" s="646"/>
      <c r="U447" s="646"/>
      <c r="V447" s="646"/>
      <c r="W447" s="646"/>
      <c r="X447" s="646"/>
      <c r="Y447" s="646"/>
      <c r="Z447" s="646"/>
      <c r="AA447" s="636"/>
      <c r="AB447" s="636"/>
      <c r="AC447" s="636"/>
    </row>
    <row r="448" spans="1:68" ht="14.25" hidden="1" customHeight="1" x14ac:dyDescent="0.25">
      <c r="A448" s="654" t="s">
        <v>143</v>
      </c>
      <c r="B448" s="646"/>
      <c r="C448" s="646"/>
      <c r="D448" s="646"/>
      <c r="E448" s="646"/>
      <c r="F448" s="646"/>
      <c r="G448" s="646"/>
      <c r="H448" s="646"/>
      <c r="I448" s="646"/>
      <c r="J448" s="646"/>
      <c r="K448" s="646"/>
      <c r="L448" s="646"/>
      <c r="M448" s="646"/>
      <c r="N448" s="646"/>
      <c r="O448" s="646"/>
      <c r="P448" s="646"/>
      <c r="Q448" s="646"/>
      <c r="R448" s="646"/>
      <c r="S448" s="646"/>
      <c r="T448" s="646"/>
      <c r="U448" s="646"/>
      <c r="V448" s="646"/>
      <c r="W448" s="646"/>
      <c r="X448" s="646"/>
      <c r="Y448" s="646"/>
      <c r="Z448" s="646"/>
      <c r="AA448" s="637"/>
      <c r="AB448" s="637"/>
      <c r="AC448" s="637"/>
    </row>
    <row r="449" spans="1:68" ht="27" hidden="1" customHeight="1" x14ac:dyDescent="0.25">
      <c r="A449" s="54" t="s">
        <v>691</v>
      </c>
      <c r="B449" s="54" t="s">
        <v>692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146</v>
      </c>
      <c r="L449" s="32"/>
      <c r="M449" s="33" t="s">
        <v>67</v>
      </c>
      <c r="N449" s="33"/>
      <c r="O449" s="32">
        <v>40</v>
      </c>
      <c r="P449" s="6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0"/>
      <c r="R449" s="650"/>
      <c r="S449" s="650"/>
      <c r="T449" s="651"/>
      <c r="U449" s="34"/>
      <c r="V449" s="34"/>
      <c r="W449" s="35" t="s">
        <v>68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693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694</v>
      </c>
      <c r="B450" s="54" t="s">
        <v>695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66</v>
      </c>
      <c r="L450" s="32"/>
      <c r="M450" s="33" t="s">
        <v>67</v>
      </c>
      <c r="N450" s="33"/>
      <c r="O450" s="32">
        <v>50</v>
      </c>
      <c r="P450" s="8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0"/>
      <c r="R450" s="650"/>
      <c r="S450" s="650"/>
      <c r="T450" s="651"/>
      <c r="U450" s="34"/>
      <c r="V450" s="34"/>
      <c r="W450" s="35" t="s">
        <v>68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696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2"/>
      <c r="B451" s="646"/>
      <c r="C451" s="646"/>
      <c r="D451" s="646"/>
      <c r="E451" s="646"/>
      <c r="F451" s="646"/>
      <c r="G451" s="646"/>
      <c r="H451" s="646"/>
      <c r="I451" s="646"/>
      <c r="J451" s="646"/>
      <c r="K451" s="646"/>
      <c r="L451" s="646"/>
      <c r="M451" s="646"/>
      <c r="N451" s="646"/>
      <c r="O451" s="653"/>
      <c r="P451" s="660" t="s">
        <v>85</v>
      </c>
      <c r="Q451" s="661"/>
      <c r="R451" s="661"/>
      <c r="S451" s="661"/>
      <c r="T451" s="661"/>
      <c r="U451" s="661"/>
      <c r="V451" s="662"/>
      <c r="W451" s="37" t="s">
        <v>86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46"/>
      <c r="B452" s="646"/>
      <c r="C452" s="646"/>
      <c r="D452" s="646"/>
      <c r="E452" s="646"/>
      <c r="F452" s="646"/>
      <c r="G452" s="646"/>
      <c r="H452" s="646"/>
      <c r="I452" s="646"/>
      <c r="J452" s="646"/>
      <c r="K452" s="646"/>
      <c r="L452" s="646"/>
      <c r="M452" s="646"/>
      <c r="N452" s="646"/>
      <c r="O452" s="653"/>
      <c r="P452" s="660" t="s">
        <v>85</v>
      </c>
      <c r="Q452" s="661"/>
      <c r="R452" s="661"/>
      <c r="S452" s="661"/>
      <c r="T452" s="661"/>
      <c r="U452" s="661"/>
      <c r="V452" s="662"/>
      <c r="W452" s="37" t="s">
        <v>68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74" t="s">
        <v>697</v>
      </c>
      <c r="B453" s="646"/>
      <c r="C453" s="646"/>
      <c r="D453" s="646"/>
      <c r="E453" s="646"/>
      <c r="F453" s="646"/>
      <c r="G453" s="646"/>
      <c r="H453" s="646"/>
      <c r="I453" s="646"/>
      <c r="J453" s="646"/>
      <c r="K453" s="646"/>
      <c r="L453" s="646"/>
      <c r="M453" s="646"/>
      <c r="N453" s="646"/>
      <c r="O453" s="646"/>
      <c r="P453" s="646"/>
      <c r="Q453" s="646"/>
      <c r="R453" s="646"/>
      <c r="S453" s="646"/>
      <c r="T453" s="646"/>
      <c r="U453" s="646"/>
      <c r="V453" s="646"/>
      <c r="W453" s="646"/>
      <c r="X453" s="646"/>
      <c r="Y453" s="646"/>
      <c r="Z453" s="646"/>
      <c r="AA453" s="636"/>
      <c r="AB453" s="636"/>
      <c r="AC453" s="636"/>
    </row>
    <row r="454" spans="1:68" ht="14.25" hidden="1" customHeight="1" x14ac:dyDescent="0.25">
      <c r="A454" s="654" t="s">
        <v>143</v>
      </c>
      <c r="B454" s="646"/>
      <c r="C454" s="646"/>
      <c r="D454" s="646"/>
      <c r="E454" s="646"/>
      <c r="F454" s="646"/>
      <c r="G454" s="646"/>
      <c r="H454" s="646"/>
      <c r="I454" s="646"/>
      <c r="J454" s="646"/>
      <c r="K454" s="646"/>
      <c r="L454" s="646"/>
      <c r="M454" s="646"/>
      <c r="N454" s="646"/>
      <c r="O454" s="646"/>
      <c r="P454" s="646"/>
      <c r="Q454" s="646"/>
      <c r="R454" s="646"/>
      <c r="S454" s="646"/>
      <c r="T454" s="646"/>
      <c r="U454" s="646"/>
      <c r="V454" s="646"/>
      <c r="W454" s="646"/>
      <c r="X454" s="646"/>
      <c r="Y454" s="646"/>
      <c r="Z454" s="646"/>
      <c r="AA454" s="637"/>
      <c r="AB454" s="637"/>
      <c r="AC454" s="637"/>
    </row>
    <row r="455" spans="1:68" ht="27" hidden="1" customHeight="1" x14ac:dyDescent="0.25">
      <c r="A455" s="54" t="s">
        <v>698</v>
      </c>
      <c r="B455" s="54" t="s">
        <v>699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66</v>
      </c>
      <c r="L455" s="32"/>
      <c r="M455" s="33" t="s">
        <v>67</v>
      </c>
      <c r="N455" s="33"/>
      <c r="O455" s="32">
        <v>40</v>
      </c>
      <c r="P455" s="10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0"/>
      <c r="R455" s="650"/>
      <c r="S455" s="650"/>
      <c r="T455" s="651"/>
      <c r="U455" s="34"/>
      <c r="V455" s="34"/>
      <c r="W455" s="35" t="s">
        <v>68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700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2"/>
      <c r="B456" s="646"/>
      <c r="C456" s="646"/>
      <c r="D456" s="646"/>
      <c r="E456" s="646"/>
      <c r="F456" s="646"/>
      <c r="G456" s="646"/>
      <c r="H456" s="646"/>
      <c r="I456" s="646"/>
      <c r="J456" s="646"/>
      <c r="K456" s="646"/>
      <c r="L456" s="646"/>
      <c r="M456" s="646"/>
      <c r="N456" s="646"/>
      <c r="O456" s="653"/>
      <c r="P456" s="660" t="s">
        <v>85</v>
      </c>
      <c r="Q456" s="661"/>
      <c r="R456" s="661"/>
      <c r="S456" s="661"/>
      <c r="T456" s="661"/>
      <c r="U456" s="661"/>
      <c r="V456" s="662"/>
      <c r="W456" s="37" t="s">
        <v>86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46"/>
      <c r="B457" s="646"/>
      <c r="C457" s="646"/>
      <c r="D457" s="646"/>
      <c r="E457" s="646"/>
      <c r="F457" s="646"/>
      <c r="G457" s="646"/>
      <c r="H457" s="646"/>
      <c r="I457" s="646"/>
      <c r="J457" s="646"/>
      <c r="K457" s="646"/>
      <c r="L457" s="646"/>
      <c r="M457" s="646"/>
      <c r="N457" s="646"/>
      <c r="O457" s="653"/>
      <c r="P457" s="660" t="s">
        <v>85</v>
      </c>
      <c r="Q457" s="661"/>
      <c r="R457" s="661"/>
      <c r="S457" s="661"/>
      <c r="T457" s="661"/>
      <c r="U457" s="661"/>
      <c r="V457" s="662"/>
      <c r="W457" s="37" t="s">
        <v>68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169</v>
      </c>
      <c r="B458" s="646"/>
      <c r="C458" s="646"/>
      <c r="D458" s="646"/>
      <c r="E458" s="646"/>
      <c r="F458" s="646"/>
      <c r="G458" s="646"/>
      <c r="H458" s="646"/>
      <c r="I458" s="646"/>
      <c r="J458" s="646"/>
      <c r="K458" s="646"/>
      <c r="L458" s="646"/>
      <c r="M458" s="646"/>
      <c r="N458" s="646"/>
      <c r="O458" s="646"/>
      <c r="P458" s="646"/>
      <c r="Q458" s="646"/>
      <c r="R458" s="646"/>
      <c r="S458" s="646"/>
      <c r="T458" s="646"/>
      <c r="U458" s="646"/>
      <c r="V458" s="646"/>
      <c r="W458" s="646"/>
      <c r="X458" s="646"/>
      <c r="Y458" s="646"/>
      <c r="Z458" s="646"/>
      <c r="AA458" s="637"/>
      <c r="AB458" s="637"/>
      <c r="AC458" s="637"/>
    </row>
    <row r="459" spans="1:68" ht="27" hidden="1" customHeight="1" x14ac:dyDescent="0.25">
      <c r="A459" s="54" t="s">
        <v>701</v>
      </c>
      <c r="B459" s="54" t="s">
        <v>702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66</v>
      </c>
      <c r="L459" s="32"/>
      <c r="M459" s="33" t="s">
        <v>67</v>
      </c>
      <c r="N459" s="33"/>
      <c r="O459" s="32">
        <v>35</v>
      </c>
      <c r="P459" s="8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0"/>
      <c r="R459" s="650"/>
      <c r="S459" s="650"/>
      <c r="T459" s="651"/>
      <c r="U459" s="34"/>
      <c r="V459" s="34"/>
      <c r="W459" s="35" t="s">
        <v>68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703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2"/>
      <c r="B460" s="646"/>
      <c r="C460" s="646"/>
      <c r="D460" s="646"/>
      <c r="E460" s="646"/>
      <c r="F460" s="646"/>
      <c r="G460" s="646"/>
      <c r="H460" s="646"/>
      <c r="I460" s="646"/>
      <c r="J460" s="646"/>
      <c r="K460" s="646"/>
      <c r="L460" s="646"/>
      <c r="M460" s="646"/>
      <c r="N460" s="646"/>
      <c r="O460" s="653"/>
      <c r="P460" s="660" t="s">
        <v>85</v>
      </c>
      <c r="Q460" s="661"/>
      <c r="R460" s="661"/>
      <c r="S460" s="661"/>
      <c r="T460" s="661"/>
      <c r="U460" s="661"/>
      <c r="V460" s="662"/>
      <c r="W460" s="37" t="s">
        <v>86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46"/>
      <c r="B461" s="646"/>
      <c r="C461" s="646"/>
      <c r="D461" s="646"/>
      <c r="E461" s="646"/>
      <c r="F461" s="646"/>
      <c r="G461" s="646"/>
      <c r="H461" s="646"/>
      <c r="I461" s="646"/>
      <c r="J461" s="646"/>
      <c r="K461" s="646"/>
      <c r="L461" s="646"/>
      <c r="M461" s="646"/>
      <c r="N461" s="646"/>
      <c r="O461" s="653"/>
      <c r="P461" s="660" t="s">
        <v>85</v>
      </c>
      <c r="Q461" s="661"/>
      <c r="R461" s="661"/>
      <c r="S461" s="661"/>
      <c r="T461" s="661"/>
      <c r="U461" s="661"/>
      <c r="V461" s="662"/>
      <c r="W461" s="37" t="s">
        <v>68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71" t="s">
        <v>704</v>
      </c>
      <c r="B462" s="672"/>
      <c r="C462" s="672"/>
      <c r="D462" s="672"/>
      <c r="E462" s="672"/>
      <c r="F462" s="672"/>
      <c r="G462" s="672"/>
      <c r="H462" s="672"/>
      <c r="I462" s="672"/>
      <c r="J462" s="672"/>
      <c r="K462" s="672"/>
      <c r="L462" s="672"/>
      <c r="M462" s="672"/>
      <c r="N462" s="672"/>
      <c r="O462" s="672"/>
      <c r="P462" s="672"/>
      <c r="Q462" s="672"/>
      <c r="R462" s="672"/>
      <c r="S462" s="672"/>
      <c r="T462" s="672"/>
      <c r="U462" s="672"/>
      <c r="V462" s="672"/>
      <c r="W462" s="672"/>
      <c r="X462" s="672"/>
      <c r="Y462" s="672"/>
      <c r="Z462" s="672"/>
      <c r="AA462" s="48"/>
      <c r="AB462" s="48"/>
      <c r="AC462" s="48"/>
    </row>
    <row r="463" spans="1:68" ht="16.5" hidden="1" customHeight="1" x14ac:dyDescent="0.25">
      <c r="A463" s="674" t="s">
        <v>704</v>
      </c>
      <c r="B463" s="646"/>
      <c r="C463" s="646"/>
      <c r="D463" s="646"/>
      <c r="E463" s="646"/>
      <c r="F463" s="646"/>
      <c r="G463" s="646"/>
      <c r="H463" s="646"/>
      <c r="I463" s="646"/>
      <c r="J463" s="646"/>
      <c r="K463" s="646"/>
      <c r="L463" s="646"/>
      <c r="M463" s="646"/>
      <c r="N463" s="646"/>
      <c r="O463" s="646"/>
      <c r="P463" s="646"/>
      <c r="Q463" s="646"/>
      <c r="R463" s="646"/>
      <c r="S463" s="646"/>
      <c r="T463" s="646"/>
      <c r="U463" s="646"/>
      <c r="V463" s="646"/>
      <c r="W463" s="646"/>
      <c r="X463" s="646"/>
      <c r="Y463" s="646"/>
      <c r="Z463" s="646"/>
      <c r="AA463" s="636"/>
      <c r="AB463" s="636"/>
      <c r="AC463" s="636"/>
    </row>
    <row r="464" spans="1:68" ht="14.25" hidden="1" customHeight="1" x14ac:dyDescent="0.25">
      <c r="A464" s="654" t="s">
        <v>95</v>
      </c>
      <c r="B464" s="646"/>
      <c r="C464" s="646"/>
      <c r="D464" s="646"/>
      <c r="E464" s="646"/>
      <c r="F464" s="646"/>
      <c r="G464" s="646"/>
      <c r="H464" s="646"/>
      <c r="I464" s="646"/>
      <c r="J464" s="646"/>
      <c r="K464" s="646"/>
      <c r="L464" s="646"/>
      <c r="M464" s="646"/>
      <c r="N464" s="646"/>
      <c r="O464" s="646"/>
      <c r="P464" s="646"/>
      <c r="Q464" s="646"/>
      <c r="R464" s="646"/>
      <c r="S464" s="646"/>
      <c r="T464" s="646"/>
      <c r="U464" s="646"/>
      <c r="V464" s="646"/>
      <c r="W464" s="646"/>
      <c r="X464" s="646"/>
      <c r="Y464" s="646"/>
      <c r="Z464" s="646"/>
      <c r="AA464" s="637"/>
      <c r="AB464" s="637"/>
      <c r="AC464" s="637"/>
    </row>
    <row r="465" spans="1:68" ht="27" hidden="1" customHeight="1" x14ac:dyDescent="0.25">
      <c r="A465" s="54" t="s">
        <v>705</v>
      </c>
      <c r="B465" s="54" t="s">
        <v>706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98</v>
      </c>
      <c r="L465" s="32"/>
      <c r="M465" s="33" t="s">
        <v>99</v>
      </c>
      <c r="N465" s="33"/>
      <c r="O465" s="32">
        <v>60</v>
      </c>
      <c r="P465" s="7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0"/>
      <c r="R465" s="650"/>
      <c r="S465" s="650"/>
      <c r="T465" s="651"/>
      <c r="U465" s="34"/>
      <c r="V465" s="34"/>
      <c r="W465" s="35" t="s">
        <v>68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707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708</v>
      </c>
      <c r="B466" s="54" t="s">
        <v>709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98</v>
      </c>
      <c r="L466" s="32"/>
      <c r="M466" s="33" t="s">
        <v>99</v>
      </c>
      <c r="N466" s="33"/>
      <c r="O466" s="32">
        <v>60</v>
      </c>
      <c r="P466" s="9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0"/>
      <c r="R466" s="650"/>
      <c r="S466" s="650"/>
      <c r="T466" s="651"/>
      <c r="U466" s="34"/>
      <c r="V466" s="34"/>
      <c r="W466" s="35" t="s">
        <v>68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710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711</v>
      </c>
      <c r="B467" s="54" t="s">
        <v>712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98</v>
      </c>
      <c r="L467" s="32"/>
      <c r="M467" s="33" t="s">
        <v>104</v>
      </c>
      <c r="N467" s="33"/>
      <c r="O467" s="32">
        <v>60</v>
      </c>
      <c r="P467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0"/>
      <c r="R467" s="650"/>
      <c r="S467" s="650"/>
      <c r="T467" s="651"/>
      <c r="U467" s="34"/>
      <c r="V467" s="34"/>
      <c r="W467" s="35" t="s">
        <v>68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713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714</v>
      </c>
      <c r="B468" s="54" t="s">
        <v>715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98</v>
      </c>
      <c r="L468" s="32"/>
      <c r="M468" s="33" t="s">
        <v>99</v>
      </c>
      <c r="N468" s="33"/>
      <c r="O468" s="32">
        <v>60</v>
      </c>
      <c r="P468" s="9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0"/>
      <c r="R468" s="650"/>
      <c r="S468" s="650"/>
      <c r="T468" s="651"/>
      <c r="U468" s="34"/>
      <c r="V468" s="34"/>
      <c r="W468" s="35" t="s">
        <v>68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716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717</v>
      </c>
      <c r="B469" s="54" t="s">
        <v>718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98</v>
      </c>
      <c r="L469" s="32"/>
      <c r="M469" s="33" t="s">
        <v>99</v>
      </c>
      <c r="N469" s="33"/>
      <c r="O469" s="32">
        <v>60</v>
      </c>
      <c r="P469" s="9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0"/>
      <c r="R469" s="650"/>
      <c r="S469" s="650"/>
      <c r="T469" s="651"/>
      <c r="U469" s="34"/>
      <c r="V469" s="34"/>
      <c r="W469" s="35" t="s">
        <v>68</v>
      </c>
      <c r="X469" s="641">
        <v>256</v>
      </c>
      <c r="Y469" s="642">
        <f t="shared" si="68"/>
        <v>258.72000000000003</v>
      </c>
      <c r="Z469" s="36">
        <f t="shared" si="69"/>
        <v>0.58604000000000001</v>
      </c>
      <c r="AA469" s="56"/>
      <c r="AB469" s="57"/>
      <c r="AC469" s="513" t="s">
        <v>719</v>
      </c>
      <c r="AG469" s="64"/>
      <c r="AJ469" s="68"/>
      <c r="AK469" s="68">
        <v>0</v>
      </c>
      <c r="BB469" s="514" t="s">
        <v>1</v>
      </c>
      <c r="BM469" s="64">
        <f t="shared" si="70"/>
        <v>273.45454545454544</v>
      </c>
      <c r="BN469" s="64">
        <f t="shared" si="71"/>
        <v>276.36</v>
      </c>
      <c r="BO469" s="64">
        <f t="shared" si="72"/>
        <v>0.46620046620046623</v>
      </c>
      <c r="BP469" s="64">
        <f t="shared" si="73"/>
        <v>0.4711538461538462</v>
      </c>
    </row>
    <row r="470" spans="1:68" ht="16.5" hidden="1" customHeight="1" x14ac:dyDescent="0.25">
      <c r="A470" s="54" t="s">
        <v>720</v>
      </c>
      <c r="B470" s="54" t="s">
        <v>721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98</v>
      </c>
      <c r="L470" s="32"/>
      <c r="M470" s="33" t="s">
        <v>104</v>
      </c>
      <c r="N470" s="33"/>
      <c r="O470" s="32">
        <v>60</v>
      </c>
      <c r="P470" s="74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0"/>
      <c r="R470" s="650"/>
      <c r="S470" s="650"/>
      <c r="T470" s="651"/>
      <c r="U470" s="34"/>
      <c r="V470" s="34"/>
      <c r="W470" s="35" t="s">
        <v>68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722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723</v>
      </c>
      <c r="B471" s="54" t="s">
        <v>724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66</v>
      </c>
      <c r="L471" s="32"/>
      <c r="M471" s="33" t="s">
        <v>104</v>
      </c>
      <c r="N471" s="33"/>
      <c r="O471" s="32">
        <v>60</v>
      </c>
      <c r="P471" s="9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0"/>
      <c r="R471" s="650"/>
      <c r="S471" s="650"/>
      <c r="T471" s="651"/>
      <c r="U471" s="34"/>
      <c r="V471" s="34"/>
      <c r="W471" s="35" t="s">
        <v>68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707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103</v>
      </c>
      <c r="L472" s="32"/>
      <c r="M472" s="33" t="s">
        <v>99</v>
      </c>
      <c r="N472" s="33"/>
      <c r="O472" s="32">
        <v>60</v>
      </c>
      <c r="P472" s="81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0"/>
      <c r="R472" s="650"/>
      <c r="S472" s="650"/>
      <c r="T472" s="651"/>
      <c r="U472" s="34"/>
      <c r="V472" s="34"/>
      <c r="W472" s="35" t="s">
        <v>68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707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725</v>
      </c>
      <c r="B473" s="54" t="s">
        <v>727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103</v>
      </c>
      <c r="L473" s="32"/>
      <c r="M473" s="33" t="s">
        <v>99</v>
      </c>
      <c r="N473" s="33"/>
      <c r="O473" s="32">
        <v>60</v>
      </c>
      <c r="P473" s="9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0"/>
      <c r="R473" s="650"/>
      <c r="S473" s="650"/>
      <c r="T473" s="651"/>
      <c r="U473" s="34"/>
      <c r="V473" s="34"/>
      <c r="W473" s="35" t="s">
        <v>68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707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728</v>
      </c>
      <c r="B474" s="54" t="s">
        <v>729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103</v>
      </c>
      <c r="L474" s="32"/>
      <c r="M474" s="33" t="s">
        <v>99</v>
      </c>
      <c r="N474" s="33"/>
      <c r="O474" s="32">
        <v>60</v>
      </c>
      <c r="P474" s="9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0"/>
      <c r="R474" s="650"/>
      <c r="S474" s="650"/>
      <c r="T474" s="651"/>
      <c r="U474" s="34"/>
      <c r="V474" s="34"/>
      <c r="W474" s="35" t="s">
        <v>68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710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730</v>
      </c>
      <c r="B475" s="54" t="s">
        <v>731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103</v>
      </c>
      <c r="L475" s="32"/>
      <c r="M475" s="33" t="s">
        <v>99</v>
      </c>
      <c r="N475" s="33"/>
      <c r="O475" s="32">
        <v>60</v>
      </c>
      <c r="P475" s="791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0"/>
      <c r="R475" s="650"/>
      <c r="S475" s="650"/>
      <c r="T475" s="651"/>
      <c r="U475" s="34"/>
      <c r="V475" s="34"/>
      <c r="W475" s="35" t="s">
        <v>68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713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732</v>
      </c>
      <c r="B476" s="54" t="s">
        <v>733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103</v>
      </c>
      <c r="L476" s="32"/>
      <c r="M476" s="33" t="s">
        <v>99</v>
      </c>
      <c r="N476" s="33"/>
      <c r="O476" s="32">
        <v>60</v>
      </c>
      <c r="P476" s="98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0"/>
      <c r="R476" s="650"/>
      <c r="S476" s="650"/>
      <c r="T476" s="651"/>
      <c r="U476" s="34"/>
      <c r="V476" s="34"/>
      <c r="W476" s="35" t="s">
        <v>68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716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734</v>
      </c>
      <c r="B477" s="54" t="s">
        <v>735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66</v>
      </c>
      <c r="L477" s="32"/>
      <c r="M477" s="33" t="s">
        <v>99</v>
      </c>
      <c r="N477" s="33"/>
      <c r="O477" s="32">
        <v>60</v>
      </c>
      <c r="P477" s="8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0"/>
      <c r="R477" s="650"/>
      <c r="S477" s="650"/>
      <c r="T477" s="651"/>
      <c r="U477" s="34"/>
      <c r="V477" s="34"/>
      <c r="W477" s="35" t="s">
        <v>68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719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736</v>
      </c>
      <c r="B478" s="54" t="s">
        <v>737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103</v>
      </c>
      <c r="L478" s="32"/>
      <c r="M478" s="33" t="s">
        <v>99</v>
      </c>
      <c r="N478" s="33"/>
      <c r="O478" s="32">
        <v>60</v>
      </c>
      <c r="P478" s="7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0"/>
      <c r="R478" s="650"/>
      <c r="S478" s="650"/>
      <c r="T478" s="651"/>
      <c r="U478" s="34"/>
      <c r="V478" s="34"/>
      <c r="W478" s="35" t="s">
        <v>68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719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736</v>
      </c>
      <c r="B479" s="54" t="s">
        <v>738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103</v>
      </c>
      <c r="L479" s="32"/>
      <c r="M479" s="33" t="s">
        <v>99</v>
      </c>
      <c r="N479" s="33"/>
      <c r="O479" s="32">
        <v>60</v>
      </c>
      <c r="P479" s="9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0"/>
      <c r="R479" s="650"/>
      <c r="S479" s="650"/>
      <c r="T479" s="651"/>
      <c r="U479" s="34"/>
      <c r="V479" s="34"/>
      <c r="W479" s="35" t="s">
        <v>68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719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739</v>
      </c>
      <c r="B480" s="54" t="s">
        <v>740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103</v>
      </c>
      <c r="L480" s="32"/>
      <c r="M480" s="33" t="s">
        <v>99</v>
      </c>
      <c r="N480" s="33"/>
      <c r="O480" s="32">
        <v>60</v>
      </c>
      <c r="P480" s="91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0"/>
      <c r="R480" s="650"/>
      <c r="S480" s="650"/>
      <c r="T480" s="651"/>
      <c r="U480" s="34"/>
      <c r="V480" s="34"/>
      <c r="W480" s="35" t="s">
        <v>68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722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52"/>
      <c r="B481" s="646"/>
      <c r="C481" s="646"/>
      <c r="D481" s="646"/>
      <c r="E481" s="646"/>
      <c r="F481" s="646"/>
      <c r="G481" s="646"/>
      <c r="H481" s="646"/>
      <c r="I481" s="646"/>
      <c r="J481" s="646"/>
      <c r="K481" s="646"/>
      <c r="L481" s="646"/>
      <c r="M481" s="646"/>
      <c r="N481" s="646"/>
      <c r="O481" s="653"/>
      <c r="P481" s="660" t="s">
        <v>85</v>
      </c>
      <c r="Q481" s="661"/>
      <c r="R481" s="661"/>
      <c r="S481" s="661"/>
      <c r="T481" s="661"/>
      <c r="U481" s="661"/>
      <c r="V481" s="662"/>
      <c r="W481" s="37" t="s">
        <v>86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48.484848484848484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49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0.58604000000000001</v>
      </c>
      <c r="AA481" s="644"/>
      <c r="AB481" s="644"/>
      <c r="AC481" s="644"/>
    </row>
    <row r="482" spans="1:68" x14ac:dyDescent="0.2">
      <c r="A482" s="646"/>
      <c r="B482" s="646"/>
      <c r="C482" s="646"/>
      <c r="D482" s="646"/>
      <c r="E482" s="646"/>
      <c r="F482" s="646"/>
      <c r="G482" s="646"/>
      <c r="H482" s="646"/>
      <c r="I482" s="646"/>
      <c r="J482" s="646"/>
      <c r="K482" s="646"/>
      <c r="L482" s="646"/>
      <c r="M482" s="646"/>
      <c r="N482" s="646"/>
      <c r="O482" s="653"/>
      <c r="P482" s="660" t="s">
        <v>85</v>
      </c>
      <c r="Q482" s="661"/>
      <c r="R482" s="661"/>
      <c r="S482" s="661"/>
      <c r="T482" s="661"/>
      <c r="U482" s="661"/>
      <c r="V482" s="662"/>
      <c r="W482" s="37" t="s">
        <v>68</v>
      </c>
      <c r="X482" s="643">
        <f>IFERROR(SUM(X465:X480),"0")</f>
        <v>256</v>
      </c>
      <c r="Y482" s="643">
        <f>IFERROR(SUM(Y465:Y480),"0")</f>
        <v>258.72000000000003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132</v>
      </c>
      <c r="B483" s="646"/>
      <c r="C483" s="646"/>
      <c r="D483" s="646"/>
      <c r="E483" s="646"/>
      <c r="F483" s="646"/>
      <c r="G483" s="646"/>
      <c r="H483" s="646"/>
      <c r="I483" s="646"/>
      <c r="J483" s="646"/>
      <c r="K483" s="646"/>
      <c r="L483" s="646"/>
      <c r="M483" s="646"/>
      <c r="N483" s="646"/>
      <c r="O483" s="646"/>
      <c r="P483" s="646"/>
      <c r="Q483" s="646"/>
      <c r="R483" s="646"/>
      <c r="S483" s="646"/>
      <c r="T483" s="646"/>
      <c r="U483" s="646"/>
      <c r="V483" s="646"/>
      <c r="W483" s="646"/>
      <c r="X483" s="646"/>
      <c r="Y483" s="646"/>
      <c r="Z483" s="646"/>
      <c r="AA483" s="637"/>
      <c r="AB483" s="637"/>
      <c r="AC483" s="637"/>
    </row>
    <row r="484" spans="1:68" ht="16.5" customHeight="1" x14ac:dyDescent="0.25">
      <c r="A484" s="54" t="s">
        <v>741</v>
      </c>
      <c r="B484" s="54" t="s">
        <v>742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98</v>
      </c>
      <c r="L484" s="32"/>
      <c r="M484" s="33" t="s">
        <v>104</v>
      </c>
      <c r="N484" s="33"/>
      <c r="O484" s="32">
        <v>70</v>
      </c>
      <c r="P484" s="67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0"/>
      <c r="R484" s="650"/>
      <c r="S484" s="650"/>
      <c r="T484" s="651"/>
      <c r="U484" s="34"/>
      <c r="V484" s="34"/>
      <c r="W484" s="35" t="s">
        <v>68</v>
      </c>
      <c r="X484" s="641">
        <v>129</v>
      </c>
      <c r="Y484" s="642">
        <f>IFERROR(IF(X484="",0,CEILING((X484/$H484),1)*$H484),"")</f>
        <v>132</v>
      </c>
      <c r="Z484" s="36">
        <f>IFERROR(IF(Y484=0,"",ROUNDUP(Y484/H484,0)*0.01196),"")</f>
        <v>0.29899999999999999</v>
      </c>
      <c r="AA484" s="56"/>
      <c r="AB484" s="57"/>
      <c r="AC484" s="537" t="s">
        <v>743</v>
      </c>
      <c r="AG484" s="64"/>
      <c r="AJ484" s="68"/>
      <c r="AK484" s="68">
        <v>0</v>
      </c>
      <c r="BB484" s="538" t="s">
        <v>1</v>
      </c>
      <c r="BM484" s="64">
        <f>IFERROR(X484*I484/H484,"0")</f>
        <v>137.79545454545453</v>
      </c>
      <c r="BN484" s="64">
        <f>IFERROR(Y484*I484/H484,"0")</f>
        <v>140.99999999999997</v>
      </c>
      <c r="BO484" s="64">
        <f>IFERROR(1/J484*(X484/H484),"0")</f>
        <v>0.23492132867132867</v>
      </c>
      <c r="BP484" s="64">
        <f>IFERROR(1/J484*(Y484/H484),"0")</f>
        <v>0.24038461538461539</v>
      </c>
    </row>
    <row r="485" spans="1:68" ht="16.5" hidden="1" customHeight="1" x14ac:dyDescent="0.25">
      <c r="A485" s="54" t="s">
        <v>744</v>
      </c>
      <c r="B485" s="54" t="s">
        <v>745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66</v>
      </c>
      <c r="L485" s="32"/>
      <c r="M485" s="33" t="s">
        <v>104</v>
      </c>
      <c r="N485" s="33"/>
      <c r="O485" s="32">
        <v>70</v>
      </c>
      <c r="P485" s="81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0"/>
      <c r="R485" s="650"/>
      <c r="S485" s="650"/>
      <c r="T485" s="651"/>
      <c r="U485" s="34"/>
      <c r="V485" s="34"/>
      <c r="W485" s="35" t="s">
        <v>68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746</v>
      </c>
      <c r="B486" s="54" t="s">
        <v>747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103</v>
      </c>
      <c r="L486" s="32"/>
      <c r="M486" s="33" t="s">
        <v>99</v>
      </c>
      <c r="N486" s="33"/>
      <c r="O486" s="32">
        <v>70</v>
      </c>
      <c r="P486" s="72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0"/>
      <c r="R486" s="650"/>
      <c r="S486" s="650"/>
      <c r="T486" s="651"/>
      <c r="U486" s="34"/>
      <c r="V486" s="34"/>
      <c r="W486" s="35" t="s">
        <v>68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743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52"/>
      <c r="B487" s="646"/>
      <c r="C487" s="646"/>
      <c r="D487" s="646"/>
      <c r="E487" s="646"/>
      <c r="F487" s="646"/>
      <c r="G487" s="646"/>
      <c r="H487" s="646"/>
      <c r="I487" s="646"/>
      <c r="J487" s="646"/>
      <c r="K487" s="646"/>
      <c r="L487" s="646"/>
      <c r="M487" s="646"/>
      <c r="N487" s="646"/>
      <c r="O487" s="653"/>
      <c r="P487" s="660" t="s">
        <v>85</v>
      </c>
      <c r="Q487" s="661"/>
      <c r="R487" s="661"/>
      <c r="S487" s="661"/>
      <c r="T487" s="661"/>
      <c r="U487" s="661"/>
      <c r="V487" s="662"/>
      <c r="W487" s="37" t="s">
        <v>86</v>
      </c>
      <c r="X487" s="643">
        <f>IFERROR(X484/H484,"0")+IFERROR(X485/H485,"0")+IFERROR(X486/H486,"0")</f>
        <v>24.43181818181818</v>
      </c>
      <c r="Y487" s="643">
        <f>IFERROR(Y484/H484,"0")+IFERROR(Y485/H485,"0")+IFERROR(Y486/H486,"0")</f>
        <v>25</v>
      </c>
      <c r="Z487" s="643">
        <f>IFERROR(IF(Z484="",0,Z484),"0")+IFERROR(IF(Z485="",0,Z485),"0")+IFERROR(IF(Z486="",0,Z486),"0")</f>
        <v>0.29899999999999999</v>
      </c>
      <c r="AA487" s="644"/>
      <c r="AB487" s="644"/>
      <c r="AC487" s="644"/>
    </row>
    <row r="488" spans="1:68" x14ac:dyDescent="0.2">
      <c r="A488" s="646"/>
      <c r="B488" s="646"/>
      <c r="C488" s="646"/>
      <c r="D488" s="646"/>
      <c r="E488" s="646"/>
      <c r="F488" s="646"/>
      <c r="G488" s="646"/>
      <c r="H488" s="646"/>
      <c r="I488" s="646"/>
      <c r="J488" s="646"/>
      <c r="K488" s="646"/>
      <c r="L488" s="646"/>
      <c r="M488" s="646"/>
      <c r="N488" s="646"/>
      <c r="O488" s="653"/>
      <c r="P488" s="660" t="s">
        <v>85</v>
      </c>
      <c r="Q488" s="661"/>
      <c r="R488" s="661"/>
      <c r="S488" s="661"/>
      <c r="T488" s="661"/>
      <c r="U488" s="661"/>
      <c r="V488" s="662"/>
      <c r="W488" s="37" t="s">
        <v>68</v>
      </c>
      <c r="X488" s="643">
        <f>IFERROR(SUM(X484:X486),"0")</f>
        <v>129</v>
      </c>
      <c r="Y488" s="643">
        <f>IFERROR(SUM(Y484:Y486),"0")</f>
        <v>132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143</v>
      </c>
      <c r="B489" s="646"/>
      <c r="C489" s="646"/>
      <c r="D489" s="646"/>
      <c r="E489" s="646"/>
      <c r="F489" s="646"/>
      <c r="G489" s="646"/>
      <c r="H489" s="646"/>
      <c r="I489" s="646"/>
      <c r="J489" s="646"/>
      <c r="K489" s="646"/>
      <c r="L489" s="646"/>
      <c r="M489" s="646"/>
      <c r="N489" s="646"/>
      <c r="O489" s="646"/>
      <c r="P489" s="646"/>
      <c r="Q489" s="646"/>
      <c r="R489" s="646"/>
      <c r="S489" s="646"/>
      <c r="T489" s="646"/>
      <c r="U489" s="646"/>
      <c r="V489" s="646"/>
      <c r="W489" s="646"/>
      <c r="X489" s="646"/>
      <c r="Y489" s="646"/>
      <c r="Z489" s="646"/>
      <c r="AA489" s="637"/>
      <c r="AB489" s="637"/>
      <c r="AC489" s="637"/>
    </row>
    <row r="490" spans="1:68" ht="27" hidden="1" customHeight="1" x14ac:dyDescent="0.25">
      <c r="A490" s="54" t="s">
        <v>748</v>
      </c>
      <c r="B490" s="54" t="s">
        <v>749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98</v>
      </c>
      <c r="L490" s="32"/>
      <c r="M490" s="33" t="s">
        <v>99</v>
      </c>
      <c r="N490" s="33"/>
      <c r="O490" s="32">
        <v>70</v>
      </c>
      <c r="P490" s="7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0"/>
      <c r="R490" s="650"/>
      <c r="S490" s="650"/>
      <c r="T490" s="651"/>
      <c r="U490" s="34"/>
      <c r="V490" s="34"/>
      <c r="W490" s="35" t="s">
        <v>68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98</v>
      </c>
      <c r="L491" s="32"/>
      <c r="M491" s="33" t="s">
        <v>67</v>
      </c>
      <c r="N491" s="33"/>
      <c r="O491" s="32">
        <v>70</v>
      </c>
      <c r="P491" s="8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0"/>
      <c r="R491" s="650"/>
      <c r="S491" s="650"/>
      <c r="T491" s="651"/>
      <c r="U491" s="34"/>
      <c r="V491" s="34"/>
      <c r="W491" s="35" t="s">
        <v>68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753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98</v>
      </c>
      <c r="L492" s="32"/>
      <c r="M492" s="33" t="s">
        <v>67</v>
      </c>
      <c r="N492" s="33"/>
      <c r="O492" s="32">
        <v>70</v>
      </c>
      <c r="P492" s="9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0"/>
      <c r="R492" s="650"/>
      <c r="S492" s="650"/>
      <c r="T492" s="651"/>
      <c r="U492" s="34"/>
      <c r="V492" s="34"/>
      <c r="W492" s="35" t="s">
        <v>68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756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757</v>
      </c>
      <c r="B493" s="54" t="s">
        <v>758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66</v>
      </c>
      <c r="L493" s="32"/>
      <c r="M493" s="33" t="s">
        <v>99</v>
      </c>
      <c r="N493" s="33"/>
      <c r="O493" s="32">
        <v>70</v>
      </c>
      <c r="P493" s="89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0"/>
      <c r="R493" s="650"/>
      <c r="S493" s="650"/>
      <c r="T493" s="651"/>
      <c r="U493" s="34"/>
      <c r="V493" s="34"/>
      <c r="W493" s="35" t="s">
        <v>68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750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759</v>
      </c>
      <c r="B494" s="54" t="s">
        <v>760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103</v>
      </c>
      <c r="L494" s="32"/>
      <c r="M494" s="33" t="s">
        <v>99</v>
      </c>
      <c r="N494" s="33"/>
      <c r="O494" s="32">
        <v>70</v>
      </c>
      <c r="P494" s="94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0"/>
      <c r="R494" s="650"/>
      <c r="S494" s="650"/>
      <c r="T494" s="651"/>
      <c r="U494" s="34"/>
      <c r="V494" s="34"/>
      <c r="W494" s="35" t="s">
        <v>68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750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759</v>
      </c>
      <c r="B495" s="54" t="s">
        <v>761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103</v>
      </c>
      <c r="L495" s="32"/>
      <c r="M495" s="33" t="s">
        <v>99</v>
      </c>
      <c r="N495" s="33"/>
      <c r="O495" s="32">
        <v>70</v>
      </c>
      <c r="P495" s="9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0"/>
      <c r="R495" s="650"/>
      <c r="S495" s="650"/>
      <c r="T495" s="651"/>
      <c r="U495" s="34"/>
      <c r="V495" s="34"/>
      <c r="W495" s="35" t="s">
        <v>68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750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762</v>
      </c>
      <c r="B496" s="54" t="s">
        <v>763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103</v>
      </c>
      <c r="L496" s="32"/>
      <c r="M496" s="33" t="s">
        <v>67</v>
      </c>
      <c r="N496" s="33"/>
      <c r="O496" s="32">
        <v>70</v>
      </c>
      <c r="P496" s="87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0"/>
      <c r="R496" s="650"/>
      <c r="S496" s="650"/>
      <c r="T496" s="651"/>
      <c r="U496" s="34"/>
      <c r="V496" s="34"/>
      <c r="W496" s="35" t="s">
        <v>68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753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764</v>
      </c>
      <c r="B497" s="54" t="s">
        <v>765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103</v>
      </c>
      <c r="L497" s="32"/>
      <c r="M497" s="33" t="s">
        <v>67</v>
      </c>
      <c r="N497" s="33"/>
      <c r="O497" s="32">
        <v>70</v>
      </c>
      <c r="P497" s="7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0"/>
      <c r="R497" s="650"/>
      <c r="S497" s="650"/>
      <c r="T497" s="651"/>
      <c r="U497" s="34"/>
      <c r="V497" s="34"/>
      <c r="W497" s="35" t="s">
        <v>68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756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764</v>
      </c>
      <c r="B498" s="54" t="s">
        <v>766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103</v>
      </c>
      <c r="L498" s="32"/>
      <c r="M498" s="33" t="s">
        <v>67</v>
      </c>
      <c r="N498" s="33"/>
      <c r="O498" s="32">
        <v>60</v>
      </c>
      <c r="P498" s="8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0"/>
      <c r="R498" s="650"/>
      <c r="S498" s="650"/>
      <c r="T498" s="651"/>
      <c r="U498" s="34"/>
      <c r="V498" s="34"/>
      <c r="W498" s="35" t="s">
        <v>68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756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52"/>
      <c r="B499" s="646"/>
      <c r="C499" s="646"/>
      <c r="D499" s="646"/>
      <c r="E499" s="646"/>
      <c r="F499" s="646"/>
      <c r="G499" s="646"/>
      <c r="H499" s="646"/>
      <c r="I499" s="646"/>
      <c r="J499" s="646"/>
      <c r="K499" s="646"/>
      <c r="L499" s="646"/>
      <c r="M499" s="646"/>
      <c r="N499" s="646"/>
      <c r="O499" s="653"/>
      <c r="P499" s="660" t="s">
        <v>85</v>
      </c>
      <c r="Q499" s="661"/>
      <c r="R499" s="661"/>
      <c r="S499" s="661"/>
      <c r="T499" s="661"/>
      <c r="U499" s="661"/>
      <c r="V499" s="662"/>
      <c r="W499" s="37" t="s">
        <v>86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hidden="1" x14ac:dyDescent="0.2">
      <c r="A500" s="646"/>
      <c r="B500" s="646"/>
      <c r="C500" s="646"/>
      <c r="D500" s="646"/>
      <c r="E500" s="646"/>
      <c r="F500" s="646"/>
      <c r="G500" s="646"/>
      <c r="H500" s="646"/>
      <c r="I500" s="646"/>
      <c r="J500" s="646"/>
      <c r="K500" s="646"/>
      <c r="L500" s="646"/>
      <c r="M500" s="646"/>
      <c r="N500" s="646"/>
      <c r="O500" s="653"/>
      <c r="P500" s="660" t="s">
        <v>85</v>
      </c>
      <c r="Q500" s="661"/>
      <c r="R500" s="661"/>
      <c r="S500" s="661"/>
      <c r="T500" s="661"/>
      <c r="U500" s="661"/>
      <c r="V500" s="662"/>
      <c r="W500" s="37" t="s">
        <v>68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hidden="1" customHeight="1" x14ac:dyDescent="0.25">
      <c r="A501" s="654" t="s">
        <v>63</v>
      </c>
      <c r="B501" s="646"/>
      <c r="C501" s="646"/>
      <c r="D501" s="646"/>
      <c r="E501" s="646"/>
      <c r="F501" s="646"/>
      <c r="G501" s="646"/>
      <c r="H501" s="646"/>
      <c r="I501" s="646"/>
      <c r="J501" s="646"/>
      <c r="K501" s="646"/>
      <c r="L501" s="646"/>
      <c r="M501" s="646"/>
      <c r="N501" s="646"/>
      <c r="O501" s="646"/>
      <c r="P501" s="646"/>
      <c r="Q501" s="646"/>
      <c r="R501" s="646"/>
      <c r="S501" s="646"/>
      <c r="T501" s="646"/>
      <c r="U501" s="646"/>
      <c r="V501" s="646"/>
      <c r="W501" s="646"/>
      <c r="X501" s="646"/>
      <c r="Y501" s="646"/>
      <c r="Z501" s="646"/>
      <c r="AA501" s="637"/>
      <c r="AB501" s="637"/>
      <c r="AC501" s="637"/>
    </row>
    <row r="502" spans="1:68" ht="16.5" hidden="1" customHeight="1" x14ac:dyDescent="0.25">
      <c r="A502" s="54" t="s">
        <v>767</v>
      </c>
      <c r="B502" s="54" t="s">
        <v>768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98</v>
      </c>
      <c r="L502" s="32"/>
      <c r="M502" s="33" t="s">
        <v>104</v>
      </c>
      <c r="N502" s="33"/>
      <c r="O502" s="32">
        <v>45</v>
      </c>
      <c r="P502" s="9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0"/>
      <c r="R502" s="650"/>
      <c r="S502" s="650"/>
      <c r="T502" s="651"/>
      <c r="U502" s="34"/>
      <c r="V502" s="34"/>
      <c r="W502" s="35" t="s">
        <v>68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769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770</v>
      </c>
      <c r="B503" s="54" t="s">
        <v>771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98</v>
      </c>
      <c r="L503" s="32"/>
      <c r="M503" s="33" t="s">
        <v>104</v>
      </c>
      <c r="N503" s="33"/>
      <c r="O503" s="32">
        <v>45</v>
      </c>
      <c r="P503" s="8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0"/>
      <c r="R503" s="650"/>
      <c r="S503" s="650"/>
      <c r="T503" s="651"/>
      <c r="U503" s="34"/>
      <c r="V503" s="34"/>
      <c r="W503" s="35" t="s">
        <v>68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773</v>
      </c>
      <c r="B504" s="54" t="s">
        <v>774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66</v>
      </c>
      <c r="L504" s="32"/>
      <c r="M504" s="33" t="s">
        <v>104</v>
      </c>
      <c r="N504" s="33"/>
      <c r="O504" s="32">
        <v>45</v>
      </c>
      <c r="P504" s="84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0"/>
      <c r="R504" s="650"/>
      <c r="S504" s="650"/>
      <c r="T504" s="651"/>
      <c r="U504" s="34"/>
      <c r="V504" s="34"/>
      <c r="W504" s="35" t="s">
        <v>68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775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2"/>
      <c r="B505" s="646"/>
      <c r="C505" s="646"/>
      <c r="D505" s="646"/>
      <c r="E505" s="646"/>
      <c r="F505" s="646"/>
      <c r="G505" s="646"/>
      <c r="H505" s="646"/>
      <c r="I505" s="646"/>
      <c r="J505" s="646"/>
      <c r="K505" s="646"/>
      <c r="L505" s="646"/>
      <c r="M505" s="646"/>
      <c r="N505" s="646"/>
      <c r="O505" s="653"/>
      <c r="P505" s="660" t="s">
        <v>85</v>
      </c>
      <c r="Q505" s="661"/>
      <c r="R505" s="661"/>
      <c r="S505" s="661"/>
      <c r="T505" s="661"/>
      <c r="U505" s="661"/>
      <c r="V505" s="662"/>
      <c r="W505" s="37" t="s">
        <v>86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46"/>
      <c r="B506" s="646"/>
      <c r="C506" s="646"/>
      <c r="D506" s="646"/>
      <c r="E506" s="646"/>
      <c r="F506" s="646"/>
      <c r="G506" s="646"/>
      <c r="H506" s="646"/>
      <c r="I506" s="646"/>
      <c r="J506" s="646"/>
      <c r="K506" s="646"/>
      <c r="L506" s="646"/>
      <c r="M506" s="646"/>
      <c r="N506" s="646"/>
      <c r="O506" s="653"/>
      <c r="P506" s="660" t="s">
        <v>85</v>
      </c>
      <c r="Q506" s="661"/>
      <c r="R506" s="661"/>
      <c r="S506" s="661"/>
      <c r="T506" s="661"/>
      <c r="U506" s="661"/>
      <c r="V506" s="662"/>
      <c r="W506" s="37" t="s">
        <v>68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169</v>
      </c>
      <c r="B507" s="646"/>
      <c r="C507" s="646"/>
      <c r="D507" s="646"/>
      <c r="E507" s="646"/>
      <c r="F507" s="646"/>
      <c r="G507" s="646"/>
      <c r="H507" s="646"/>
      <c r="I507" s="646"/>
      <c r="J507" s="646"/>
      <c r="K507" s="646"/>
      <c r="L507" s="646"/>
      <c r="M507" s="646"/>
      <c r="N507" s="646"/>
      <c r="O507" s="646"/>
      <c r="P507" s="646"/>
      <c r="Q507" s="646"/>
      <c r="R507" s="646"/>
      <c r="S507" s="646"/>
      <c r="T507" s="646"/>
      <c r="U507" s="646"/>
      <c r="V507" s="646"/>
      <c r="W507" s="646"/>
      <c r="X507" s="646"/>
      <c r="Y507" s="646"/>
      <c r="Z507" s="646"/>
      <c r="AA507" s="637"/>
      <c r="AB507" s="637"/>
      <c r="AC507" s="637"/>
    </row>
    <row r="508" spans="1:68" ht="27" hidden="1" customHeight="1" x14ac:dyDescent="0.25">
      <c r="A508" s="54" t="s">
        <v>776</v>
      </c>
      <c r="B508" s="54" t="s">
        <v>777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98</v>
      </c>
      <c r="L508" s="32"/>
      <c r="M508" s="33" t="s">
        <v>104</v>
      </c>
      <c r="N508" s="33"/>
      <c r="O508" s="32">
        <v>35</v>
      </c>
      <c r="P508" s="9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0"/>
      <c r="R508" s="650"/>
      <c r="S508" s="650"/>
      <c r="T508" s="651"/>
      <c r="U508" s="34"/>
      <c r="V508" s="34"/>
      <c r="W508" s="35" t="s">
        <v>68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778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779</v>
      </c>
      <c r="B509" s="54" t="s">
        <v>780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98</v>
      </c>
      <c r="L509" s="32"/>
      <c r="M509" s="33" t="s">
        <v>104</v>
      </c>
      <c r="N509" s="33"/>
      <c r="O509" s="32">
        <v>35</v>
      </c>
      <c r="P509" s="716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0"/>
      <c r="R509" s="650"/>
      <c r="S509" s="650"/>
      <c r="T509" s="651"/>
      <c r="U509" s="34"/>
      <c r="V509" s="34"/>
      <c r="W509" s="35" t="s">
        <v>68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778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2"/>
      <c r="B510" s="646"/>
      <c r="C510" s="646"/>
      <c r="D510" s="646"/>
      <c r="E510" s="646"/>
      <c r="F510" s="646"/>
      <c r="G510" s="646"/>
      <c r="H510" s="646"/>
      <c r="I510" s="646"/>
      <c r="J510" s="646"/>
      <c r="K510" s="646"/>
      <c r="L510" s="646"/>
      <c r="M510" s="646"/>
      <c r="N510" s="646"/>
      <c r="O510" s="653"/>
      <c r="P510" s="660" t="s">
        <v>85</v>
      </c>
      <c r="Q510" s="661"/>
      <c r="R510" s="661"/>
      <c r="S510" s="661"/>
      <c r="T510" s="661"/>
      <c r="U510" s="661"/>
      <c r="V510" s="662"/>
      <c r="W510" s="37" t="s">
        <v>86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46"/>
      <c r="B511" s="646"/>
      <c r="C511" s="646"/>
      <c r="D511" s="646"/>
      <c r="E511" s="646"/>
      <c r="F511" s="646"/>
      <c r="G511" s="646"/>
      <c r="H511" s="646"/>
      <c r="I511" s="646"/>
      <c r="J511" s="646"/>
      <c r="K511" s="646"/>
      <c r="L511" s="646"/>
      <c r="M511" s="646"/>
      <c r="N511" s="646"/>
      <c r="O511" s="653"/>
      <c r="P511" s="660" t="s">
        <v>85</v>
      </c>
      <c r="Q511" s="661"/>
      <c r="R511" s="661"/>
      <c r="S511" s="661"/>
      <c r="T511" s="661"/>
      <c r="U511" s="661"/>
      <c r="V511" s="662"/>
      <c r="W511" s="37" t="s">
        <v>68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71" t="s">
        <v>781</v>
      </c>
      <c r="B512" s="672"/>
      <c r="C512" s="672"/>
      <c r="D512" s="672"/>
      <c r="E512" s="672"/>
      <c r="F512" s="672"/>
      <c r="G512" s="672"/>
      <c r="H512" s="672"/>
      <c r="I512" s="672"/>
      <c r="J512" s="672"/>
      <c r="K512" s="672"/>
      <c r="L512" s="672"/>
      <c r="M512" s="672"/>
      <c r="N512" s="672"/>
      <c r="O512" s="672"/>
      <c r="P512" s="672"/>
      <c r="Q512" s="672"/>
      <c r="R512" s="672"/>
      <c r="S512" s="672"/>
      <c r="T512" s="672"/>
      <c r="U512" s="672"/>
      <c r="V512" s="672"/>
      <c r="W512" s="672"/>
      <c r="X512" s="672"/>
      <c r="Y512" s="672"/>
      <c r="Z512" s="672"/>
      <c r="AA512" s="48"/>
      <c r="AB512" s="48"/>
      <c r="AC512" s="48"/>
    </row>
    <row r="513" spans="1:68" ht="16.5" hidden="1" customHeight="1" x14ac:dyDescent="0.25">
      <c r="A513" s="674" t="s">
        <v>781</v>
      </c>
      <c r="B513" s="646"/>
      <c r="C513" s="646"/>
      <c r="D513" s="646"/>
      <c r="E513" s="646"/>
      <c r="F513" s="646"/>
      <c r="G513" s="646"/>
      <c r="H513" s="646"/>
      <c r="I513" s="646"/>
      <c r="J513" s="646"/>
      <c r="K513" s="646"/>
      <c r="L513" s="646"/>
      <c r="M513" s="646"/>
      <c r="N513" s="646"/>
      <c r="O513" s="646"/>
      <c r="P513" s="646"/>
      <c r="Q513" s="646"/>
      <c r="R513" s="646"/>
      <c r="S513" s="646"/>
      <c r="T513" s="646"/>
      <c r="U513" s="646"/>
      <c r="V513" s="646"/>
      <c r="W513" s="646"/>
      <c r="X513" s="646"/>
      <c r="Y513" s="646"/>
      <c r="Z513" s="646"/>
      <c r="AA513" s="636"/>
      <c r="AB513" s="636"/>
      <c r="AC513" s="636"/>
    </row>
    <row r="514" spans="1:68" ht="14.25" hidden="1" customHeight="1" x14ac:dyDescent="0.25">
      <c r="A514" s="654" t="s">
        <v>95</v>
      </c>
      <c r="B514" s="646"/>
      <c r="C514" s="646"/>
      <c r="D514" s="646"/>
      <c r="E514" s="646"/>
      <c r="F514" s="646"/>
      <c r="G514" s="646"/>
      <c r="H514" s="646"/>
      <c r="I514" s="646"/>
      <c r="J514" s="646"/>
      <c r="K514" s="646"/>
      <c r="L514" s="646"/>
      <c r="M514" s="646"/>
      <c r="N514" s="646"/>
      <c r="O514" s="646"/>
      <c r="P514" s="646"/>
      <c r="Q514" s="646"/>
      <c r="R514" s="646"/>
      <c r="S514" s="646"/>
      <c r="T514" s="646"/>
      <c r="U514" s="646"/>
      <c r="V514" s="646"/>
      <c r="W514" s="646"/>
      <c r="X514" s="646"/>
      <c r="Y514" s="646"/>
      <c r="Z514" s="646"/>
      <c r="AA514" s="637"/>
      <c r="AB514" s="637"/>
      <c r="AC514" s="637"/>
    </row>
    <row r="515" spans="1:68" ht="27" hidden="1" customHeight="1" x14ac:dyDescent="0.25">
      <c r="A515" s="54" t="s">
        <v>782</v>
      </c>
      <c r="B515" s="54" t="s">
        <v>783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98</v>
      </c>
      <c r="L515" s="32"/>
      <c r="M515" s="33" t="s">
        <v>104</v>
      </c>
      <c r="N515" s="33"/>
      <c r="O515" s="32">
        <v>55</v>
      </c>
      <c r="P515" s="743" t="s">
        <v>784</v>
      </c>
      <c r="Q515" s="650"/>
      <c r="R515" s="650"/>
      <c r="S515" s="650"/>
      <c r="T515" s="651"/>
      <c r="U515" s="34"/>
      <c r="V515" s="34"/>
      <c r="W515" s="35" t="s">
        <v>68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785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786</v>
      </c>
      <c r="B516" s="54" t="s">
        <v>787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98</v>
      </c>
      <c r="L516" s="32"/>
      <c r="M516" s="33" t="s">
        <v>99</v>
      </c>
      <c r="N516" s="33"/>
      <c r="O516" s="32">
        <v>50</v>
      </c>
      <c r="P516" s="867" t="s">
        <v>788</v>
      </c>
      <c r="Q516" s="650"/>
      <c r="R516" s="650"/>
      <c r="S516" s="650"/>
      <c r="T516" s="651"/>
      <c r="U516" s="34"/>
      <c r="V516" s="34"/>
      <c r="W516" s="35" t="s">
        <v>68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789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790</v>
      </c>
      <c r="B517" s="54" t="s">
        <v>791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98</v>
      </c>
      <c r="L517" s="32"/>
      <c r="M517" s="33" t="s">
        <v>99</v>
      </c>
      <c r="N517" s="33"/>
      <c r="O517" s="32">
        <v>50</v>
      </c>
      <c r="P517" s="824" t="s">
        <v>792</v>
      </c>
      <c r="Q517" s="650"/>
      <c r="R517" s="650"/>
      <c r="S517" s="650"/>
      <c r="T517" s="651"/>
      <c r="U517" s="34"/>
      <c r="V517" s="34"/>
      <c r="W517" s="35" t="s">
        <v>68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793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794</v>
      </c>
      <c r="B518" s="54" t="s">
        <v>795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98</v>
      </c>
      <c r="L518" s="32"/>
      <c r="M518" s="33" t="s">
        <v>99</v>
      </c>
      <c r="N518" s="33"/>
      <c r="O518" s="32">
        <v>55</v>
      </c>
      <c r="P518" s="1012" t="s">
        <v>796</v>
      </c>
      <c r="Q518" s="650"/>
      <c r="R518" s="650"/>
      <c r="S518" s="650"/>
      <c r="T518" s="651"/>
      <c r="U518" s="34"/>
      <c r="V518" s="34"/>
      <c r="W518" s="35" t="s">
        <v>68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797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798</v>
      </c>
      <c r="B519" s="54" t="s">
        <v>799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103</v>
      </c>
      <c r="L519" s="32"/>
      <c r="M519" s="33" t="s">
        <v>99</v>
      </c>
      <c r="N519" s="33"/>
      <c r="O519" s="32">
        <v>50</v>
      </c>
      <c r="P519" s="948" t="s">
        <v>800</v>
      </c>
      <c r="Q519" s="650"/>
      <c r="R519" s="650"/>
      <c r="S519" s="650"/>
      <c r="T519" s="651"/>
      <c r="U519" s="34"/>
      <c r="V519" s="34"/>
      <c r="W519" s="35" t="s">
        <v>68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793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801</v>
      </c>
      <c r="B520" s="54" t="s">
        <v>802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103</v>
      </c>
      <c r="L520" s="32"/>
      <c r="M520" s="33" t="s">
        <v>99</v>
      </c>
      <c r="N520" s="33"/>
      <c r="O520" s="32">
        <v>55</v>
      </c>
      <c r="P520" s="1018" t="s">
        <v>803</v>
      </c>
      <c r="Q520" s="650"/>
      <c r="R520" s="650"/>
      <c r="S520" s="650"/>
      <c r="T520" s="651"/>
      <c r="U520" s="34"/>
      <c r="V520" s="34"/>
      <c r="W520" s="35" t="s">
        <v>68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797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2"/>
      <c r="B521" s="646"/>
      <c r="C521" s="646"/>
      <c r="D521" s="646"/>
      <c r="E521" s="646"/>
      <c r="F521" s="646"/>
      <c r="G521" s="646"/>
      <c r="H521" s="646"/>
      <c r="I521" s="646"/>
      <c r="J521" s="646"/>
      <c r="K521" s="646"/>
      <c r="L521" s="646"/>
      <c r="M521" s="646"/>
      <c r="N521" s="646"/>
      <c r="O521" s="653"/>
      <c r="P521" s="660" t="s">
        <v>85</v>
      </c>
      <c r="Q521" s="661"/>
      <c r="R521" s="661"/>
      <c r="S521" s="661"/>
      <c r="T521" s="661"/>
      <c r="U521" s="661"/>
      <c r="V521" s="662"/>
      <c r="W521" s="37" t="s">
        <v>86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46"/>
      <c r="B522" s="646"/>
      <c r="C522" s="646"/>
      <c r="D522" s="646"/>
      <c r="E522" s="646"/>
      <c r="F522" s="646"/>
      <c r="G522" s="646"/>
      <c r="H522" s="646"/>
      <c r="I522" s="646"/>
      <c r="J522" s="646"/>
      <c r="K522" s="646"/>
      <c r="L522" s="646"/>
      <c r="M522" s="646"/>
      <c r="N522" s="646"/>
      <c r="O522" s="653"/>
      <c r="P522" s="660" t="s">
        <v>85</v>
      </c>
      <c r="Q522" s="661"/>
      <c r="R522" s="661"/>
      <c r="S522" s="661"/>
      <c r="T522" s="661"/>
      <c r="U522" s="661"/>
      <c r="V522" s="662"/>
      <c r="W522" s="37" t="s">
        <v>68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132</v>
      </c>
      <c r="B523" s="646"/>
      <c r="C523" s="646"/>
      <c r="D523" s="646"/>
      <c r="E523" s="646"/>
      <c r="F523" s="646"/>
      <c r="G523" s="646"/>
      <c r="H523" s="646"/>
      <c r="I523" s="646"/>
      <c r="J523" s="646"/>
      <c r="K523" s="646"/>
      <c r="L523" s="646"/>
      <c r="M523" s="646"/>
      <c r="N523" s="646"/>
      <c r="O523" s="646"/>
      <c r="P523" s="646"/>
      <c r="Q523" s="646"/>
      <c r="R523" s="646"/>
      <c r="S523" s="646"/>
      <c r="T523" s="646"/>
      <c r="U523" s="646"/>
      <c r="V523" s="646"/>
      <c r="W523" s="646"/>
      <c r="X523" s="646"/>
      <c r="Y523" s="646"/>
      <c r="Z523" s="646"/>
      <c r="AA523" s="637"/>
      <c r="AB523" s="637"/>
      <c r="AC523" s="637"/>
    </row>
    <row r="524" spans="1:68" ht="27" hidden="1" customHeight="1" x14ac:dyDescent="0.25">
      <c r="A524" s="54" t="s">
        <v>804</v>
      </c>
      <c r="B524" s="54" t="s">
        <v>805</v>
      </c>
      <c r="C524" s="31">
        <v>4301020269</v>
      </c>
      <c r="D524" s="647">
        <v>4640242180519</v>
      </c>
      <c r="E524" s="648"/>
      <c r="F524" s="640">
        <v>1.35</v>
      </c>
      <c r="G524" s="32">
        <v>8</v>
      </c>
      <c r="H524" s="640">
        <v>10.8</v>
      </c>
      <c r="I524" s="640">
        <v>11.234999999999999</v>
      </c>
      <c r="J524" s="32">
        <v>64</v>
      </c>
      <c r="K524" s="32" t="s">
        <v>98</v>
      </c>
      <c r="L524" s="32"/>
      <c r="M524" s="33" t="s">
        <v>104</v>
      </c>
      <c r="N524" s="33"/>
      <c r="O524" s="32">
        <v>50</v>
      </c>
      <c r="P524" s="924" t="s">
        <v>806</v>
      </c>
      <c r="Q524" s="650"/>
      <c r="R524" s="650"/>
      <c r="S524" s="650"/>
      <c r="T524" s="651"/>
      <c r="U524" s="34"/>
      <c r="V524" s="34"/>
      <c r="W524" s="35" t="s">
        <v>68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807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804</v>
      </c>
      <c r="B525" s="54" t="s">
        <v>808</v>
      </c>
      <c r="C525" s="31">
        <v>4301020400</v>
      </c>
      <c r="D525" s="647">
        <v>4640242180519</v>
      </c>
      <c r="E525" s="648"/>
      <c r="F525" s="640">
        <v>1.5</v>
      </c>
      <c r="G525" s="32">
        <v>8</v>
      </c>
      <c r="H525" s="640">
        <v>12</v>
      </c>
      <c r="I525" s="640">
        <v>12.435</v>
      </c>
      <c r="J525" s="32">
        <v>64</v>
      </c>
      <c r="K525" s="32" t="s">
        <v>98</v>
      </c>
      <c r="L525" s="32"/>
      <c r="M525" s="33" t="s">
        <v>99</v>
      </c>
      <c r="N525" s="33"/>
      <c r="O525" s="32">
        <v>50</v>
      </c>
      <c r="P525" s="788" t="s">
        <v>809</v>
      </c>
      <c r="Q525" s="650"/>
      <c r="R525" s="650"/>
      <c r="S525" s="650"/>
      <c r="T525" s="651"/>
      <c r="U525" s="34"/>
      <c r="V525" s="34"/>
      <c r="W525" s="35" t="s">
        <v>68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810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811</v>
      </c>
      <c r="B526" s="54" t="s">
        <v>812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98</v>
      </c>
      <c r="L526" s="32"/>
      <c r="M526" s="33" t="s">
        <v>99</v>
      </c>
      <c r="N526" s="33"/>
      <c r="O526" s="32">
        <v>50</v>
      </c>
      <c r="P526" s="810" t="s">
        <v>813</v>
      </c>
      <c r="Q526" s="650"/>
      <c r="R526" s="650"/>
      <c r="S526" s="650"/>
      <c r="T526" s="651"/>
      <c r="U526" s="34"/>
      <c r="V526" s="34"/>
      <c r="W526" s="35" t="s">
        <v>68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807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814</v>
      </c>
      <c r="B527" s="54" t="s">
        <v>815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98</v>
      </c>
      <c r="L527" s="32"/>
      <c r="M527" s="33" t="s">
        <v>99</v>
      </c>
      <c r="N527" s="33"/>
      <c r="O527" s="32">
        <v>50</v>
      </c>
      <c r="P527" s="956" t="s">
        <v>816</v>
      </c>
      <c r="Q527" s="650"/>
      <c r="R527" s="650"/>
      <c r="S527" s="650"/>
      <c r="T527" s="651"/>
      <c r="U527" s="34"/>
      <c r="V527" s="34"/>
      <c r="W527" s="35" t="s">
        <v>68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817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818</v>
      </c>
      <c r="B528" s="54" t="s">
        <v>819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103</v>
      </c>
      <c r="L528" s="32"/>
      <c r="M528" s="33" t="s">
        <v>99</v>
      </c>
      <c r="N528" s="33"/>
      <c r="O528" s="32">
        <v>50</v>
      </c>
      <c r="P528" s="688" t="s">
        <v>820</v>
      </c>
      <c r="Q528" s="650"/>
      <c r="R528" s="650"/>
      <c r="S528" s="650"/>
      <c r="T528" s="651"/>
      <c r="U528" s="34"/>
      <c r="V528" s="34"/>
      <c r="W528" s="35" t="s">
        <v>68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817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2"/>
      <c r="B529" s="646"/>
      <c r="C529" s="646"/>
      <c r="D529" s="646"/>
      <c r="E529" s="646"/>
      <c r="F529" s="646"/>
      <c r="G529" s="646"/>
      <c r="H529" s="646"/>
      <c r="I529" s="646"/>
      <c r="J529" s="646"/>
      <c r="K529" s="646"/>
      <c r="L529" s="646"/>
      <c r="M529" s="646"/>
      <c r="N529" s="646"/>
      <c r="O529" s="653"/>
      <c r="P529" s="660" t="s">
        <v>85</v>
      </c>
      <c r="Q529" s="661"/>
      <c r="R529" s="661"/>
      <c r="S529" s="661"/>
      <c r="T529" s="661"/>
      <c r="U529" s="661"/>
      <c r="V529" s="662"/>
      <c r="W529" s="37" t="s">
        <v>86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46"/>
      <c r="B530" s="646"/>
      <c r="C530" s="646"/>
      <c r="D530" s="646"/>
      <c r="E530" s="646"/>
      <c r="F530" s="646"/>
      <c r="G530" s="646"/>
      <c r="H530" s="646"/>
      <c r="I530" s="646"/>
      <c r="J530" s="646"/>
      <c r="K530" s="646"/>
      <c r="L530" s="646"/>
      <c r="M530" s="646"/>
      <c r="N530" s="646"/>
      <c r="O530" s="653"/>
      <c r="P530" s="660" t="s">
        <v>85</v>
      </c>
      <c r="Q530" s="661"/>
      <c r="R530" s="661"/>
      <c r="S530" s="661"/>
      <c r="T530" s="661"/>
      <c r="U530" s="661"/>
      <c r="V530" s="662"/>
      <c r="W530" s="37" t="s">
        <v>68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143</v>
      </c>
      <c r="B531" s="646"/>
      <c r="C531" s="646"/>
      <c r="D531" s="646"/>
      <c r="E531" s="646"/>
      <c r="F531" s="646"/>
      <c r="G531" s="646"/>
      <c r="H531" s="646"/>
      <c r="I531" s="646"/>
      <c r="J531" s="646"/>
      <c r="K531" s="646"/>
      <c r="L531" s="646"/>
      <c r="M531" s="646"/>
      <c r="N531" s="646"/>
      <c r="O531" s="646"/>
      <c r="P531" s="646"/>
      <c r="Q531" s="646"/>
      <c r="R531" s="646"/>
      <c r="S531" s="646"/>
      <c r="T531" s="646"/>
      <c r="U531" s="646"/>
      <c r="V531" s="646"/>
      <c r="W531" s="646"/>
      <c r="X531" s="646"/>
      <c r="Y531" s="646"/>
      <c r="Z531" s="646"/>
      <c r="AA531" s="637"/>
      <c r="AB531" s="637"/>
      <c r="AC531" s="637"/>
    </row>
    <row r="532" spans="1:68" ht="27" hidden="1" customHeight="1" x14ac:dyDescent="0.25">
      <c r="A532" s="54" t="s">
        <v>821</v>
      </c>
      <c r="B532" s="54" t="s">
        <v>822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103</v>
      </c>
      <c r="L532" s="32"/>
      <c r="M532" s="33" t="s">
        <v>67</v>
      </c>
      <c r="N532" s="33"/>
      <c r="O532" s="32">
        <v>40</v>
      </c>
      <c r="P532" s="828" t="s">
        <v>823</v>
      </c>
      <c r="Q532" s="650"/>
      <c r="R532" s="650"/>
      <c r="S532" s="650"/>
      <c r="T532" s="651"/>
      <c r="U532" s="34"/>
      <c r="V532" s="34"/>
      <c r="W532" s="35" t="s">
        <v>68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824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825</v>
      </c>
      <c r="B533" s="54" t="s">
        <v>826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103</v>
      </c>
      <c r="L533" s="32"/>
      <c r="M533" s="33" t="s">
        <v>67</v>
      </c>
      <c r="N533" s="33"/>
      <c r="O533" s="32">
        <v>45</v>
      </c>
      <c r="P533" s="848" t="s">
        <v>827</v>
      </c>
      <c r="Q533" s="650"/>
      <c r="R533" s="650"/>
      <c r="S533" s="650"/>
      <c r="T533" s="651"/>
      <c r="U533" s="34"/>
      <c r="V533" s="34"/>
      <c r="W533" s="35" t="s">
        <v>68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828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829</v>
      </c>
      <c r="B534" s="54" t="s">
        <v>830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103</v>
      </c>
      <c r="L534" s="32"/>
      <c r="M534" s="33" t="s">
        <v>67</v>
      </c>
      <c r="N534" s="33"/>
      <c r="O534" s="32">
        <v>45</v>
      </c>
      <c r="P534" s="676" t="s">
        <v>831</v>
      </c>
      <c r="Q534" s="650"/>
      <c r="R534" s="650"/>
      <c r="S534" s="650"/>
      <c r="T534" s="651"/>
      <c r="U534" s="34"/>
      <c r="V534" s="34"/>
      <c r="W534" s="35" t="s">
        <v>68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832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833</v>
      </c>
      <c r="B535" s="54" t="s">
        <v>834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103</v>
      </c>
      <c r="L535" s="32"/>
      <c r="M535" s="33" t="s">
        <v>67</v>
      </c>
      <c r="N535" s="33"/>
      <c r="O535" s="32">
        <v>45</v>
      </c>
      <c r="P535" s="812" t="s">
        <v>835</v>
      </c>
      <c r="Q535" s="650"/>
      <c r="R535" s="650"/>
      <c r="S535" s="650"/>
      <c r="T535" s="651"/>
      <c r="U535" s="34"/>
      <c r="V535" s="34"/>
      <c r="W535" s="35" t="s">
        <v>68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836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837</v>
      </c>
      <c r="B536" s="54" t="s">
        <v>838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103</v>
      </c>
      <c r="L536" s="32"/>
      <c r="M536" s="33" t="s">
        <v>67</v>
      </c>
      <c r="N536" s="33"/>
      <c r="O536" s="32">
        <v>40</v>
      </c>
      <c r="P536" s="745" t="s">
        <v>839</v>
      </c>
      <c r="Q536" s="650"/>
      <c r="R536" s="650"/>
      <c r="S536" s="650"/>
      <c r="T536" s="651"/>
      <c r="U536" s="34"/>
      <c r="V536" s="34"/>
      <c r="W536" s="35" t="s">
        <v>68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840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841</v>
      </c>
      <c r="B537" s="54" t="s">
        <v>842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146</v>
      </c>
      <c r="L537" s="32"/>
      <c r="M537" s="33" t="s">
        <v>67</v>
      </c>
      <c r="N537" s="33"/>
      <c r="O537" s="32">
        <v>40</v>
      </c>
      <c r="P537" s="859" t="s">
        <v>843</v>
      </c>
      <c r="Q537" s="650"/>
      <c r="R537" s="650"/>
      <c r="S537" s="650"/>
      <c r="T537" s="651"/>
      <c r="U537" s="34"/>
      <c r="V537" s="34"/>
      <c r="W537" s="35" t="s">
        <v>68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824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844</v>
      </c>
      <c r="B538" s="54" t="s">
        <v>845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146</v>
      </c>
      <c r="L538" s="32"/>
      <c r="M538" s="33" t="s">
        <v>67</v>
      </c>
      <c r="N538" s="33"/>
      <c r="O538" s="32">
        <v>40</v>
      </c>
      <c r="P538" s="838" t="s">
        <v>846</v>
      </c>
      <c r="Q538" s="650"/>
      <c r="R538" s="650"/>
      <c r="S538" s="650"/>
      <c r="T538" s="651"/>
      <c r="U538" s="34"/>
      <c r="V538" s="34"/>
      <c r="W538" s="35" t="s">
        <v>68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840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2"/>
      <c r="B539" s="646"/>
      <c r="C539" s="646"/>
      <c r="D539" s="646"/>
      <c r="E539" s="646"/>
      <c r="F539" s="646"/>
      <c r="G539" s="646"/>
      <c r="H539" s="646"/>
      <c r="I539" s="646"/>
      <c r="J539" s="646"/>
      <c r="K539" s="646"/>
      <c r="L539" s="646"/>
      <c r="M539" s="646"/>
      <c r="N539" s="646"/>
      <c r="O539" s="653"/>
      <c r="P539" s="660" t="s">
        <v>85</v>
      </c>
      <c r="Q539" s="661"/>
      <c r="R539" s="661"/>
      <c r="S539" s="661"/>
      <c r="T539" s="661"/>
      <c r="U539" s="661"/>
      <c r="V539" s="662"/>
      <c r="W539" s="37" t="s">
        <v>86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46"/>
      <c r="B540" s="646"/>
      <c r="C540" s="646"/>
      <c r="D540" s="646"/>
      <c r="E540" s="646"/>
      <c r="F540" s="646"/>
      <c r="G540" s="646"/>
      <c r="H540" s="646"/>
      <c r="I540" s="646"/>
      <c r="J540" s="646"/>
      <c r="K540" s="646"/>
      <c r="L540" s="646"/>
      <c r="M540" s="646"/>
      <c r="N540" s="646"/>
      <c r="O540" s="653"/>
      <c r="P540" s="660" t="s">
        <v>85</v>
      </c>
      <c r="Q540" s="661"/>
      <c r="R540" s="661"/>
      <c r="S540" s="661"/>
      <c r="T540" s="661"/>
      <c r="U540" s="661"/>
      <c r="V540" s="662"/>
      <c r="W540" s="37" t="s">
        <v>68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63</v>
      </c>
      <c r="B541" s="646"/>
      <c r="C541" s="646"/>
      <c r="D541" s="646"/>
      <c r="E541" s="646"/>
      <c r="F541" s="646"/>
      <c r="G541" s="646"/>
      <c r="H541" s="646"/>
      <c r="I541" s="646"/>
      <c r="J541" s="646"/>
      <c r="K541" s="646"/>
      <c r="L541" s="646"/>
      <c r="M541" s="646"/>
      <c r="N541" s="646"/>
      <c r="O541" s="646"/>
      <c r="P541" s="646"/>
      <c r="Q541" s="646"/>
      <c r="R541" s="646"/>
      <c r="S541" s="646"/>
      <c r="T541" s="646"/>
      <c r="U541" s="646"/>
      <c r="V541" s="646"/>
      <c r="W541" s="646"/>
      <c r="X541" s="646"/>
      <c r="Y541" s="646"/>
      <c r="Z541" s="646"/>
      <c r="AA541" s="637"/>
      <c r="AB541" s="637"/>
      <c r="AC541" s="637"/>
    </row>
    <row r="542" spans="1:68" ht="27" hidden="1" customHeight="1" x14ac:dyDescent="0.25">
      <c r="A542" s="54" t="s">
        <v>847</v>
      </c>
      <c r="B542" s="54" t="s">
        <v>848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98</v>
      </c>
      <c r="L542" s="32"/>
      <c r="M542" s="33" t="s">
        <v>127</v>
      </c>
      <c r="N542" s="33"/>
      <c r="O542" s="32">
        <v>45</v>
      </c>
      <c r="P542" s="959" t="s">
        <v>849</v>
      </c>
      <c r="Q542" s="650"/>
      <c r="R542" s="650"/>
      <c r="S542" s="650"/>
      <c r="T542" s="651"/>
      <c r="U542" s="34"/>
      <c r="V542" s="34"/>
      <c r="W542" s="35" t="s">
        <v>68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850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847</v>
      </c>
      <c r="B543" s="54" t="s">
        <v>851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98</v>
      </c>
      <c r="L543" s="32"/>
      <c r="M543" s="33" t="s">
        <v>104</v>
      </c>
      <c r="N543" s="33"/>
      <c r="O543" s="32">
        <v>45</v>
      </c>
      <c r="P543" s="868" t="s">
        <v>849</v>
      </c>
      <c r="Q543" s="650"/>
      <c r="R543" s="650"/>
      <c r="S543" s="650"/>
      <c r="T543" s="651"/>
      <c r="U543" s="34"/>
      <c r="V543" s="34"/>
      <c r="W543" s="35" t="s">
        <v>68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850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852</v>
      </c>
      <c r="B544" s="54" t="s">
        <v>853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98</v>
      </c>
      <c r="L544" s="32"/>
      <c r="M544" s="33" t="s">
        <v>104</v>
      </c>
      <c r="N544" s="33"/>
      <c r="O544" s="32">
        <v>45</v>
      </c>
      <c r="P544" s="894" t="s">
        <v>854</v>
      </c>
      <c r="Q544" s="650"/>
      <c r="R544" s="650"/>
      <c r="S544" s="650"/>
      <c r="T544" s="651"/>
      <c r="U544" s="34"/>
      <c r="V544" s="34"/>
      <c r="W544" s="35" t="s">
        <v>68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855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856</v>
      </c>
      <c r="B545" s="54" t="s">
        <v>857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66</v>
      </c>
      <c r="L545" s="32"/>
      <c r="M545" s="33" t="s">
        <v>127</v>
      </c>
      <c r="N545" s="33"/>
      <c r="O545" s="32">
        <v>45</v>
      </c>
      <c r="P545" s="834" t="s">
        <v>858</v>
      </c>
      <c r="Q545" s="650"/>
      <c r="R545" s="650"/>
      <c r="S545" s="650"/>
      <c r="T545" s="651"/>
      <c r="U545" s="34"/>
      <c r="V545" s="34"/>
      <c r="W545" s="35" t="s">
        <v>68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850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859</v>
      </c>
      <c r="B546" s="54" t="s">
        <v>860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66</v>
      </c>
      <c r="L546" s="32"/>
      <c r="M546" s="33" t="s">
        <v>127</v>
      </c>
      <c r="N546" s="33"/>
      <c r="O546" s="32">
        <v>45</v>
      </c>
      <c r="P546" s="857" t="s">
        <v>861</v>
      </c>
      <c r="Q546" s="650"/>
      <c r="R546" s="650"/>
      <c r="S546" s="650"/>
      <c r="T546" s="651"/>
      <c r="U546" s="34"/>
      <c r="V546" s="34"/>
      <c r="W546" s="35" t="s">
        <v>68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855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2"/>
      <c r="B547" s="646"/>
      <c r="C547" s="646"/>
      <c r="D547" s="646"/>
      <c r="E547" s="646"/>
      <c r="F547" s="646"/>
      <c r="G547" s="646"/>
      <c r="H547" s="646"/>
      <c r="I547" s="646"/>
      <c r="J547" s="646"/>
      <c r="K547" s="646"/>
      <c r="L547" s="646"/>
      <c r="M547" s="646"/>
      <c r="N547" s="646"/>
      <c r="O547" s="653"/>
      <c r="P547" s="660" t="s">
        <v>85</v>
      </c>
      <c r="Q547" s="661"/>
      <c r="R547" s="661"/>
      <c r="S547" s="661"/>
      <c r="T547" s="661"/>
      <c r="U547" s="661"/>
      <c r="V547" s="662"/>
      <c r="W547" s="37" t="s">
        <v>86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46"/>
      <c r="B548" s="646"/>
      <c r="C548" s="646"/>
      <c r="D548" s="646"/>
      <c r="E548" s="646"/>
      <c r="F548" s="646"/>
      <c r="G548" s="646"/>
      <c r="H548" s="646"/>
      <c r="I548" s="646"/>
      <c r="J548" s="646"/>
      <c r="K548" s="646"/>
      <c r="L548" s="646"/>
      <c r="M548" s="646"/>
      <c r="N548" s="646"/>
      <c r="O548" s="653"/>
      <c r="P548" s="660" t="s">
        <v>85</v>
      </c>
      <c r="Q548" s="661"/>
      <c r="R548" s="661"/>
      <c r="S548" s="661"/>
      <c r="T548" s="661"/>
      <c r="U548" s="661"/>
      <c r="V548" s="662"/>
      <c r="W548" s="37" t="s">
        <v>68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169</v>
      </c>
      <c r="B549" s="646"/>
      <c r="C549" s="646"/>
      <c r="D549" s="646"/>
      <c r="E549" s="646"/>
      <c r="F549" s="646"/>
      <c r="G549" s="646"/>
      <c r="H549" s="646"/>
      <c r="I549" s="646"/>
      <c r="J549" s="646"/>
      <c r="K549" s="646"/>
      <c r="L549" s="646"/>
      <c r="M549" s="646"/>
      <c r="N549" s="646"/>
      <c r="O549" s="646"/>
      <c r="P549" s="646"/>
      <c r="Q549" s="646"/>
      <c r="R549" s="646"/>
      <c r="S549" s="646"/>
      <c r="T549" s="646"/>
      <c r="U549" s="646"/>
      <c r="V549" s="646"/>
      <c r="W549" s="646"/>
      <c r="X549" s="646"/>
      <c r="Y549" s="646"/>
      <c r="Z549" s="646"/>
      <c r="AA549" s="637"/>
      <c r="AB549" s="637"/>
      <c r="AC549" s="637"/>
    </row>
    <row r="550" spans="1:68" ht="27" hidden="1" customHeight="1" x14ac:dyDescent="0.25">
      <c r="A550" s="54" t="s">
        <v>862</v>
      </c>
      <c r="B550" s="54" t="s">
        <v>863</v>
      </c>
      <c r="C550" s="31">
        <v>4301060496</v>
      </c>
      <c r="D550" s="647">
        <v>4640242180120</v>
      </c>
      <c r="E550" s="648"/>
      <c r="F550" s="640">
        <v>1.5</v>
      </c>
      <c r="G550" s="32">
        <v>6</v>
      </c>
      <c r="H550" s="640">
        <v>9</v>
      </c>
      <c r="I550" s="640">
        <v>9.4350000000000005</v>
      </c>
      <c r="J550" s="32">
        <v>64</v>
      </c>
      <c r="K550" s="32" t="s">
        <v>98</v>
      </c>
      <c r="L550" s="32"/>
      <c r="M550" s="33" t="s">
        <v>127</v>
      </c>
      <c r="N550" s="33"/>
      <c r="O550" s="32">
        <v>40</v>
      </c>
      <c r="P550" s="962" t="s">
        <v>864</v>
      </c>
      <c r="Q550" s="650"/>
      <c r="R550" s="650"/>
      <c r="S550" s="650"/>
      <c r="T550" s="651"/>
      <c r="U550" s="34"/>
      <c r="V550" s="34"/>
      <c r="W550" s="35" t="s">
        <v>68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865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862</v>
      </c>
      <c r="B551" s="54" t="s">
        <v>866</v>
      </c>
      <c r="C551" s="31">
        <v>4301060485</v>
      </c>
      <c r="D551" s="647">
        <v>4640242180120</v>
      </c>
      <c r="E551" s="648"/>
      <c r="F551" s="640">
        <v>1.3</v>
      </c>
      <c r="G551" s="32">
        <v>6</v>
      </c>
      <c r="H551" s="640">
        <v>7.8</v>
      </c>
      <c r="I551" s="640">
        <v>8.2349999999999994</v>
      </c>
      <c r="J551" s="32">
        <v>64</v>
      </c>
      <c r="K551" s="32" t="s">
        <v>98</v>
      </c>
      <c r="L551" s="32"/>
      <c r="M551" s="33" t="s">
        <v>104</v>
      </c>
      <c r="N551" s="33"/>
      <c r="O551" s="32">
        <v>40</v>
      </c>
      <c r="P551" s="770" t="s">
        <v>867</v>
      </c>
      <c r="Q551" s="650"/>
      <c r="R551" s="650"/>
      <c r="S551" s="650"/>
      <c r="T551" s="651"/>
      <c r="U551" s="34"/>
      <c r="V551" s="34"/>
      <c r="W551" s="35" t="s">
        <v>68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865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98</v>
      </c>
      <c r="L552" s="32"/>
      <c r="M552" s="33" t="s">
        <v>127</v>
      </c>
      <c r="N552" s="33"/>
      <c r="O552" s="32">
        <v>40</v>
      </c>
      <c r="P552" s="971" t="s">
        <v>870</v>
      </c>
      <c r="Q552" s="650"/>
      <c r="R552" s="650"/>
      <c r="S552" s="650"/>
      <c r="T552" s="651"/>
      <c r="U552" s="34"/>
      <c r="V552" s="34"/>
      <c r="W552" s="35" t="s">
        <v>68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871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868</v>
      </c>
      <c r="B553" s="54" t="s">
        <v>872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98</v>
      </c>
      <c r="L553" s="32"/>
      <c r="M553" s="33" t="s">
        <v>104</v>
      </c>
      <c r="N553" s="33"/>
      <c r="O553" s="32">
        <v>40</v>
      </c>
      <c r="P553" s="952" t="s">
        <v>873</v>
      </c>
      <c r="Q553" s="650"/>
      <c r="R553" s="650"/>
      <c r="S553" s="650"/>
      <c r="T553" s="651"/>
      <c r="U553" s="34"/>
      <c r="V553" s="34"/>
      <c r="W553" s="35" t="s">
        <v>68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871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2"/>
      <c r="B554" s="646"/>
      <c r="C554" s="646"/>
      <c r="D554" s="646"/>
      <c r="E554" s="646"/>
      <c r="F554" s="646"/>
      <c r="G554" s="646"/>
      <c r="H554" s="646"/>
      <c r="I554" s="646"/>
      <c r="J554" s="646"/>
      <c r="K554" s="646"/>
      <c r="L554" s="646"/>
      <c r="M554" s="646"/>
      <c r="N554" s="646"/>
      <c r="O554" s="653"/>
      <c r="P554" s="660" t="s">
        <v>85</v>
      </c>
      <c r="Q554" s="661"/>
      <c r="R554" s="661"/>
      <c r="S554" s="661"/>
      <c r="T554" s="661"/>
      <c r="U554" s="661"/>
      <c r="V554" s="662"/>
      <c r="W554" s="37" t="s">
        <v>86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46"/>
      <c r="B555" s="646"/>
      <c r="C555" s="646"/>
      <c r="D555" s="646"/>
      <c r="E555" s="646"/>
      <c r="F555" s="646"/>
      <c r="G555" s="646"/>
      <c r="H555" s="646"/>
      <c r="I555" s="646"/>
      <c r="J555" s="646"/>
      <c r="K555" s="646"/>
      <c r="L555" s="646"/>
      <c r="M555" s="646"/>
      <c r="N555" s="646"/>
      <c r="O555" s="653"/>
      <c r="P555" s="660" t="s">
        <v>85</v>
      </c>
      <c r="Q555" s="661"/>
      <c r="R555" s="661"/>
      <c r="S555" s="661"/>
      <c r="T555" s="661"/>
      <c r="U555" s="661"/>
      <c r="V555" s="662"/>
      <c r="W555" s="37" t="s">
        <v>68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74" t="s">
        <v>874</v>
      </c>
      <c r="B556" s="646"/>
      <c r="C556" s="646"/>
      <c r="D556" s="646"/>
      <c r="E556" s="646"/>
      <c r="F556" s="646"/>
      <c r="G556" s="646"/>
      <c r="H556" s="646"/>
      <c r="I556" s="646"/>
      <c r="J556" s="646"/>
      <c r="K556" s="646"/>
      <c r="L556" s="646"/>
      <c r="M556" s="646"/>
      <c r="N556" s="646"/>
      <c r="O556" s="646"/>
      <c r="P556" s="646"/>
      <c r="Q556" s="646"/>
      <c r="R556" s="646"/>
      <c r="S556" s="646"/>
      <c r="T556" s="646"/>
      <c r="U556" s="646"/>
      <c r="V556" s="646"/>
      <c r="W556" s="646"/>
      <c r="X556" s="646"/>
      <c r="Y556" s="646"/>
      <c r="Z556" s="646"/>
      <c r="AA556" s="636"/>
      <c r="AB556" s="636"/>
      <c r="AC556" s="636"/>
    </row>
    <row r="557" spans="1:68" ht="14.25" hidden="1" customHeight="1" x14ac:dyDescent="0.25">
      <c r="A557" s="654" t="s">
        <v>95</v>
      </c>
      <c r="B557" s="646"/>
      <c r="C557" s="646"/>
      <c r="D557" s="646"/>
      <c r="E557" s="646"/>
      <c r="F557" s="646"/>
      <c r="G557" s="646"/>
      <c r="H557" s="646"/>
      <c r="I557" s="646"/>
      <c r="J557" s="646"/>
      <c r="K557" s="646"/>
      <c r="L557" s="646"/>
      <c r="M557" s="646"/>
      <c r="N557" s="646"/>
      <c r="O557" s="646"/>
      <c r="P557" s="646"/>
      <c r="Q557" s="646"/>
      <c r="R557" s="646"/>
      <c r="S557" s="646"/>
      <c r="T557" s="646"/>
      <c r="U557" s="646"/>
      <c r="V557" s="646"/>
      <c r="W557" s="646"/>
      <c r="X557" s="646"/>
      <c r="Y557" s="646"/>
      <c r="Z557" s="646"/>
      <c r="AA557" s="637"/>
      <c r="AB557" s="637"/>
      <c r="AC557" s="637"/>
    </row>
    <row r="558" spans="1:68" ht="27" hidden="1" customHeight="1" x14ac:dyDescent="0.25">
      <c r="A558" s="54" t="s">
        <v>875</v>
      </c>
      <c r="B558" s="54" t="s">
        <v>876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98</v>
      </c>
      <c r="L558" s="32"/>
      <c r="M558" s="33" t="s">
        <v>99</v>
      </c>
      <c r="N558" s="33"/>
      <c r="O558" s="32">
        <v>55</v>
      </c>
      <c r="P558" s="873" t="s">
        <v>877</v>
      </c>
      <c r="Q558" s="650"/>
      <c r="R558" s="650"/>
      <c r="S558" s="650"/>
      <c r="T558" s="651"/>
      <c r="U558" s="34"/>
      <c r="V558" s="34"/>
      <c r="W558" s="35" t="s">
        <v>68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878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2"/>
      <c r="B559" s="646"/>
      <c r="C559" s="646"/>
      <c r="D559" s="646"/>
      <c r="E559" s="646"/>
      <c r="F559" s="646"/>
      <c r="G559" s="646"/>
      <c r="H559" s="646"/>
      <c r="I559" s="646"/>
      <c r="J559" s="646"/>
      <c r="K559" s="646"/>
      <c r="L559" s="646"/>
      <c r="M559" s="646"/>
      <c r="N559" s="646"/>
      <c r="O559" s="653"/>
      <c r="P559" s="660" t="s">
        <v>85</v>
      </c>
      <c r="Q559" s="661"/>
      <c r="R559" s="661"/>
      <c r="S559" s="661"/>
      <c r="T559" s="661"/>
      <c r="U559" s="661"/>
      <c r="V559" s="662"/>
      <c r="W559" s="37" t="s">
        <v>86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46"/>
      <c r="B560" s="646"/>
      <c r="C560" s="646"/>
      <c r="D560" s="646"/>
      <c r="E560" s="646"/>
      <c r="F560" s="646"/>
      <c r="G560" s="646"/>
      <c r="H560" s="646"/>
      <c r="I560" s="646"/>
      <c r="J560" s="646"/>
      <c r="K560" s="646"/>
      <c r="L560" s="646"/>
      <c r="M560" s="646"/>
      <c r="N560" s="646"/>
      <c r="O560" s="653"/>
      <c r="P560" s="660" t="s">
        <v>85</v>
      </c>
      <c r="Q560" s="661"/>
      <c r="R560" s="661"/>
      <c r="S560" s="661"/>
      <c r="T560" s="661"/>
      <c r="U560" s="661"/>
      <c r="V560" s="662"/>
      <c r="W560" s="37" t="s">
        <v>68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132</v>
      </c>
      <c r="B561" s="646"/>
      <c r="C561" s="646"/>
      <c r="D561" s="646"/>
      <c r="E561" s="646"/>
      <c r="F561" s="646"/>
      <c r="G561" s="646"/>
      <c r="H561" s="646"/>
      <c r="I561" s="646"/>
      <c r="J561" s="646"/>
      <c r="K561" s="646"/>
      <c r="L561" s="646"/>
      <c r="M561" s="646"/>
      <c r="N561" s="646"/>
      <c r="O561" s="646"/>
      <c r="P561" s="646"/>
      <c r="Q561" s="646"/>
      <c r="R561" s="646"/>
      <c r="S561" s="646"/>
      <c r="T561" s="646"/>
      <c r="U561" s="646"/>
      <c r="V561" s="646"/>
      <c r="W561" s="646"/>
      <c r="X561" s="646"/>
      <c r="Y561" s="646"/>
      <c r="Z561" s="646"/>
      <c r="AA561" s="637"/>
      <c r="AB561" s="637"/>
      <c r="AC561" s="637"/>
    </row>
    <row r="562" spans="1:68" ht="27" hidden="1" customHeight="1" x14ac:dyDescent="0.25">
      <c r="A562" s="54" t="s">
        <v>879</v>
      </c>
      <c r="B562" s="54" t="s">
        <v>880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98</v>
      </c>
      <c r="L562" s="32"/>
      <c r="M562" s="33" t="s">
        <v>99</v>
      </c>
      <c r="N562" s="33"/>
      <c r="O562" s="32">
        <v>50</v>
      </c>
      <c r="P562" s="1011" t="s">
        <v>881</v>
      </c>
      <c r="Q562" s="650"/>
      <c r="R562" s="650"/>
      <c r="S562" s="650"/>
      <c r="T562" s="651"/>
      <c r="U562" s="34"/>
      <c r="V562" s="34"/>
      <c r="W562" s="35" t="s">
        <v>68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882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2"/>
      <c r="B563" s="646"/>
      <c r="C563" s="646"/>
      <c r="D563" s="646"/>
      <c r="E563" s="646"/>
      <c r="F563" s="646"/>
      <c r="G563" s="646"/>
      <c r="H563" s="646"/>
      <c r="I563" s="646"/>
      <c r="J563" s="646"/>
      <c r="K563" s="646"/>
      <c r="L563" s="646"/>
      <c r="M563" s="646"/>
      <c r="N563" s="646"/>
      <c r="O563" s="653"/>
      <c r="P563" s="660" t="s">
        <v>85</v>
      </c>
      <c r="Q563" s="661"/>
      <c r="R563" s="661"/>
      <c r="S563" s="661"/>
      <c r="T563" s="661"/>
      <c r="U563" s="661"/>
      <c r="V563" s="662"/>
      <c r="W563" s="37" t="s">
        <v>86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46"/>
      <c r="B564" s="646"/>
      <c r="C564" s="646"/>
      <c r="D564" s="646"/>
      <c r="E564" s="646"/>
      <c r="F564" s="646"/>
      <c r="G564" s="646"/>
      <c r="H564" s="646"/>
      <c r="I564" s="646"/>
      <c r="J564" s="646"/>
      <c r="K564" s="646"/>
      <c r="L564" s="646"/>
      <c r="M564" s="646"/>
      <c r="N564" s="646"/>
      <c r="O564" s="653"/>
      <c r="P564" s="660" t="s">
        <v>85</v>
      </c>
      <c r="Q564" s="661"/>
      <c r="R564" s="661"/>
      <c r="S564" s="661"/>
      <c r="T564" s="661"/>
      <c r="U564" s="661"/>
      <c r="V564" s="662"/>
      <c r="W564" s="37" t="s">
        <v>68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143</v>
      </c>
      <c r="B565" s="646"/>
      <c r="C565" s="646"/>
      <c r="D565" s="646"/>
      <c r="E565" s="646"/>
      <c r="F565" s="646"/>
      <c r="G565" s="646"/>
      <c r="H565" s="646"/>
      <c r="I565" s="646"/>
      <c r="J565" s="646"/>
      <c r="K565" s="646"/>
      <c r="L565" s="646"/>
      <c r="M565" s="646"/>
      <c r="N565" s="646"/>
      <c r="O565" s="646"/>
      <c r="P565" s="646"/>
      <c r="Q565" s="646"/>
      <c r="R565" s="646"/>
      <c r="S565" s="646"/>
      <c r="T565" s="646"/>
      <c r="U565" s="646"/>
      <c r="V565" s="646"/>
      <c r="W565" s="646"/>
      <c r="X565" s="646"/>
      <c r="Y565" s="646"/>
      <c r="Z565" s="646"/>
      <c r="AA565" s="637"/>
      <c r="AB565" s="637"/>
      <c r="AC565" s="637"/>
    </row>
    <row r="566" spans="1:68" ht="27" hidden="1" customHeight="1" x14ac:dyDescent="0.25">
      <c r="A566" s="54" t="s">
        <v>883</v>
      </c>
      <c r="B566" s="54" t="s">
        <v>884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103</v>
      </c>
      <c r="L566" s="32"/>
      <c r="M566" s="33" t="s">
        <v>67</v>
      </c>
      <c r="N566" s="33"/>
      <c r="O566" s="32">
        <v>40</v>
      </c>
      <c r="P566" s="823" t="s">
        <v>885</v>
      </c>
      <c r="Q566" s="650"/>
      <c r="R566" s="650"/>
      <c r="S566" s="650"/>
      <c r="T566" s="651"/>
      <c r="U566" s="34"/>
      <c r="V566" s="34"/>
      <c r="W566" s="35" t="s">
        <v>68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886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2"/>
      <c r="B567" s="646"/>
      <c r="C567" s="646"/>
      <c r="D567" s="646"/>
      <c r="E567" s="646"/>
      <c r="F567" s="646"/>
      <c r="G567" s="646"/>
      <c r="H567" s="646"/>
      <c r="I567" s="646"/>
      <c r="J567" s="646"/>
      <c r="K567" s="646"/>
      <c r="L567" s="646"/>
      <c r="M567" s="646"/>
      <c r="N567" s="646"/>
      <c r="O567" s="653"/>
      <c r="P567" s="660" t="s">
        <v>85</v>
      </c>
      <c r="Q567" s="661"/>
      <c r="R567" s="661"/>
      <c r="S567" s="661"/>
      <c r="T567" s="661"/>
      <c r="U567" s="661"/>
      <c r="V567" s="662"/>
      <c r="W567" s="37" t="s">
        <v>86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46"/>
      <c r="B568" s="646"/>
      <c r="C568" s="646"/>
      <c r="D568" s="646"/>
      <c r="E568" s="646"/>
      <c r="F568" s="646"/>
      <c r="G568" s="646"/>
      <c r="H568" s="646"/>
      <c r="I568" s="646"/>
      <c r="J568" s="646"/>
      <c r="K568" s="646"/>
      <c r="L568" s="646"/>
      <c r="M568" s="646"/>
      <c r="N568" s="646"/>
      <c r="O568" s="653"/>
      <c r="P568" s="660" t="s">
        <v>85</v>
      </c>
      <c r="Q568" s="661"/>
      <c r="R568" s="661"/>
      <c r="S568" s="661"/>
      <c r="T568" s="661"/>
      <c r="U568" s="661"/>
      <c r="V568" s="662"/>
      <c r="W568" s="37" t="s">
        <v>68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63</v>
      </c>
      <c r="B569" s="646"/>
      <c r="C569" s="646"/>
      <c r="D569" s="646"/>
      <c r="E569" s="646"/>
      <c r="F569" s="646"/>
      <c r="G569" s="646"/>
      <c r="H569" s="646"/>
      <c r="I569" s="646"/>
      <c r="J569" s="646"/>
      <c r="K569" s="646"/>
      <c r="L569" s="646"/>
      <c r="M569" s="646"/>
      <c r="N569" s="646"/>
      <c r="O569" s="646"/>
      <c r="P569" s="646"/>
      <c r="Q569" s="646"/>
      <c r="R569" s="646"/>
      <c r="S569" s="646"/>
      <c r="T569" s="646"/>
      <c r="U569" s="646"/>
      <c r="V569" s="646"/>
      <c r="W569" s="646"/>
      <c r="X569" s="646"/>
      <c r="Y569" s="646"/>
      <c r="Z569" s="646"/>
      <c r="AA569" s="637"/>
      <c r="AB569" s="637"/>
      <c r="AC569" s="637"/>
    </row>
    <row r="570" spans="1:68" ht="27" hidden="1" customHeight="1" x14ac:dyDescent="0.25">
      <c r="A570" s="54" t="s">
        <v>887</v>
      </c>
      <c r="B570" s="54" t="s">
        <v>888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98</v>
      </c>
      <c r="L570" s="32"/>
      <c r="M570" s="33" t="s">
        <v>127</v>
      </c>
      <c r="N570" s="33"/>
      <c r="O570" s="32">
        <v>45</v>
      </c>
      <c r="P570" s="989" t="s">
        <v>889</v>
      </c>
      <c r="Q570" s="650"/>
      <c r="R570" s="650"/>
      <c r="S570" s="650"/>
      <c r="T570" s="651"/>
      <c r="U570" s="34"/>
      <c r="V570" s="34"/>
      <c r="W570" s="35" t="s">
        <v>68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890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2"/>
      <c r="B571" s="646"/>
      <c r="C571" s="646"/>
      <c r="D571" s="646"/>
      <c r="E571" s="646"/>
      <c r="F571" s="646"/>
      <c r="G571" s="646"/>
      <c r="H571" s="646"/>
      <c r="I571" s="646"/>
      <c r="J571" s="646"/>
      <c r="K571" s="646"/>
      <c r="L571" s="646"/>
      <c r="M571" s="646"/>
      <c r="N571" s="646"/>
      <c r="O571" s="653"/>
      <c r="P571" s="660" t="s">
        <v>85</v>
      </c>
      <c r="Q571" s="661"/>
      <c r="R571" s="661"/>
      <c r="S571" s="661"/>
      <c r="T571" s="661"/>
      <c r="U571" s="661"/>
      <c r="V571" s="662"/>
      <c r="W571" s="37" t="s">
        <v>86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46"/>
      <c r="B572" s="646"/>
      <c r="C572" s="646"/>
      <c r="D572" s="646"/>
      <c r="E572" s="646"/>
      <c r="F572" s="646"/>
      <c r="G572" s="646"/>
      <c r="H572" s="646"/>
      <c r="I572" s="646"/>
      <c r="J572" s="646"/>
      <c r="K572" s="646"/>
      <c r="L572" s="646"/>
      <c r="M572" s="646"/>
      <c r="N572" s="646"/>
      <c r="O572" s="653"/>
      <c r="P572" s="660" t="s">
        <v>85</v>
      </c>
      <c r="Q572" s="661"/>
      <c r="R572" s="661"/>
      <c r="S572" s="661"/>
      <c r="T572" s="661"/>
      <c r="U572" s="661"/>
      <c r="V572" s="662"/>
      <c r="W572" s="37" t="s">
        <v>68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977"/>
      <c r="B573" s="646"/>
      <c r="C573" s="646"/>
      <c r="D573" s="646"/>
      <c r="E573" s="646"/>
      <c r="F573" s="646"/>
      <c r="G573" s="646"/>
      <c r="H573" s="646"/>
      <c r="I573" s="646"/>
      <c r="J573" s="646"/>
      <c r="K573" s="646"/>
      <c r="L573" s="646"/>
      <c r="M573" s="646"/>
      <c r="N573" s="646"/>
      <c r="O573" s="861"/>
      <c r="P573" s="713" t="s">
        <v>891</v>
      </c>
      <c r="Q573" s="714"/>
      <c r="R573" s="714"/>
      <c r="S573" s="714"/>
      <c r="T573" s="714"/>
      <c r="U573" s="714"/>
      <c r="V573" s="666"/>
      <c r="W573" s="37" t="s">
        <v>68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5048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5132.0200000000013</v>
      </c>
      <c r="Z573" s="37"/>
      <c r="AA573" s="644"/>
      <c r="AB573" s="644"/>
      <c r="AC573" s="644"/>
    </row>
    <row r="574" spans="1:68" x14ac:dyDescent="0.2">
      <c r="A574" s="646"/>
      <c r="B574" s="646"/>
      <c r="C574" s="646"/>
      <c r="D574" s="646"/>
      <c r="E574" s="646"/>
      <c r="F574" s="646"/>
      <c r="G574" s="646"/>
      <c r="H574" s="646"/>
      <c r="I574" s="646"/>
      <c r="J574" s="646"/>
      <c r="K574" s="646"/>
      <c r="L574" s="646"/>
      <c r="M574" s="646"/>
      <c r="N574" s="646"/>
      <c r="O574" s="861"/>
      <c r="P574" s="713" t="s">
        <v>892</v>
      </c>
      <c r="Q574" s="714"/>
      <c r="R574" s="714"/>
      <c r="S574" s="714"/>
      <c r="T574" s="714"/>
      <c r="U574" s="714"/>
      <c r="V574" s="666"/>
      <c r="W574" s="37" t="s">
        <v>68</v>
      </c>
      <c r="X574" s="643">
        <f>IFERROR(SUM(BM22:BM570),"0")</f>
        <v>5335.3660500849473</v>
      </c>
      <c r="Y574" s="643">
        <f>IFERROR(SUM(BN22:BN570),"0")</f>
        <v>5423.8660000000009</v>
      </c>
      <c r="Z574" s="37"/>
      <c r="AA574" s="644"/>
      <c r="AB574" s="644"/>
      <c r="AC574" s="644"/>
    </row>
    <row r="575" spans="1:68" x14ac:dyDescent="0.2">
      <c r="A575" s="646"/>
      <c r="B575" s="646"/>
      <c r="C575" s="646"/>
      <c r="D575" s="646"/>
      <c r="E575" s="646"/>
      <c r="F575" s="646"/>
      <c r="G575" s="646"/>
      <c r="H575" s="646"/>
      <c r="I575" s="646"/>
      <c r="J575" s="646"/>
      <c r="K575" s="646"/>
      <c r="L575" s="646"/>
      <c r="M575" s="646"/>
      <c r="N575" s="646"/>
      <c r="O575" s="861"/>
      <c r="P575" s="713" t="s">
        <v>893</v>
      </c>
      <c r="Q575" s="714"/>
      <c r="R575" s="714"/>
      <c r="S575" s="714"/>
      <c r="T575" s="714"/>
      <c r="U575" s="714"/>
      <c r="V575" s="666"/>
      <c r="W575" s="37" t="s">
        <v>894</v>
      </c>
      <c r="X575" s="38">
        <f>ROUNDUP(SUM(BO22:BO570),0)</f>
        <v>9</v>
      </c>
      <c r="Y575" s="38">
        <f>ROUNDUP(SUM(BP22:BP570),0)</f>
        <v>9</v>
      </c>
      <c r="Z575" s="37"/>
      <c r="AA575" s="644"/>
      <c r="AB575" s="644"/>
      <c r="AC575" s="644"/>
    </row>
    <row r="576" spans="1:68" x14ac:dyDescent="0.2">
      <c r="A576" s="646"/>
      <c r="B576" s="646"/>
      <c r="C576" s="646"/>
      <c r="D576" s="646"/>
      <c r="E576" s="646"/>
      <c r="F576" s="646"/>
      <c r="G576" s="646"/>
      <c r="H576" s="646"/>
      <c r="I576" s="646"/>
      <c r="J576" s="646"/>
      <c r="K576" s="646"/>
      <c r="L576" s="646"/>
      <c r="M576" s="646"/>
      <c r="N576" s="646"/>
      <c r="O576" s="861"/>
      <c r="P576" s="713" t="s">
        <v>895</v>
      </c>
      <c r="Q576" s="714"/>
      <c r="R576" s="714"/>
      <c r="S576" s="714"/>
      <c r="T576" s="714"/>
      <c r="U576" s="714"/>
      <c r="V576" s="666"/>
      <c r="W576" s="37" t="s">
        <v>68</v>
      </c>
      <c r="X576" s="643">
        <f>GrossWeightTotal+PalletQtyTotal*25</f>
        <v>5560.3660500849473</v>
      </c>
      <c r="Y576" s="643">
        <f>GrossWeightTotalR+PalletQtyTotalR*25</f>
        <v>5648.8660000000009</v>
      </c>
      <c r="Z576" s="37"/>
      <c r="AA576" s="644"/>
      <c r="AB576" s="644"/>
      <c r="AC576" s="644"/>
    </row>
    <row r="577" spans="1:32" x14ac:dyDescent="0.2">
      <c r="A577" s="646"/>
      <c r="B577" s="646"/>
      <c r="C577" s="646"/>
      <c r="D577" s="646"/>
      <c r="E577" s="646"/>
      <c r="F577" s="646"/>
      <c r="G577" s="646"/>
      <c r="H577" s="646"/>
      <c r="I577" s="646"/>
      <c r="J577" s="646"/>
      <c r="K577" s="646"/>
      <c r="L577" s="646"/>
      <c r="M577" s="646"/>
      <c r="N577" s="646"/>
      <c r="O577" s="861"/>
      <c r="P577" s="713" t="s">
        <v>896</v>
      </c>
      <c r="Q577" s="714"/>
      <c r="R577" s="714"/>
      <c r="S577" s="714"/>
      <c r="T577" s="714"/>
      <c r="U577" s="714"/>
      <c r="V577" s="666"/>
      <c r="W577" s="37" t="s">
        <v>894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904.92320755769026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919</v>
      </c>
      <c r="Z577" s="37"/>
      <c r="AA577" s="644"/>
      <c r="AB577" s="644"/>
      <c r="AC577" s="644"/>
    </row>
    <row r="578" spans="1:32" ht="14.25" hidden="1" customHeight="1" x14ac:dyDescent="0.2">
      <c r="A578" s="646"/>
      <c r="B578" s="646"/>
      <c r="C578" s="646"/>
      <c r="D578" s="646"/>
      <c r="E578" s="646"/>
      <c r="F578" s="646"/>
      <c r="G578" s="646"/>
      <c r="H578" s="646"/>
      <c r="I578" s="646"/>
      <c r="J578" s="646"/>
      <c r="K578" s="646"/>
      <c r="L578" s="646"/>
      <c r="M578" s="646"/>
      <c r="N578" s="646"/>
      <c r="O578" s="861"/>
      <c r="P578" s="713" t="s">
        <v>897</v>
      </c>
      <c r="Q578" s="714"/>
      <c r="R578" s="714"/>
      <c r="S578" s="714"/>
      <c r="T578" s="714"/>
      <c r="U578" s="714"/>
      <c r="V578" s="666"/>
      <c r="W578" s="39" t="s">
        <v>898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10.732670000000002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899</v>
      </c>
      <c r="B580" s="638" t="s">
        <v>62</v>
      </c>
      <c r="C580" s="658" t="s">
        <v>93</v>
      </c>
      <c r="D580" s="683"/>
      <c r="E580" s="683"/>
      <c r="F580" s="683"/>
      <c r="G580" s="683"/>
      <c r="H580" s="673"/>
      <c r="I580" s="658" t="s">
        <v>269</v>
      </c>
      <c r="J580" s="683"/>
      <c r="K580" s="683"/>
      <c r="L580" s="683"/>
      <c r="M580" s="683"/>
      <c r="N580" s="683"/>
      <c r="O580" s="683"/>
      <c r="P580" s="683"/>
      <c r="Q580" s="683"/>
      <c r="R580" s="683"/>
      <c r="S580" s="683"/>
      <c r="T580" s="683"/>
      <c r="U580" s="673"/>
      <c r="V580" s="658" t="s">
        <v>574</v>
      </c>
      <c r="W580" s="673"/>
      <c r="X580" s="658" t="s">
        <v>639</v>
      </c>
      <c r="Y580" s="683"/>
      <c r="Z580" s="683"/>
      <c r="AA580" s="673"/>
      <c r="AB580" s="638" t="s">
        <v>704</v>
      </c>
      <c r="AC580" s="658" t="s">
        <v>781</v>
      </c>
      <c r="AD580" s="673"/>
      <c r="AF580" s="639"/>
    </row>
    <row r="581" spans="1:32" ht="14.25" customHeight="1" thickTop="1" x14ac:dyDescent="0.2">
      <c r="A581" s="942" t="s">
        <v>900</v>
      </c>
      <c r="B581" s="658" t="s">
        <v>62</v>
      </c>
      <c r="C581" s="658" t="s">
        <v>94</v>
      </c>
      <c r="D581" s="658" t="s">
        <v>113</v>
      </c>
      <c r="E581" s="658" t="s">
        <v>176</v>
      </c>
      <c r="F581" s="658" t="s">
        <v>203</v>
      </c>
      <c r="G581" s="658" t="s">
        <v>242</v>
      </c>
      <c r="H581" s="658" t="s">
        <v>93</v>
      </c>
      <c r="I581" s="658" t="s">
        <v>270</v>
      </c>
      <c r="J581" s="658" t="s">
        <v>315</v>
      </c>
      <c r="K581" s="658" t="s">
        <v>376</v>
      </c>
      <c r="L581" s="658" t="s">
        <v>422</v>
      </c>
      <c r="M581" s="658" t="s">
        <v>440</v>
      </c>
      <c r="N581" s="639"/>
      <c r="O581" s="658" t="s">
        <v>453</v>
      </c>
      <c r="P581" s="658" t="s">
        <v>465</v>
      </c>
      <c r="Q581" s="658" t="s">
        <v>472</v>
      </c>
      <c r="R581" s="658" t="s">
        <v>476</v>
      </c>
      <c r="S581" s="658" t="s">
        <v>482</v>
      </c>
      <c r="T581" s="658" t="s">
        <v>487</v>
      </c>
      <c r="U581" s="658" t="s">
        <v>561</v>
      </c>
      <c r="V581" s="658" t="s">
        <v>575</v>
      </c>
      <c r="W581" s="658" t="s">
        <v>609</v>
      </c>
      <c r="X581" s="658" t="s">
        <v>640</v>
      </c>
      <c r="Y581" s="658" t="s">
        <v>672</v>
      </c>
      <c r="Z581" s="658" t="s">
        <v>690</v>
      </c>
      <c r="AA581" s="658" t="s">
        <v>697</v>
      </c>
      <c r="AB581" s="658" t="s">
        <v>704</v>
      </c>
      <c r="AC581" s="658" t="s">
        <v>781</v>
      </c>
      <c r="AD581" s="658" t="s">
        <v>874</v>
      </c>
      <c r="AF581" s="639"/>
    </row>
    <row r="582" spans="1:32" ht="13.5" customHeight="1" thickBot="1" x14ac:dyDescent="0.25">
      <c r="A582" s="943"/>
      <c r="B582" s="659"/>
      <c r="C582" s="659"/>
      <c r="D582" s="659"/>
      <c r="E582" s="659"/>
      <c r="F582" s="659"/>
      <c r="G582" s="659"/>
      <c r="H582" s="659"/>
      <c r="I582" s="659"/>
      <c r="J582" s="659"/>
      <c r="K582" s="659"/>
      <c r="L582" s="659"/>
      <c r="M582" s="659"/>
      <c r="N582" s="639"/>
      <c r="O582" s="659"/>
      <c r="P582" s="659"/>
      <c r="Q582" s="659"/>
      <c r="R582" s="659"/>
      <c r="S582" s="659"/>
      <c r="T582" s="659"/>
      <c r="U582" s="659"/>
      <c r="V582" s="659"/>
      <c r="W582" s="659"/>
      <c r="X582" s="659"/>
      <c r="Y582" s="659"/>
      <c r="Z582" s="659"/>
      <c r="AA582" s="659"/>
      <c r="AB582" s="659"/>
      <c r="AC582" s="659"/>
      <c r="AD582" s="659"/>
      <c r="AF582" s="639"/>
    </row>
    <row r="583" spans="1:32" ht="18" customHeight="1" thickTop="1" thickBot="1" x14ac:dyDescent="0.25">
      <c r="A583" s="40" t="s">
        <v>901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447.70000000000005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550.80000000000007</v>
      </c>
      <c r="E583" s="46">
        <f>IFERROR(Y86*1,"0")+IFERROR(Y87*1,"0")+IFERROR(Y88*1,"0")+IFERROR(Y92*1,"0")+IFERROR(Y93*1,"0")+IFERROR(Y94*1,"0")+IFERROR(Y95*1,"0")+IFERROR(Y96*1,"0")+IFERROR(Y97*1,"0")+IFERROR(Y98*1,"0")+IFERROR(Y99*1,"0")</f>
        <v>873.6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809.1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197.4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788.69999999999993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74.400000000000006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312.60000000000002</v>
      </c>
      <c r="U583" s="46">
        <f>IFERROR(Y355*1,"0")+IFERROR(Y359*1,"0")+IFERROR(Y360*1,"0")+IFERROR(Y361*1,"0")</f>
        <v>0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300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387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0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390.72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zqmpK0P7Gb9SEFcYX3i1SussJKDQ3jHapIuPOx8MPP3MzZ1/DH9CSFQfmtjcb+/kVzkTgMkc7NLLGBk0pFG6g==" saltValue="YUtX9iUvFny8ePVy/3Hksw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16,00"/>
        <filter val="117,00"/>
        <filter val="129,00"/>
        <filter val="145,00"/>
        <filter val="162,00"/>
        <filter val="173,00"/>
        <filter val="182,00"/>
        <filter val="19,07"/>
        <filter val="190,00"/>
        <filter val="195,00"/>
        <filter val="201,95"/>
        <filter val="21,39"/>
        <filter val="229,00"/>
        <filter val="231,00"/>
        <filter val="234,00"/>
        <filter val="24,43"/>
        <filter val="249,00"/>
        <filter val="256,00"/>
        <filter val="28,52"/>
        <filter val="286,00"/>
        <filter val="30,42"/>
        <filter val="300,00"/>
        <filter val="307,00"/>
        <filter val="308,00"/>
        <filter val="33,00"/>
        <filter val="35,00"/>
        <filter val="36,00"/>
        <filter val="37,00"/>
        <filter val="38,00"/>
        <filter val="38,29"/>
        <filter val="381,00"/>
        <filter val="399,00"/>
        <filter val="41,34"/>
        <filter val="42,33"/>
        <filter val="43,00"/>
        <filter val="445,00"/>
        <filter val="46,00"/>
        <filter val="48,48"/>
        <filter val="49,38"/>
        <filter val="495,00"/>
        <filter val="5 048,00"/>
        <filter val="5 335,37"/>
        <filter val="5 560,37"/>
        <filter val="50,00"/>
        <filter val="533,00"/>
        <filter val="56,00"/>
        <filter val="56,69"/>
        <filter val="561,00"/>
        <filter val="566,00"/>
        <filter val="60,00"/>
        <filter val="60,50"/>
        <filter val="64,44"/>
        <filter val="66,00"/>
        <filter val="665,00"/>
        <filter val="73,00"/>
        <filter val="78,00"/>
        <filter val="84,84"/>
        <filter val="9"/>
        <filter val="904,92"/>
        <filter val="92,86"/>
      </filters>
    </filterColumn>
    <filterColumn colId="29" showButton="0"/>
    <filterColumn colId="30" showButton="0"/>
  </autoFilter>
  <mergeCells count="1022"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D155:E155"/>
    <mergeCell ref="D22:E22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902</v>
      </c>
      <c r="H1" s="52"/>
    </row>
    <row r="3" spans="2:8" x14ac:dyDescent="0.2">
      <c r="B3" s="47" t="s">
        <v>903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904</v>
      </c>
      <c r="D6" s="47" t="s">
        <v>905</v>
      </c>
      <c r="E6" s="47"/>
    </row>
    <row r="7" spans="2:8" x14ac:dyDescent="0.2">
      <c r="B7" s="47" t="s">
        <v>906</v>
      </c>
      <c r="C7" s="47" t="s">
        <v>907</v>
      </c>
      <c r="D7" s="47" t="s">
        <v>908</v>
      </c>
      <c r="E7" s="47"/>
    </row>
    <row r="8" spans="2:8" x14ac:dyDescent="0.2">
      <c r="B8" s="47" t="s">
        <v>909</v>
      </c>
      <c r="C8" s="47" t="s">
        <v>910</v>
      </c>
      <c r="D8" s="47" t="s">
        <v>911</v>
      </c>
      <c r="E8" s="47"/>
    </row>
    <row r="9" spans="2:8" x14ac:dyDescent="0.2">
      <c r="B9" s="47" t="s">
        <v>912</v>
      </c>
      <c r="C9" s="47" t="s">
        <v>913</v>
      </c>
      <c r="D9" s="47" t="s">
        <v>914</v>
      </c>
      <c r="E9" s="47"/>
    </row>
    <row r="10" spans="2:8" x14ac:dyDescent="0.2">
      <c r="B10" s="47" t="s">
        <v>915</v>
      </c>
      <c r="C10" s="47" t="s">
        <v>916</v>
      </c>
      <c r="D10" s="47" t="s">
        <v>917</v>
      </c>
      <c r="E10" s="47"/>
    </row>
    <row r="11" spans="2:8" x14ac:dyDescent="0.2">
      <c r="B11" s="47" t="s">
        <v>918</v>
      </c>
      <c r="C11" s="47" t="s">
        <v>919</v>
      </c>
      <c r="D11" s="47" t="s">
        <v>920</v>
      </c>
      <c r="E11" s="47"/>
    </row>
    <row r="13" spans="2:8" x14ac:dyDescent="0.2">
      <c r="B13" s="47" t="s">
        <v>921</v>
      </c>
      <c r="C13" s="47" t="s">
        <v>904</v>
      </c>
      <c r="D13" s="47"/>
      <c r="E13" s="47"/>
    </row>
    <row r="15" spans="2:8" x14ac:dyDescent="0.2">
      <c r="B15" s="47" t="s">
        <v>922</v>
      </c>
      <c r="C15" s="47" t="s">
        <v>907</v>
      </c>
      <c r="D15" s="47"/>
      <c r="E15" s="47"/>
    </row>
    <row r="17" spans="2:5" x14ac:dyDescent="0.2">
      <c r="B17" s="47" t="s">
        <v>923</v>
      </c>
      <c r="C17" s="47" t="s">
        <v>910</v>
      </c>
      <c r="D17" s="47"/>
      <c r="E17" s="47"/>
    </row>
    <row r="19" spans="2:5" x14ac:dyDescent="0.2">
      <c r="B19" s="47" t="s">
        <v>924</v>
      </c>
      <c r="C19" s="47" t="s">
        <v>913</v>
      </c>
      <c r="D19" s="47"/>
      <c r="E19" s="47"/>
    </row>
    <row r="21" spans="2:5" x14ac:dyDescent="0.2">
      <c r="B21" s="47" t="s">
        <v>925</v>
      </c>
      <c r="C21" s="47" t="s">
        <v>916</v>
      </c>
      <c r="D21" s="47"/>
      <c r="E21" s="47"/>
    </row>
    <row r="23" spans="2:5" x14ac:dyDescent="0.2">
      <c r="B23" s="47" t="s">
        <v>926</v>
      </c>
      <c r="C23" s="47" t="s">
        <v>919</v>
      </c>
      <c r="D23" s="47"/>
      <c r="E23" s="47"/>
    </row>
    <row r="25" spans="2:5" x14ac:dyDescent="0.2">
      <c r="B25" s="47" t="s">
        <v>927</v>
      </c>
      <c r="C25" s="47"/>
      <c r="D25" s="47"/>
      <c r="E25" s="47"/>
    </row>
    <row r="26" spans="2:5" x14ac:dyDescent="0.2">
      <c r="B26" s="47" t="s">
        <v>928</v>
      </c>
      <c r="C26" s="47"/>
      <c r="D26" s="47"/>
      <c r="E26" s="47"/>
    </row>
    <row r="27" spans="2:5" x14ac:dyDescent="0.2">
      <c r="B27" s="47" t="s">
        <v>929</v>
      </c>
      <c r="C27" s="47"/>
      <c r="D27" s="47"/>
      <c r="E27" s="47"/>
    </row>
    <row r="28" spans="2:5" x14ac:dyDescent="0.2">
      <c r="B28" s="47" t="s">
        <v>930</v>
      </c>
      <c r="C28" s="47"/>
      <c r="D28" s="47"/>
      <c r="E28" s="47"/>
    </row>
    <row r="29" spans="2:5" x14ac:dyDescent="0.2">
      <c r="B29" s="47" t="s">
        <v>931</v>
      </c>
      <c r="C29" s="47"/>
      <c r="D29" s="47"/>
      <c r="E29" s="47"/>
    </row>
    <row r="30" spans="2:5" x14ac:dyDescent="0.2">
      <c r="B30" s="47" t="s">
        <v>932</v>
      </c>
      <c r="C30" s="47"/>
      <c r="D30" s="47"/>
      <c r="E30" s="47"/>
    </row>
    <row r="31" spans="2:5" x14ac:dyDescent="0.2">
      <c r="B31" s="47" t="s">
        <v>933</v>
      </c>
      <c r="C31" s="47"/>
      <c r="D31" s="47"/>
      <c r="E31" s="47"/>
    </row>
    <row r="32" spans="2:5" x14ac:dyDescent="0.2">
      <c r="B32" s="47" t="s">
        <v>934</v>
      </c>
      <c r="C32" s="47"/>
      <c r="D32" s="47"/>
      <c r="E32" s="47"/>
    </row>
    <row r="33" spans="2:5" x14ac:dyDescent="0.2">
      <c r="B33" s="47" t="s">
        <v>935</v>
      </c>
      <c r="C33" s="47"/>
      <c r="D33" s="47"/>
      <c r="E33" s="47"/>
    </row>
    <row r="34" spans="2:5" x14ac:dyDescent="0.2">
      <c r="B34" s="47" t="s">
        <v>936</v>
      </c>
      <c r="C34" s="47"/>
      <c r="D34" s="47"/>
      <c r="E34" s="47"/>
    </row>
    <row r="35" spans="2:5" x14ac:dyDescent="0.2">
      <c r="B35" s="47" t="s">
        <v>937</v>
      </c>
      <c r="C35" s="47"/>
      <c r="D35" s="47"/>
      <c r="E35" s="47"/>
    </row>
  </sheetData>
  <sheetProtection algorithmName="SHA-512" hashValue="dCYdKY42MeEhj9eSC6V9UfGOpGxkRV50ZWmuB1FBy3xMXqJiESrsRk4eP1gQ5yAoRcHptxXNQkwad78/NoJ/Qw==" saltValue="fTwfSjMJmth4eplUIUI6z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2025-05-05T11:52:12Z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