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2851D7-5C94-43E0-9E65-B65881E7AA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Z181" i="1"/>
  <c r="Y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83" i="1" l="1"/>
  <c r="BN183" i="1"/>
  <c r="Z183" i="1"/>
  <c r="BP205" i="1"/>
  <c r="BN205" i="1"/>
  <c r="Z205" i="1"/>
  <c r="BN225" i="1"/>
  <c r="Z225" i="1"/>
  <c r="BP232" i="1"/>
  <c r="BN232" i="1"/>
  <c r="Z232" i="1"/>
  <c r="Y249" i="1"/>
  <c r="Y248" i="1"/>
  <c r="BP247" i="1"/>
  <c r="BN247" i="1"/>
  <c r="Z247" i="1"/>
  <c r="Z248" i="1" s="1"/>
  <c r="BP270" i="1"/>
  <c r="BN270" i="1"/>
  <c r="Z270" i="1"/>
  <c r="BP312" i="1"/>
  <c r="BN312" i="1"/>
  <c r="Z312" i="1"/>
  <c r="BP344" i="1"/>
  <c r="BN344" i="1"/>
  <c r="Z344" i="1"/>
  <c r="BP371" i="1"/>
  <c r="BN371" i="1"/>
  <c r="Z371" i="1"/>
  <c r="BP406" i="1"/>
  <c r="BN406" i="1"/>
  <c r="Z406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X574" i="1"/>
  <c r="Z23" i="1"/>
  <c r="BN23" i="1"/>
  <c r="Z39" i="1"/>
  <c r="BN39" i="1"/>
  <c r="D583" i="1"/>
  <c r="Z58" i="1"/>
  <c r="BN58" i="1"/>
  <c r="Z74" i="1"/>
  <c r="BN74" i="1"/>
  <c r="Y100" i="1"/>
  <c r="Z98" i="1"/>
  <c r="BN98" i="1"/>
  <c r="F583" i="1"/>
  <c r="Z113" i="1"/>
  <c r="BN113" i="1"/>
  <c r="Y125" i="1"/>
  <c r="Z123" i="1"/>
  <c r="BN123" i="1"/>
  <c r="Z144" i="1"/>
  <c r="BN144" i="1"/>
  <c r="H583" i="1"/>
  <c r="Z172" i="1"/>
  <c r="BN172" i="1"/>
  <c r="Y185" i="1"/>
  <c r="Y184" i="1"/>
  <c r="BP181" i="1"/>
  <c r="BN181" i="1"/>
  <c r="BP182" i="1"/>
  <c r="BN182" i="1"/>
  <c r="Z182" i="1"/>
  <c r="Z184" i="1" s="1"/>
  <c r="Y223" i="1"/>
  <c r="BP215" i="1"/>
  <c r="BN215" i="1"/>
  <c r="Z215" i="1"/>
  <c r="BP242" i="1"/>
  <c r="BN242" i="1"/>
  <c r="Z242" i="1"/>
  <c r="BP278" i="1"/>
  <c r="BN278" i="1"/>
  <c r="Z278" i="1"/>
  <c r="BP322" i="1"/>
  <c r="BN322" i="1"/>
  <c r="Z322" i="1"/>
  <c r="Y356" i="1"/>
  <c r="BP355" i="1"/>
  <c r="BN355" i="1"/>
  <c r="Z355" i="1"/>
  <c r="Z356" i="1" s="1"/>
  <c r="BP359" i="1"/>
  <c r="BN359" i="1"/>
  <c r="Z359" i="1"/>
  <c r="Y389" i="1"/>
  <c r="Y388" i="1"/>
  <c r="BP387" i="1"/>
  <c r="BN387" i="1"/>
  <c r="Z387" i="1"/>
  <c r="Z388" i="1" s="1"/>
  <c r="BP392" i="1"/>
  <c r="BN392" i="1"/>
  <c r="Z392" i="1"/>
  <c r="BP424" i="1"/>
  <c r="BN424" i="1"/>
  <c r="Z424" i="1"/>
  <c r="BP471" i="1"/>
  <c r="BN471" i="1"/>
  <c r="Z471" i="1"/>
  <c r="BP495" i="1"/>
  <c r="BN495" i="1"/>
  <c r="Z495" i="1"/>
  <c r="BP234" i="1"/>
  <c r="BN234" i="1"/>
  <c r="Z234" i="1"/>
  <c r="BP261" i="1"/>
  <c r="BN261" i="1"/>
  <c r="Z261" i="1"/>
  <c r="BP272" i="1"/>
  <c r="BN272" i="1"/>
  <c r="Z272" i="1"/>
  <c r="BP314" i="1"/>
  <c r="BN314" i="1"/>
  <c r="Z314" i="1"/>
  <c r="BP328" i="1"/>
  <c r="BN328" i="1"/>
  <c r="Z328" i="1"/>
  <c r="BP341" i="1"/>
  <c r="BN341" i="1"/>
  <c r="Z341" i="1"/>
  <c r="Y352" i="1"/>
  <c r="BP348" i="1"/>
  <c r="BN348" i="1"/>
  <c r="Z348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583" i="1"/>
  <c r="X575" i="1"/>
  <c r="X576" i="1" s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Z92" i="1"/>
  <c r="BN92" i="1"/>
  <c r="BP92" i="1"/>
  <c r="Z96" i="1"/>
  <c r="BN96" i="1"/>
  <c r="Z105" i="1"/>
  <c r="BN105" i="1"/>
  <c r="Z111" i="1"/>
  <c r="BN111" i="1"/>
  <c r="BP111" i="1"/>
  <c r="Z117" i="1"/>
  <c r="BN117" i="1"/>
  <c r="BP117" i="1"/>
  <c r="Z121" i="1"/>
  <c r="BN121" i="1"/>
  <c r="Z127" i="1"/>
  <c r="BN127" i="1"/>
  <c r="BP127" i="1"/>
  <c r="G583" i="1"/>
  <c r="Z138" i="1"/>
  <c r="BN138" i="1"/>
  <c r="BP138" i="1"/>
  <c r="Z149" i="1"/>
  <c r="Z150" i="1" s="1"/>
  <c r="BN149" i="1"/>
  <c r="BP149" i="1"/>
  <c r="Y150" i="1"/>
  <c r="Z153" i="1"/>
  <c r="BN153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Z217" i="1"/>
  <c r="BN217" i="1"/>
  <c r="Z221" i="1"/>
  <c r="BN221" i="1"/>
  <c r="Y227" i="1"/>
  <c r="BP225" i="1"/>
  <c r="BP238" i="1"/>
  <c r="BN238" i="1"/>
  <c r="Z238" i="1"/>
  <c r="BP265" i="1"/>
  <c r="BN265" i="1"/>
  <c r="Z265" i="1"/>
  <c r="BP273" i="1"/>
  <c r="BN273" i="1"/>
  <c r="Z273" i="1"/>
  <c r="P583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Q583" i="1"/>
  <c r="Y296" i="1"/>
  <c r="BP295" i="1"/>
  <c r="BN295" i="1"/>
  <c r="Z295" i="1"/>
  <c r="Z296" i="1" s="1"/>
  <c r="BP300" i="1"/>
  <c r="BN300" i="1"/>
  <c r="Z300" i="1"/>
  <c r="BP320" i="1"/>
  <c r="BN320" i="1"/>
  <c r="Z320" i="1"/>
  <c r="BP336" i="1"/>
  <c r="BN336" i="1"/>
  <c r="Z336" i="1"/>
  <c r="BP342" i="1"/>
  <c r="BN342" i="1"/>
  <c r="Z342" i="1"/>
  <c r="Z345" i="1" s="1"/>
  <c r="Y351" i="1"/>
  <c r="BP361" i="1"/>
  <c r="BN361" i="1"/>
  <c r="Z361" i="1"/>
  <c r="BP373" i="1"/>
  <c r="BN373" i="1"/>
  <c r="Z373" i="1"/>
  <c r="BP394" i="1"/>
  <c r="BN394" i="1"/>
  <c r="Z394" i="1"/>
  <c r="BP418" i="1"/>
  <c r="BN418" i="1"/>
  <c r="Z41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244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Y432" i="1"/>
  <c r="AD583" i="1"/>
  <c r="Z41" i="1"/>
  <c r="Z82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BP360" i="1"/>
  <c r="BN360" i="1"/>
  <c r="Z360" i="1"/>
  <c r="Z362" i="1" s="1"/>
  <c r="Y362" i="1"/>
  <c r="BP395" i="1"/>
  <c r="BN395" i="1"/>
  <c r="Z39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Z210" i="1" s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Y379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Y445" i="1"/>
  <c r="BP444" i="1"/>
  <c r="BN444" i="1"/>
  <c r="Z444" i="1"/>
  <c r="Z445" i="1" s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324" i="1" l="1"/>
  <c r="Z374" i="1"/>
  <c r="Z317" i="1"/>
  <c r="Z282" i="1"/>
  <c r="Z114" i="1"/>
  <c r="Z274" i="1"/>
  <c r="Z529" i="1"/>
  <c r="Z438" i="1"/>
  <c r="Z408" i="1"/>
  <c r="Z397" i="1"/>
  <c r="Z222" i="1"/>
  <c r="Z124" i="1"/>
  <c r="Z100" i="1"/>
  <c r="Z62" i="1"/>
  <c r="Z194" i="1"/>
  <c r="Z547" i="1"/>
  <c r="Z499" i="1"/>
  <c r="Z481" i="1"/>
  <c r="Z487" i="1"/>
  <c r="Y574" i="1"/>
  <c r="Z554" i="1"/>
  <c r="Z539" i="1"/>
  <c r="Z521" i="1"/>
  <c r="Z505" i="1"/>
  <c r="Z338" i="1"/>
  <c r="Z332" i="1"/>
  <c r="Z427" i="1"/>
  <c r="Z266" i="1"/>
  <c r="Z256" i="1"/>
  <c r="Z239" i="1"/>
  <c r="Z108" i="1"/>
  <c r="Z89" i="1"/>
  <c r="Z68" i="1"/>
  <c r="Z55" i="1"/>
  <c r="Y573" i="1"/>
  <c r="Y575" i="1"/>
  <c r="Z28" i="1"/>
  <c r="Z178" i="1"/>
  <c r="Y577" i="1"/>
  <c r="Z578" i="1" l="1"/>
  <c r="Y576" i="1"/>
</calcChain>
</file>

<file path=xl/sharedStrings.xml><?xml version="1.0" encoding="utf-8"?>
<sst xmlns="http://schemas.openxmlformats.org/spreadsheetml/2006/main" count="2614" uniqueCount="923">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</sst>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45785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Четверг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0.54166666666666663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hidden="1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225</v>
      </c>
      <c r="Y54" s="642">
        <f t="shared" si="6"/>
        <v>225</v>
      </c>
      <c r="Z54" s="36">
        <f>IFERROR(IF(Y54=0,"",ROUNDUP(Y54/H54,0)*0.00902),"")</f>
        <v>0.45100000000000001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235.5</v>
      </c>
      <c r="BN54" s="64">
        <f t="shared" si="8"/>
        <v>235.5</v>
      </c>
      <c r="BO54" s="64">
        <f t="shared" si="9"/>
        <v>0.37878787878787878</v>
      </c>
      <c r="BP54" s="64">
        <f t="shared" si="10"/>
        <v>0.37878787878787878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50</v>
      </c>
      <c r="Y55" s="643">
        <f>IFERROR(Y49/H49,"0")+IFERROR(Y50/H50,"0")+IFERROR(Y51/H51,"0")+IFERROR(Y52/H52,"0")+IFERROR(Y53/H53,"0")+IFERROR(Y54/H54,"0")</f>
        <v>50</v>
      </c>
      <c r="Z55" s="643">
        <f>IFERROR(IF(Z49="",0,Z49),"0")+IFERROR(IF(Z50="",0,Z50),"0")+IFERROR(IF(Z51="",0,Z51),"0")+IFERROR(IF(Z52="",0,Z52),"0")+IFERROR(IF(Z53="",0,Z53),"0")+IFERROR(IF(Z54="",0,Z54),"0")</f>
        <v>0.45100000000000001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225</v>
      </c>
      <c r="Y56" s="643">
        <f>IFERROR(SUM(Y49:Y54),"0")</f>
        <v>225</v>
      </c>
      <c r="Z56" s="37"/>
      <c r="AA56" s="644"/>
      <c r="AB56" s="644"/>
      <c r="AC56" s="644"/>
    </row>
    <row r="57" spans="1:68" ht="14.25" hidden="1" customHeight="1" x14ac:dyDescent="0.25">
      <c r="A57" s="654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138</v>
      </c>
      <c r="B58" s="54" t="s">
        <v>139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hidden="1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hidden="1" customHeight="1" x14ac:dyDescent="0.25">
      <c r="A64" s="654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200</v>
      </c>
      <c r="Y73" s="642">
        <f t="shared" si="11"/>
        <v>201.60000000000002</v>
      </c>
      <c r="Z73" s="36">
        <f>IFERROR(IF(Y73=0,"",ROUNDUP(Y73/H73,0)*0.01898),"")</f>
        <v>0.45552000000000004</v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212.07142857142858</v>
      </c>
      <c r="BN73" s="64">
        <f t="shared" si="13"/>
        <v>213.76800000000003</v>
      </c>
      <c r="BO73" s="64">
        <f t="shared" si="14"/>
        <v>0.37202380952380953</v>
      </c>
      <c r="BP73" s="64">
        <f t="shared" si="15"/>
        <v>0.375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3.6</v>
      </c>
      <c r="Y76" s="642">
        <f t="shared" si="11"/>
        <v>3.6</v>
      </c>
      <c r="Z76" s="36">
        <f>IFERROR(IF(Y76=0,"",ROUNDUP(Y76/H76,0)*0.00651),"")</f>
        <v>1.302E-2</v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3.96</v>
      </c>
      <c r="BN76" s="64">
        <f t="shared" si="13"/>
        <v>3.96</v>
      </c>
      <c r="BO76" s="64">
        <f t="shared" si="14"/>
        <v>1.098901098901099E-2</v>
      </c>
      <c r="BP76" s="64">
        <f t="shared" si="15"/>
        <v>1.098901098901099E-2</v>
      </c>
    </row>
    <row r="77" spans="1:68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25.80952380952381</v>
      </c>
      <c r="Y77" s="643">
        <f>IFERROR(Y71/H71,"0")+IFERROR(Y72/H72,"0")+IFERROR(Y73/H73,"0")+IFERROR(Y74/H74,"0")+IFERROR(Y75/H75,"0")+IFERROR(Y76/H76,"0")</f>
        <v>26</v>
      </c>
      <c r="Z77" s="643">
        <f>IFERROR(IF(Z71="",0,Z71),"0")+IFERROR(IF(Z72="",0,Z72),"0")+IFERROR(IF(Z73="",0,Z73),"0")+IFERROR(IF(Z74="",0,Z74),"0")+IFERROR(IF(Z75="",0,Z75),"0")+IFERROR(IF(Z76="",0,Z76),"0")</f>
        <v>0.46854000000000001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203.6</v>
      </c>
      <c r="Y78" s="643">
        <f>IFERROR(SUM(Y71:Y76),"0")</f>
        <v>205.20000000000002</v>
      </c>
      <c r="Z78" s="37"/>
      <c r="AA78" s="644"/>
      <c r="AB78" s="644"/>
      <c r="AC78" s="644"/>
    </row>
    <row r="79" spans="1:68" ht="14.25" hidden="1" customHeight="1" x14ac:dyDescent="0.25">
      <c r="A79" s="654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182</v>
      </c>
      <c r="B86" s="54" t="s">
        <v>183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hidden="1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190</v>
      </c>
      <c r="B92" s="54" t="s">
        <v>191</v>
      </c>
      <c r="C92" s="31">
        <v>4301051712</v>
      </c>
      <c r="D92" s="647">
        <v>4607091386967</v>
      </c>
      <c r="E92" s="648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20" t="s">
        <v>192</v>
      </c>
      <c r="Q92" s="659"/>
      <c r="R92" s="659"/>
      <c r="S92" s="659"/>
      <c r="T92" s="660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194</v>
      </c>
      <c r="C93" s="31">
        <v>4301051546</v>
      </c>
      <c r="D93" s="647">
        <v>4607091386967</v>
      </c>
      <c r="E93" s="648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8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199</v>
      </c>
      <c r="B96" s="54" t="s">
        <v>200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201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206</v>
      </c>
      <c r="B99" s="54" t="s">
        <v>207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hidden="1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hidden="1" customHeight="1" x14ac:dyDescent="0.25">
      <c r="A102" s="669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209</v>
      </c>
      <c r="B104" s="54" t="s">
        <v>210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hidden="1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hidden="1" customHeight="1" x14ac:dyDescent="0.25">
      <c r="A117" s="54" t="s">
        <v>225</v>
      </c>
      <c r="B117" s="54" t="s">
        <v>226</v>
      </c>
      <c r="C117" s="31">
        <v>4301051724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225</v>
      </c>
      <c r="B118" s="54" t="s">
        <v>228</v>
      </c>
      <c r="C118" s="31">
        <v>4301051360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225</v>
      </c>
      <c r="B119" s="54" t="s">
        <v>230</v>
      </c>
      <c r="C119" s="31">
        <v>4301051625</v>
      </c>
      <c r="D119" s="647">
        <v>4607091385168</v>
      </c>
      <c r="E119" s="648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hidden="1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248</v>
      </c>
      <c r="B133" s="54" t="s">
        <v>249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259</v>
      </c>
      <c r="B149" s="54" t="s">
        <v>260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265</v>
      </c>
      <c r="B154" s="54" t="s">
        <v>266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268</v>
      </c>
      <c r="B155" s="54" t="s">
        <v>269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50</v>
      </c>
      <c r="Y155" s="642">
        <f>IFERROR(IF(X155="",0,CEILING((X155/$H155),1)*$H155),"")</f>
        <v>54</v>
      </c>
      <c r="Z155" s="36">
        <f>IFERROR(IF(Y155=0,"",ROUNDUP(Y155/H155,0)*0.01898),"")</f>
        <v>0.11388000000000001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53.250000000000007</v>
      </c>
      <c r="BN155" s="64">
        <f>IFERROR(Y155*I155/H155,"0")</f>
        <v>57.510000000000005</v>
      </c>
      <c r="BO155" s="64">
        <f>IFERROR(1/J155*(X155/H155),"0")</f>
        <v>8.6805555555555552E-2</v>
      </c>
      <c r="BP155" s="64">
        <f>IFERROR(1/J155*(Y155/H155),"0")</f>
        <v>9.375E-2</v>
      </c>
    </row>
    <row r="156" spans="1:68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5.5555555555555554</v>
      </c>
      <c r="Y156" s="643">
        <f>IFERROR(Y153/H153,"0")+IFERROR(Y154/H154,"0")+IFERROR(Y155/H155,"0")</f>
        <v>6</v>
      </c>
      <c r="Z156" s="643">
        <f>IFERROR(IF(Z153="",0,Z153),"0")+IFERROR(IF(Z154="",0,Z154),"0")+IFERROR(IF(Z155="",0,Z155),"0")</f>
        <v>0.11388000000000001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50</v>
      </c>
      <c r="Y157" s="643">
        <f>IFERROR(SUM(Y153:Y155),"0")</f>
        <v>54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274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hidden="1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302</v>
      </c>
      <c r="B181" s="54" t="s">
        <v>303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56" t="s">
        <v>306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5" t="s">
        <v>314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317</v>
      </c>
      <c r="B187" s="54" t="s">
        <v>318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0" t="s">
        <v>319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321</v>
      </c>
      <c r="B192" s="54" t="s">
        <v>322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324</v>
      </c>
      <c r="B193" s="54" t="s">
        <v>325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326</v>
      </c>
      <c r="B197" s="54" t="s">
        <v>327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329</v>
      </c>
      <c r="B198" s="54" t="s">
        <v>330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331</v>
      </c>
      <c r="B202" s="54" t="s">
        <v>332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345</v>
      </c>
      <c r="B207" s="54" t="s">
        <v>346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347</v>
      </c>
      <c r="B208" s="54" t="s">
        <v>348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351</v>
      </c>
      <c r="B213" s="54" t="s">
        <v>352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354</v>
      </c>
      <c r="B214" s="54" t="s">
        <v>355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357</v>
      </c>
      <c r="B215" s="54" t="s">
        <v>358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360</v>
      </c>
      <c r="B216" s="54" t="s">
        <v>361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372</v>
      </c>
      <c r="B221" s="54" t="s">
        <v>373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hidden="1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375</v>
      </c>
      <c r="B225" s="54" t="s">
        <v>376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382</v>
      </c>
      <c r="B231" s="54" t="s">
        <v>383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382</v>
      </c>
      <c r="B232" s="54" t="s">
        <v>385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4301011941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391</v>
      </c>
      <c r="B235" s="54" t="s">
        <v>393</v>
      </c>
      <c r="C235" s="31">
        <v>4301011721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395</v>
      </c>
      <c r="B236" s="54" t="s">
        <v>396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399</v>
      </c>
      <c r="B238" s="54" t="s">
        <v>400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401</v>
      </c>
      <c r="B242" s="54" t="s">
        <v>402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401</v>
      </c>
      <c r="B243" s="54" t="s">
        <v>404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406</v>
      </c>
      <c r="B247" s="54" t="s">
        <v>407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91" t="s">
        <v>408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411</v>
      </c>
      <c r="B251" s="54" t="s">
        <v>412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82" t="s">
        <v>413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415</v>
      </c>
      <c r="B252" s="54" t="s">
        <v>416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708" t="s">
        <v>417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418</v>
      </c>
      <c r="B253" s="54" t="s">
        <v>419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9" t="s">
        <v>420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421</v>
      </c>
      <c r="B254" s="54" t="s">
        <v>422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81" t="s">
        <v>423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424</v>
      </c>
      <c r="B255" s="54" t="s">
        <v>425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46" t="s">
        <v>426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428</v>
      </c>
      <c r="B260" s="54" t="s">
        <v>429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431</v>
      </c>
      <c r="B262" s="54" t="s">
        <v>434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200</v>
      </c>
      <c r="Y262" s="642">
        <f t="shared" si="47"/>
        <v>205.20000000000002</v>
      </c>
      <c r="Z262" s="36">
        <f>IFERROR(IF(Y262=0,"",ROUNDUP(Y262/H262,0)*0.01898),"")</f>
        <v>0.36062</v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208.05555555555554</v>
      </c>
      <c r="BN262" s="64">
        <f t="shared" si="49"/>
        <v>213.46499999999997</v>
      </c>
      <c r="BO262" s="64">
        <f t="shared" si="50"/>
        <v>0.28935185185185186</v>
      </c>
      <c r="BP262" s="64">
        <f t="shared" si="51"/>
        <v>0.296875</v>
      </c>
    </row>
    <row r="263" spans="1:68" ht="37.5" hidden="1" customHeight="1" x14ac:dyDescent="0.25">
      <c r="A263" s="54" t="s">
        <v>436</v>
      </c>
      <c r="B263" s="54" t="s">
        <v>437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439</v>
      </c>
      <c r="B264" s="54" t="s">
        <v>440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18.518518518518519</v>
      </c>
      <c r="Y266" s="643">
        <f>IFERROR(Y260/H260,"0")+IFERROR(Y261/H261,"0")+IFERROR(Y262/H262,"0")+IFERROR(Y263/H263,"0")+IFERROR(Y264/H264,"0")+IFERROR(Y265/H265,"0")</f>
        <v>19</v>
      </c>
      <c r="Z266" s="643">
        <f>IFERROR(IF(Z260="",0,Z260),"0")+IFERROR(IF(Z261="",0,Z261),"0")+IFERROR(IF(Z262="",0,Z262),"0")+IFERROR(IF(Z263="",0,Z263),"0")+IFERROR(IF(Z264="",0,Z264),"0")+IFERROR(IF(Z265="",0,Z265),"0")</f>
        <v>0.36062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200</v>
      </c>
      <c r="Y267" s="643">
        <f>IFERROR(SUM(Y260:Y265),"0")</f>
        <v>205.20000000000002</v>
      </c>
      <c r="Z267" s="37"/>
      <c r="AA267" s="644"/>
      <c r="AB267" s="644"/>
      <c r="AC267" s="644"/>
    </row>
    <row r="268" spans="1:68" ht="16.5" hidden="1" customHeight="1" x14ac:dyDescent="0.25">
      <c r="A268" s="669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446</v>
      </c>
      <c r="B270" s="54" t="s">
        <v>447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448</v>
      </c>
      <c r="B271" s="54" t="s">
        <v>449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451</v>
      </c>
      <c r="B272" s="54" t="s">
        <v>452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454</v>
      </c>
      <c r="B273" s="54" t="s">
        <v>455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456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459</v>
      </c>
      <c r="B278" s="54" t="s">
        <v>460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462</v>
      </c>
      <c r="B279" s="54" t="s">
        <v>463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465</v>
      </c>
      <c r="B280" s="54" t="s">
        <v>466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468</v>
      </c>
      <c r="B281" s="54" t="s">
        <v>469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471</v>
      </c>
      <c r="B286" s="54" t="s">
        <v>472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474</v>
      </c>
      <c r="B290" s="54" t="s">
        <v>475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478</v>
      </c>
      <c r="B295" s="54" t="s">
        <v>479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485</v>
      </c>
      <c r="B301" s="54" t="s">
        <v>486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488</v>
      </c>
      <c r="B306" s="54" t="s">
        <v>489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493</v>
      </c>
      <c r="B311" s="54" t="s">
        <v>494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499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436.8</v>
      </c>
      <c r="Y327" s="642">
        <f>IFERROR(IF(X327="",0,CEILING((X327/$H327),1)*$H327),"")</f>
        <v>436.8</v>
      </c>
      <c r="Z327" s="36">
        <f>IFERROR(IF(Y327=0,"",ROUNDUP(Y327/H327,0)*0.01898),"")</f>
        <v>1.06288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465.52800000000002</v>
      </c>
      <c r="BN327" s="64">
        <f>IFERROR(Y327*I327/H327,"0")</f>
        <v>465.52800000000002</v>
      </c>
      <c r="BO327" s="64">
        <f>IFERROR(1/J327*(X327/H327),"0")</f>
        <v>0.875</v>
      </c>
      <c r="BP327" s="64">
        <f>IFERROR(1/J327*(Y327/H327),"0")</f>
        <v>0.875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6</v>
      </c>
      <c r="Y330" s="642">
        <f>IFERROR(IF(X330="",0,CEILING((X330/$H330),1)*$H330),"")</f>
        <v>6</v>
      </c>
      <c r="Z330" s="36">
        <f>IFERROR(IF(Y330=0,"",ROUNDUP(Y330/H330,0)*0.00651),"")</f>
        <v>1.302E-2</v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6.492</v>
      </c>
      <c r="BN330" s="64">
        <f>IFERROR(Y330*I330/H330,"0")</f>
        <v>6.492</v>
      </c>
      <c r="BO330" s="64">
        <f>IFERROR(1/J330*(X330/H330),"0")</f>
        <v>1.098901098901099E-2</v>
      </c>
      <c r="BP330" s="64">
        <f>IFERROR(1/J330*(Y330/H330),"0")</f>
        <v>1.098901098901099E-2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58</v>
      </c>
      <c r="Y332" s="643">
        <f>IFERROR(Y327/H327,"0")+IFERROR(Y328/H328,"0")+IFERROR(Y329/H329,"0")+IFERROR(Y330/H330,"0")+IFERROR(Y331/H331,"0")</f>
        <v>58</v>
      </c>
      <c r="Z332" s="643">
        <f>IFERROR(IF(Z327="",0,Z327),"0")+IFERROR(IF(Z328="",0,Z328),"0")+IFERROR(IF(Z329="",0,Z329),"0")+IFERROR(IF(Z330="",0,Z330),"0")+IFERROR(IF(Z331="",0,Z331),"0")</f>
        <v>1.0759000000000001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442.8</v>
      </c>
      <c r="Y333" s="643">
        <f>IFERROR(SUM(Y327:Y331),"0")</f>
        <v>442.8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hidden="1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5.1000000000000014</v>
      </c>
      <c r="Y344" s="642">
        <f>IFERROR(IF(X344="",0,CEILING((X344/$H344),1)*$H344),"")</f>
        <v>5.0999999999999996</v>
      </c>
      <c r="Z344" s="36">
        <f>IFERROR(IF(Y344=0,"",ROUNDUP(Y344/H344,0)*0.00651),"")</f>
        <v>1.302E-2</v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5.7600000000000025</v>
      </c>
      <c r="BN344" s="64">
        <f>IFERROR(Y344*I344/H344,"0")</f>
        <v>5.76</v>
      </c>
      <c r="BO344" s="64">
        <f>IFERROR(1/J344*(X344/H344),"0")</f>
        <v>1.0989010989010995E-2</v>
      </c>
      <c r="BP344" s="64">
        <f>IFERROR(1/J344*(Y344/H344),"0")</f>
        <v>1.098901098901099E-2</v>
      </c>
    </row>
    <row r="345" spans="1:68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2.0000000000000009</v>
      </c>
      <c r="Y345" s="643">
        <f>IFERROR(Y341/H341,"0")+IFERROR(Y342/H342,"0")+IFERROR(Y343/H343,"0")+IFERROR(Y344/H344,"0")</f>
        <v>2</v>
      </c>
      <c r="Z345" s="643">
        <f>IFERROR(IF(Z341="",0,Z341),"0")+IFERROR(IF(Z342="",0,Z342),"0")+IFERROR(IF(Z343="",0,Z343),"0")+IFERROR(IF(Z344="",0,Z344),"0")</f>
        <v>1.302E-2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5.1000000000000014</v>
      </c>
      <c r="Y346" s="643">
        <f>IFERROR(SUM(Y341:Y344),"0")</f>
        <v>5.0999999999999996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150</v>
      </c>
      <c r="Y367" s="642">
        <f t="shared" ref="Y367:Y373" si="57">IFERROR(IF(X367="",0,CEILING((X367/$H367),1)*$H367),"")</f>
        <v>150</v>
      </c>
      <c r="Z367" s="36">
        <f>IFERROR(IF(Y367=0,"",ROUNDUP(Y367/H367,0)*0.02175),"")</f>
        <v>0.21749999999999997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154.80000000000001</v>
      </c>
      <c r="BN367" s="64">
        <f t="shared" ref="BN367:BN373" si="59">IFERROR(Y367*I367/H367,"0")</f>
        <v>154.80000000000001</v>
      </c>
      <c r="BO367" s="64">
        <f t="shared" ref="BO367:BO373" si="60">IFERROR(1/J367*(X367/H367),"0")</f>
        <v>0.20833333333333331</v>
      </c>
      <c r="BP367" s="64">
        <f t="shared" ref="BP367:BP373" si="61">IFERROR(1/J367*(Y367/H367),"0")</f>
        <v>0.20833333333333331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10</v>
      </c>
      <c r="Y374" s="643">
        <f>IFERROR(Y367/H367,"0")+IFERROR(Y368/H368,"0")+IFERROR(Y369/H369,"0")+IFERROR(Y370/H370,"0")+IFERROR(Y371/H371,"0")+IFERROR(Y372/H372,"0")+IFERROR(Y373/H373,"0")</f>
        <v>10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0.21749999999999997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150</v>
      </c>
      <c r="Y375" s="643">
        <f>IFERROR(SUM(Y367:Y373),"0")</f>
        <v>150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hidden="1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hidden="1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hidden="1" customHeight="1" x14ac:dyDescent="0.25">
      <c r="A392" s="54" t="s">
        <v>615</v>
      </c>
      <c r="B392" s="54" t="s">
        <v>616</v>
      </c>
      <c r="C392" s="31">
        <v>4301011873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615</v>
      </c>
      <c r="B393" s="54" t="s">
        <v>618</v>
      </c>
      <c r="C393" s="31">
        <v>4301011483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4301031382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4301031406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4301012035</v>
      </c>
      <c r="D472" s="647">
        <v>4680115880603</v>
      </c>
      <c r="E472" s="648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4301011778</v>
      </c>
      <c r="D473" s="647">
        <v>4680115880603</v>
      </c>
      <c r="E473" s="648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741</v>
      </c>
      <c r="B478" s="54" t="s">
        <v>742</v>
      </c>
      <c r="C478" s="31">
        <v>4301012034</v>
      </c>
      <c r="D478" s="647">
        <v>4607091389982</v>
      </c>
      <c r="E478" s="648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4301011784</v>
      </c>
      <c r="D479" s="647">
        <v>4607091389982</v>
      </c>
      <c r="E479" s="648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hidden="1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4"/>
      <c r="AB481" s="644"/>
      <c r="AC481" s="644"/>
    </row>
    <row r="482" spans="1:68" hidden="1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0</v>
      </c>
      <c r="Y482" s="643">
        <f>IFERROR(SUM(Y465:Y480),"0")</f>
        <v>0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hidden="1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hidden="1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764</v>
      </c>
      <c r="B494" s="54" t="s">
        <v>765</v>
      </c>
      <c r="C494" s="31">
        <v>4301031351</v>
      </c>
      <c r="D494" s="647">
        <v>4680115882072</v>
      </c>
      <c r="E494" s="648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4301031419</v>
      </c>
      <c r="D495" s="647">
        <v>4680115882072</v>
      </c>
      <c r="E495" s="648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769</v>
      </c>
      <c r="B497" s="54" t="s">
        <v>770</v>
      </c>
      <c r="C497" s="31">
        <v>4301031384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4301031417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8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idden="1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hidden="1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4301020400</v>
      </c>
      <c r="D524" s="647">
        <v>4640242180519</v>
      </c>
      <c r="E524" s="648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4301020269</v>
      </c>
      <c r="D525" s="647">
        <v>4640242180519</v>
      </c>
      <c r="E525" s="648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852</v>
      </c>
      <c r="B542" s="54" t="s">
        <v>853</v>
      </c>
      <c r="C542" s="31">
        <v>4301051887</v>
      </c>
      <c r="D542" s="647">
        <v>4640242180533</v>
      </c>
      <c r="E542" s="648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4301052046</v>
      </c>
      <c r="D543" s="647">
        <v>4640242180533</v>
      </c>
      <c r="E543" s="648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1276.5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1287.3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1345.4169841269841</v>
      </c>
      <c r="Y574" s="643">
        <f>IFERROR(SUM(BN22:BN570),"0")</f>
        <v>1356.7829999999999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3</v>
      </c>
      <c r="Y575" s="38">
        <f>ROUNDUP(SUM(BP22:BP570),0)</f>
        <v>3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1420.4169841269841</v>
      </c>
      <c r="Y576" s="643">
        <f>GrossWeightTotalR+PalletQtyTotalR*25</f>
        <v>1431.7829999999999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169.88359788359787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171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2.7004600000000001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274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181</v>
      </c>
      <c r="F581" s="649" t="s">
        <v>208</v>
      </c>
      <c r="G581" s="649" t="s">
        <v>247</v>
      </c>
      <c r="H581" s="649" t="s">
        <v>94</v>
      </c>
      <c r="I581" s="649" t="s">
        <v>275</v>
      </c>
      <c r="J581" s="649" t="s">
        <v>320</v>
      </c>
      <c r="K581" s="649" t="s">
        <v>381</v>
      </c>
      <c r="L581" s="649" t="s">
        <v>427</v>
      </c>
      <c r="M581" s="649" t="s">
        <v>445</v>
      </c>
      <c r="N581" s="639"/>
      <c r="O581" s="649" t="s">
        <v>458</v>
      </c>
      <c r="P581" s="649" t="s">
        <v>470</v>
      </c>
      <c r="Q581" s="649" t="s">
        <v>477</v>
      </c>
      <c r="R581" s="649" t="s">
        <v>481</v>
      </c>
      <c r="S581" s="649" t="s">
        <v>487</v>
      </c>
      <c r="T581" s="649" t="s">
        <v>492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430.20000000000005</v>
      </c>
      <c r="E583" s="46">
        <f>IFERROR(Y86*1,"0")+IFERROR(Y87*1,"0")+IFERROR(Y88*1,"0")+IFERROR(Y92*1,"0")+IFERROR(Y93*1,"0")+IFERROR(Y94*1,"0")+IFERROR(Y95*1,"0")+IFERROR(Y96*1,"0")+IFERROR(Y97*1,"0")+IFERROR(Y98*1,"0")+IFERROR(Y99*1,"0")</f>
        <v>0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54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205.20000000000002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447.90000000000003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150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76,50"/>
        <filter val="1 345,42"/>
        <filter val="1 420,42"/>
        <filter val="10,00"/>
        <filter val="150,00"/>
        <filter val="169,88"/>
        <filter val="18,52"/>
        <filter val="2,00"/>
        <filter val="200,00"/>
        <filter val="203,60"/>
        <filter val="225,00"/>
        <filter val="25,81"/>
        <filter val="3"/>
        <filter val="3,60"/>
        <filter val="436,80"/>
        <filter val="442,80"/>
        <filter val="5,10"/>
        <filter val="5,56"/>
        <filter val="50,00"/>
        <filter val="58,00"/>
        <filter val="6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2025-05-06T10:53:18Z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