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74AD000-5A09-4162-A3A7-863F5AB2AC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BO341" i="1"/>
  <c r="BM341" i="1"/>
  <c r="Y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Z280" i="1" s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Z181" i="1"/>
  <c r="Y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O153" i="1"/>
  <c r="BM153" i="1"/>
  <c r="Y153" i="1"/>
  <c r="BP153" i="1" s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E58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57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183" i="1" l="1"/>
  <c r="BN183" i="1"/>
  <c r="Z183" i="1"/>
  <c r="BP205" i="1"/>
  <c r="BN205" i="1"/>
  <c r="Z205" i="1"/>
  <c r="BN225" i="1"/>
  <c r="Z225" i="1"/>
  <c r="BP232" i="1"/>
  <c r="BN232" i="1"/>
  <c r="Z232" i="1"/>
  <c r="Y249" i="1"/>
  <c r="Y248" i="1"/>
  <c r="BP247" i="1"/>
  <c r="BN247" i="1"/>
  <c r="Z247" i="1"/>
  <c r="Z248" i="1" s="1"/>
  <c r="BP270" i="1"/>
  <c r="BN270" i="1"/>
  <c r="Z270" i="1"/>
  <c r="BP312" i="1"/>
  <c r="BN312" i="1"/>
  <c r="Z312" i="1"/>
  <c r="BP344" i="1"/>
  <c r="BN344" i="1"/>
  <c r="Z344" i="1"/>
  <c r="BP371" i="1"/>
  <c r="BN371" i="1"/>
  <c r="Z371" i="1"/>
  <c r="BP406" i="1"/>
  <c r="BN406" i="1"/>
  <c r="Z406" i="1"/>
  <c r="BP443" i="1"/>
  <c r="BN443" i="1"/>
  <c r="Z443" i="1"/>
  <c r="BP479" i="1"/>
  <c r="BN479" i="1"/>
  <c r="Z479" i="1"/>
  <c r="Y559" i="1"/>
  <c r="BP558" i="1"/>
  <c r="BN558" i="1"/>
  <c r="Z558" i="1"/>
  <c r="Z559" i="1" s="1"/>
  <c r="Y568" i="1"/>
  <c r="Y567" i="1"/>
  <c r="BP566" i="1"/>
  <c r="BN566" i="1"/>
  <c r="Z566" i="1"/>
  <c r="Z567" i="1" s="1"/>
  <c r="X574" i="1"/>
  <c r="Z23" i="1"/>
  <c r="BN23" i="1"/>
  <c r="Z39" i="1"/>
  <c r="BN39" i="1"/>
  <c r="D583" i="1"/>
  <c r="Z58" i="1"/>
  <c r="BN58" i="1"/>
  <c r="Z74" i="1"/>
  <c r="BN74" i="1"/>
  <c r="Y100" i="1"/>
  <c r="Z98" i="1"/>
  <c r="BN98" i="1"/>
  <c r="F583" i="1"/>
  <c r="Z113" i="1"/>
  <c r="BN113" i="1"/>
  <c r="Y125" i="1"/>
  <c r="Z123" i="1"/>
  <c r="BN123" i="1"/>
  <c r="Z144" i="1"/>
  <c r="BN144" i="1"/>
  <c r="H583" i="1"/>
  <c r="Z172" i="1"/>
  <c r="BN172" i="1"/>
  <c r="Y185" i="1"/>
  <c r="Y184" i="1"/>
  <c r="BP181" i="1"/>
  <c r="BN181" i="1"/>
  <c r="BP182" i="1"/>
  <c r="BN182" i="1"/>
  <c r="Z182" i="1"/>
  <c r="Z184" i="1" s="1"/>
  <c r="Y223" i="1"/>
  <c r="BP215" i="1"/>
  <c r="BN215" i="1"/>
  <c r="Z215" i="1"/>
  <c r="BP242" i="1"/>
  <c r="BN242" i="1"/>
  <c r="Z242" i="1"/>
  <c r="BP278" i="1"/>
  <c r="BN278" i="1"/>
  <c r="Z278" i="1"/>
  <c r="BP322" i="1"/>
  <c r="BN322" i="1"/>
  <c r="Z322" i="1"/>
  <c r="Y356" i="1"/>
  <c r="BP355" i="1"/>
  <c r="BN355" i="1"/>
  <c r="Z355" i="1"/>
  <c r="Z356" i="1" s="1"/>
  <c r="BP359" i="1"/>
  <c r="BN359" i="1"/>
  <c r="Z359" i="1"/>
  <c r="Y389" i="1"/>
  <c r="Y388" i="1"/>
  <c r="BP387" i="1"/>
  <c r="BN387" i="1"/>
  <c r="Z387" i="1"/>
  <c r="Z388" i="1" s="1"/>
  <c r="BP392" i="1"/>
  <c r="BN392" i="1"/>
  <c r="Z392" i="1"/>
  <c r="BP424" i="1"/>
  <c r="BN424" i="1"/>
  <c r="Z424" i="1"/>
  <c r="BP471" i="1"/>
  <c r="BN471" i="1"/>
  <c r="Z471" i="1"/>
  <c r="BP495" i="1"/>
  <c r="BN495" i="1"/>
  <c r="Z495" i="1"/>
  <c r="BP234" i="1"/>
  <c r="BN234" i="1"/>
  <c r="Z234" i="1"/>
  <c r="BP261" i="1"/>
  <c r="BN261" i="1"/>
  <c r="Z261" i="1"/>
  <c r="BP272" i="1"/>
  <c r="BN272" i="1"/>
  <c r="Z272" i="1"/>
  <c r="BP314" i="1"/>
  <c r="BN314" i="1"/>
  <c r="Z314" i="1"/>
  <c r="BP328" i="1"/>
  <c r="BN328" i="1"/>
  <c r="Z328" i="1"/>
  <c r="BP341" i="1"/>
  <c r="BN341" i="1"/>
  <c r="Z341" i="1"/>
  <c r="Y352" i="1"/>
  <c r="BP348" i="1"/>
  <c r="BN348" i="1"/>
  <c r="Z348" i="1"/>
  <c r="BP369" i="1"/>
  <c r="BN369" i="1"/>
  <c r="Z369" i="1"/>
  <c r="BP383" i="1"/>
  <c r="BN383" i="1"/>
  <c r="Z383" i="1"/>
  <c r="Y402" i="1"/>
  <c r="Y401" i="1"/>
  <c r="BP400" i="1"/>
  <c r="BN400" i="1"/>
  <c r="Z400" i="1"/>
  <c r="Z401" i="1" s="1"/>
  <c r="Y408" i="1"/>
  <c r="BP404" i="1"/>
  <c r="BN404" i="1"/>
  <c r="Z404" i="1"/>
  <c r="B583" i="1"/>
  <c r="X575" i="1"/>
  <c r="X576" i="1" s="1"/>
  <c r="Z25" i="1"/>
  <c r="BN25" i="1"/>
  <c r="Z31" i="1"/>
  <c r="Z32" i="1" s="1"/>
  <c r="BN31" i="1"/>
  <c r="BP31" i="1"/>
  <c r="Y32" i="1"/>
  <c r="Z37" i="1"/>
  <c r="BN37" i="1"/>
  <c r="Z50" i="1"/>
  <c r="BN50" i="1"/>
  <c r="Z54" i="1"/>
  <c r="BN54" i="1"/>
  <c r="Y62" i="1"/>
  <c r="Z60" i="1"/>
  <c r="BN60" i="1"/>
  <c r="Y68" i="1"/>
  <c r="Z72" i="1"/>
  <c r="BN72" i="1"/>
  <c r="Z76" i="1"/>
  <c r="BN76" i="1"/>
  <c r="Y82" i="1"/>
  <c r="Z87" i="1"/>
  <c r="BN87" i="1"/>
  <c r="Z92" i="1"/>
  <c r="BN92" i="1"/>
  <c r="BP92" i="1"/>
  <c r="Z96" i="1"/>
  <c r="BN96" i="1"/>
  <c r="Z105" i="1"/>
  <c r="BN105" i="1"/>
  <c r="Z111" i="1"/>
  <c r="BN111" i="1"/>
  <c r="BP111" i="1"/>
  <c r="Z117" i="1"/>
  <c r="BN117" i="1"/>
  <c r="BP117" i="1"/>
  <c r="Z121" i="1"/>
  <c r="BN121" i="1"/>
  <c r="Z127" i="1"/>
  <c r="BN127" i="1"/>
  <c r="BP127" i="1"/>
  <c r="G583" i="1"/>
  <c r="Z138" i="1"/>
  <c r="BN138" i="1"/>
  <c r="BP138" i="1"/>
  <c r="Z149" i="1"/>
  <c r="Z150" i="1" s="1"/>
  <c r="BN149" i="1"/>
  <c r="BP149" i="1"/>
  <c r="Y150" i="1"/>
  <c r="Z153" i="1"/>
  <c r="BN153" i="1"/>
  <c r="Z170" i="1"/>
  <c r="BN170" i="1"/>
  <c r="Z174" i="1"/>
  <c r="BN174" i="1"/>
  <c r="Z193" i="1"/>
  <c r="BN193" i="1"/>
  <c r="Y199" i="1"/>
  <c r="Z203" i="1"/>
  <c r="BN203" i="1"/>
  <c r="Z207" i="1"/>
  <c r="BN207" i="1"/>
  <c r="Z213" i="1"/>
  <c r="BN213" i="1"/>
  <c r="BP213" i="1"/>
  <c r="Z217" i="1"/>
  <c r="BN217" i="1"/>
  <c r="Z221" i="1"/>
  <c r="BN221" i="1"/>
  <c r="Y227" i="1"/>
  <c r="BP225" i="1"/>
  <c r="BP238" i="1"/>
  <c r="BN238" i="1"/>
  <c r="Z238" i="1"/>
  <c r="BP265" i="1"/>
  <c r="BN265" i="1"/>
  <c r="Z265" i="1"/>
  <c r="BP273" i="1"/>
  <c r="BN273" i="1"/>
  <c r="Z273" i="1"/>
  <c r="P583" i="1"/>
  <c r="Y287" i="1"/>
  <c r="BP286" i="1"/>
  <c r="BN286" i="1"/>
  <c r="Z286" i="1"/>
  <c r="Z287" i="1" s="1"/>
  <c r="Y292" i="1"/>
  <c r="Y291" i="1"/>
  <c r="BP290" i="1"/>
  <c r="BN290" i="1"/>
  <c r="Z290" i="1"/>
  <c r="Z291" i="1" s="1"/>
  <c r="Y297" i="1"/>
  <c r="Q583" i="1"/>
  <c r="Y296" i="1"/>
  <c r="BP295" i="1"/>
  <c r="BN295" i="1"/>
  <c r="Z295" i="1"/>
  <c r="Z296" i="1" s="1"/>
  <c r="BP300" i="1"/>
  <c r="BN300" i="1"/>
  <c r="Z300" i="1"/>
  <c r="BP320" i="1"/>
  <c r="BN320" i="1"/>
  <c r="Z320" i="1"/>
  <c r="BP336" i="1"/>
  <c r="BN336" i="1"/>
  <c r="Z336" i="1"/>
  <c r="BP342" i="1"/>
  <c r="BN342" i="1"/>
  <c r="Z342" i="1"/>
  <c r="Y351" i="1"/>
  <c r="BP361" i="1"/>
  <c r="BN361" i="1"/>
  <c r="Z361" i="1"/>
  <c r="BP373" i="1"/>
  <c r="BN373" i="1"/>
  <c r="Z373" i="1"/>
  <c r="BP394" i="1"/>
  <c r="BN394" i="1"/>
  <c r="Z394" i="1"/>
  <c r="BP418" i="1"/>
  <c r="BN418" i="1"/>
  <c r="Z418" i="1"/>
  <c r="BP426" i="1"/>
  <c r="BN426" i="1"/>
  <c r="Z426" i="1"/>
  <c r="BP450" i="1"/>
  <c r="BN450" i="1"/>
  <c r="Z450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7" i="1"/>
  <c r="BN497" i="1"/>
  <c r="Z497" i="1"/>
  <c r="Y530" i="1"/>
  <c r="Y529" i="1"/>
  <c r="BP524" i="1"/>
  <c r="BN524" i="1"/>
  <c r="Z524" i="1"/>
  <c r="BP526" i="1"/>
  <c r="BN526" i="1"/>
  <c r="Z526" i="1"/>
  <c r="BP528" i="1"/>
  <c r="BN528" i="1"/>
  <c r="Z528" i="1"/>
  <c r="Y548" i="1"/>
  <c r="Y547" i="1"/>
  <c r="BP542" i="1"/>
  <c r="BN542" i="1"/>
  <c r="Z542" i="1"/>
  <c r="BP544" i="1"/>
  <c r="BN544" i="1"/>
  <c r="Z544" i="1"/>
  <c r="BP546" i="1"/>
  <c r="BN546" i="1"/>
  <c r="Z546" i="1"/>
  <c r="Y244" i="1"/>
  <c r="BP422" i="1"/>
  <c r="BN422" i="1"/>
  <c r="Z422" i="1"/>
  <c r="BP437" i="1"/>
  <c r="BN437" i="1"/>
  <c r="Z437" i="1"/>
  <c r="BP441" i="1"/>
  <c r="BN441" i="1"/>
  <c r="Z441" i="1"/>
  <c r="BP469" i="1"/>
  <c r="BN469" i="1"/>
  <c r="Z469" i="1"/>
  <c r="BP477" i="1"/>
  <c r="BN477" i="1"/>
  <c r="Z477" i="1"/>
  <c r="BP493" i="1"/>
  <c r="BN493" i="1"/>
  <c r="Z493" i="1"/>
  <c r="BP509" i="1"/>
  <c r="BN509" i="1"/>
  <c r="Z509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Y432" i="1"/>
  <c r="AD583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Z274" i="1" s="1"/>
  <c r="BP360" i="1"/>
  <c r="BN360" i="1"/>
  <c r="Z360" i="1"/>
  <c r="Y362" i="1"/>
  <c r="BP395" i="1"/>
  <c r="BN395" i="1"/>
  <c r="Z395" i="1"/>
  <c r="BP442" i="1"/>
  <c r="BN442" i="1"/>
  <c r="Z442" i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Y156" i="1"/>
  <c r="Z154" i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Z227" i="1" s="1"/>
  <c r="Y228" i="1"/>
  <c r="K583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BP264" i="1"/>
  <c r="BN264" i="1"/>
  <c r="Z264" i="1"/>
  <c r="Y274" i="1"/>
  <c r="BP279" i="1"/>
  <c r="BN279" i="1"/>
  <c r="Z279" i="1"/>
  <c r="Z282" i="1" s="1"/>
  <c r="BP313" i="1"/>
  <c r="BN313" i="1"/>
  <c r="Z313" i="1"/>
  <c r="Y317" i="1"/>
  <c r="BP321" i="1"/>
  <c r="BN321" i="1"/>
  <c r="Z321" i="1"/>
  <c r="Y325" i="1"/>
  <c r="BP329" i="1"/>
  <c r="BN329" i="1"/>
  <c r="Z329" i="1"/>
  <c r="BP337" i="1"/>
  <c r="BN337" i="1"/>
  <c r="Z337" i="1"/>
  <c r="Y339" i="1"/>
  <c r="BP343" i="1"/>
  <c r="BN343" i="1"/>
  <c r="Z343" i="1"/>
  <c r="Z345" i="1" s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Z317" i="1" s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Z351" i="1" s="1"/>
  <c r="U583" i="1"/>
  <c r="Y363" i="1"/>
  <c r="BP368" i="1"/>
  <c r="BN368" i="1"/>
  <c r="Z368" i="1"/>
  <c r="Z374" i="1" s="1"/>
  <c r="BP372" i="1"/>
  <c r="BN372" i="1"/>
  <c r="Z372" i="1"/>
  <c r="Y379" i="1"/>
  <c r="BP393" i="1"/>
  <c r="BN393" i="1"/>
  <c r="Z393" i="1"/>
  <c r="Y397" i="1"/>
  <c r="BP405" i="1"/>
  <c r="BN405" i="1"/>
  <c r="Z405" i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41" i="1" l="1"/>
  <c r="Z445" i="1"/>
  <c r="Z438" i="1"/>
  <c r="Z408" i="1"/>
  <c r="Z397" i="1"/>
  <c r="Z324" i="1"/>
  <c r="Z210" i="1"/>
  <c r="Z156" i="1"/>
  <c r="Z77" i="1"/>
  <c r="Z362" i="1"/>
  <c r="Z194" i="1"/>
  <c r="Z529" i="1"/>
  <c r="Z222" i="1"/>
  <c r="Z124" i="1"/>
  <c r="Z100" i="1"/>
  <c r="Z62" i="1"/>
  <c r="Z547" i="1"/>
  <c r="Z499" i="1"/>
  <c r="Z481" i="1"/>
  <c r="Z487" i="1"/>
  <c r="Y574" i="1"/>
  <c r="Z554" i="1"/>
  <c r="Z539" i="1"/>
  <c r="Z521" i="1"/>
  <c r="Z505" i="1"/>
  <c r="Z338" i="1"/>
  <c r="Z332" i="1"/>
  <c r="Z427" i="1"/>
  <c r="Z266" i="1"/>
  <c r="Z256" i="1"/>
  <c r="Z239" i="1"/>
  <c r="Z108" i="1"/>
  <c r="Z89" i="1"/>
  <c r="Z68" i="1"/>
  <c r="Z55" i="1"/>
  <c r="Y573" i="1"/>
  <c r="Y575" i="1"/>
  <c r="Z28" i="1"/>
  <c r="Z178" i="1"/>
  <c r="Y577" i="1"/>
  <c r="Z578" i="1" l="1"/>
  <c r="Y576" i="1"/>
</calcChain>
</file>

<file path=xl/sharedStrings.xml><?xml version="1.0" encoding="utf-8"?>
<sst xmlns="http://schemas.openxmlformats.org/spreadsheetml/2006/main" count="2614" uniqueCount="923">
  <si>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</si>
  <si>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</si>
  <si>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</si>
  <si>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</si>
  <si>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</si>
  <si>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</si>
  <si>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</si>
  <si>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</si>
  <si>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</si>
  <si>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</si>
  <si>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</si>
  <si>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</si>
  <si>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</si>
  <si>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</si>
  <si>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</si>
  <si>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</si>
  <si>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</si>
  <si>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</si>
  <si>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</si>
  <si>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</si>
  <si>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</si>
  <si>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</si>
  <si>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</si>
  <si>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</si>
  <si>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</si>
  <si>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</si>
  <si>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</si>
  <si>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</si>
  <si>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</si>
  <si>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</si>
  <si>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</si>
  <si>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</si>
  <si>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</si>
  <si>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</si>
  <si>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</si>
  <si>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</si>
  <si>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</si>
  <si>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</si>
  <si>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</si>
  <si>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</si>
  <si>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</si>
  <si>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</si>
  <si>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</si>
  <si>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</si>
  <si>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</si>
  <si>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</si>
  <si>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</si>
  <si>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</si>
  <si>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</si>
  <si>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</si>
  <si>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</si>
  <si>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</si>
  <si>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</si>
  <si>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</si>
  <si>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</si>
  <si>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</si>
  <si>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</si>
  <si>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</si>
  <si>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</si>
  <si>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</si>
  <si>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</si>
  <si>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</si>
  <si>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</si>
  <si>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</si>
  <si>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</si>
  <si>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</si>
  <si>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</si>
  <si>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</si>
  <si>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</si>
  <si>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</si>
  <si>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</si>
  <si>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</si>
  <si>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</si>
  <si>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</si>
  <si>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</si>
  <si>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</si>
  <si>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</si>
  <si>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</si>
  <si>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</si>
  <si>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</si>
  <si>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</si>
  <si>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</si>
  <si>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</si>
  <si>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</si>
  <si>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</si>
  <si>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</si>
  <si>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</si>
  <si>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</si>
  <si>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</si>
  <si>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</si>
  <si>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</si>
  <si>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</si>
  <si>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</si>
  <si>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</si>
  <si>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</si>
  <si>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</si>
  <si>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</si>
  <si>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</si>
  <si>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</si>
  <si>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</si>
  <si>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</si>
  <si>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</si>
  <si>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</si>
  <si>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</si>
  <si>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</si>
  <si>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</si>
  <si>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</si>
  <si>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</si>
  <si>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</si>
  <si>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</si>
  <si>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</si>
  <si>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</si>
  <si>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</si>
  <si>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</si>
  <si>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</si>
  <si>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</si>
  <si>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</si>
  <si>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</si>
  <si>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</si>
  <si>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</si>
  <si>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</si>
  <si>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</si>
  <si>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</si>
  <si>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</si>
  <si>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</si>
  <si>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</si>
  <si>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</si>
  <si>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</si>
  <si>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</si>
  <si>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</si>
  <si>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</si>
  <si>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</si>
  <si>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</si>
  <si>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</si>
  <si>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</si>
  <si>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</si>
  <si>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</si>
  <si>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</si>
  <si>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</si>
  <si>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</si>
  <si>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</si>
  <si>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</si>
  <si>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</si>
  <si>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</si>
  <si>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</si>
  <si>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</si>
  <si>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</si>
  <si>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</si>
  <si>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</si>
  <si>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</si>
  <si>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</si>
  <si>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</si>
  <si>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</si>
  <si>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</si>
  <si>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</si>
  <si>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</si>
  <si>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</si>
  <si>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</si>
  <si>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</si>
  <si>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</si>
  <si>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</si>
  <si>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</si>
  <si>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</si>
  <si>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</si>
  <si>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</si>
  <si>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</si>
  <si>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</si>
  <si>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</si>
  <si>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</si>
  <si>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</si>
  <si>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</si>
  <si>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</si>
  <si>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</si>
  <si>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</si>
  <si>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</si>
  <si>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</si>
  <si>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</si>
  <si>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</si>
  <si>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</si>
  <si>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</si>
  <si>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</si>
  <si>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</si>
  <si>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</si>
  <si>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</si>
  <si>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</si>
  <si>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</si>
  <si>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</si>
  <si>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</si>
  <si>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</si>
  <si>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</si>
  <si>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</si>
  <si>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</si>
  <si>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</si>
  <si>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</si>
  <si>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</si>
  <si>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</si>
  <si>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</si>
  <si>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</si>
  <si>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</si>
  <si>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</si>
  <si>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</si>
  <si>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</si>
  <si>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</si>
  <si>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</si>
  <si>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</si>
  <si>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</si>
  <si>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</si>
  <si>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</si>
  <si>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</si>
  <si>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</si>
  <si>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</si>
  <si>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</si>
  <si>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</si>
  <si>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</si>
  <si>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</si>
  <si>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</si>
  <si>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</si>
  <si>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</si>
  <si>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</si>
  <si>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</si>
  <si>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</si>
  <si>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</si>
  <si>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</si>
  <si>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</si>
  <si>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</si>
  <si>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</si>
  <si>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</si>
  <si>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</si>
  <si>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</si>
  <si>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</si>
  <si>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</si>
  <si>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</si>
  <si>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</si>
  <si>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</si>
  <si>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</si>
  <si>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</si>
  <si>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</si>
  <si>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</si>
  <si>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</si>
  <si>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</si>
  <si>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</si>
  <si>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</si>
  <si>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</si>
  <si>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</si>
  <si>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</si>
  <si>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</si>
  <si>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</si>
  <si>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</si>
  <si>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</si>
  <si>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</si>
  <si>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</si>
  <si>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</si>
  <si>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</si>
  <si>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</si>
  <si>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</si>
  <si>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</si>
  <si>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</si>
  <si>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</si>
  <si>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</si>
  <si>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</si>
  <si>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</si>
  <si>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</si>
  <si>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</si>
  <si>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</si>
  <si>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</si>
  <si>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</si>
  <si>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</si>
  <si>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</si>
  <si>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</si>
  <si>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</si>
  <si>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</si>
  <si>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</si>
  <si>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</si>
  <si>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</si>
  <si>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</si>
  <si>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</si>
  <si>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</si>
  <si>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</si>
  <si>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</si>
  <si>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</si>
  <si>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</si>
  <si>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</si>
  <si>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</si>
  <si>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</si>
  <si>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</si>
  <si>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</si>
  <si>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</si>
  <si>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</si>
  <si>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</si>
  <si>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</si>
  <si>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</si>
  <si>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</si>
  <si>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</si>
  <si>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</si>
  <si>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</si>
  <si>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</si>
  <si>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</si>
  <si>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</si>
  <si>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</si>
  <si>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</si>
  <si>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</si>
  <si>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</si>
  <si>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</si>
  <si>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</si>
  <si>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</si>
  <si>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</si>
  <si>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</si>
  <si>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</si>
  <si>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</si>
  <si>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</si>
  <si>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</si>
  <si>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</si>
  <si>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</si>
  <si>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</si>
  <si>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</si>
  <si>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</si>
  <si>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</si>
  <si>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</si>
  <si>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</si>
  <si>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</si>
  <si>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</si>
  <si>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</si>
  <si>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</si>
  <si>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</si>
  <si>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</si>
  <si>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</si>
  <si>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</si>
  <si>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</si>
  <si>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</si>
  <si>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</si>
  <si>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</si>
  <si>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</si>
  <si>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</si>
  <si>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</si>
  <si>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</si>
  <si>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</si>
  <si>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</si>
  <si>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</si>
  <si>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</si>
  <si>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</si>
  <si>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</si>
  <si>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</si>
  <si>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</si>
  <si>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</si>
  <si>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</si>
  <si>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</si>
  <si>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</si>
  <si>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</si>
  <si>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</si>
  <si>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</si>
  <si>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</si>
  <si>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</si>
  <si>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</si>
  <si>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</si>
  <si>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</si>
  <si>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</si>
  <si>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</si>
  <si>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</si>
  <si>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</si>
  <si>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</si>
  <si>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</si>
  <si>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</si>
  <si>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</si>
  <si>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</si>
  <si>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</si>
  <si>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</si>
  <si>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</si>
  <si>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</si>
  <si>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</si>
  <si>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</si>
  <si>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</si>
  <si>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</si>
  <si>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</si>
  <si>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</si>
  <si>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</si>
  <si>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</si>
  <si>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</si>
  <si>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</si>
  <si>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</si>
  <si>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</si>
  <si>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</si>
  <si>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</si>
  <si>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</si>
  <si>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</si>
  <si>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</si>
  <si>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</si>
  <si>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</si>
  <si>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</si>
  <si>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</si>
  <si>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</si>
  <si>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</si>
  <si>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</si>
  <si>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</si>
  <si>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</si>
  <si>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</si>
  <si>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</si>
  <si>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</si>
  <si>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</si>
  <si>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</si>
  <si>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</si>
  <si>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</si>
  <si>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</si>
  <si>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</si>
  <si>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</si>
  <si>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</si>
  <si>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</si>
  <si>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</si>
  <si>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</si>
  <si>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</si>
  <si>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</si>
  <si>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</si>
  <si>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</si>
  <si>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</si>
  <si>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</si>
  <si>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</si>
  <si>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</si>
  <si>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</si>
  <si>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</si>
  <si>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</si>
  <si>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</si>
  <si>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</si>
  <si>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</si>
  <si>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</si>
  <si>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</si>
  <si>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</si>
  <si>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</si>
  <si>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</si>
  <si>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</si>
  <si>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</si>
  <si>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</si>
  <si>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</si>
  <si>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</si>
  <si>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</si>
  <si>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</si>
  <si>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</si>
  <si>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</si>
  <si>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</si>
  <si>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</si>
  <si>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</si>
  <si>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</si>
  <si>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</si>
  <si>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</si>
  <si>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</si>
  <si>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</si>
  <si>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</si>
  <si>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</si>
  <si>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</si>
  <si>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</si>
  <si>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</si>
  <si>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</si>
  <si>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</si>
  <si>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</si>
  <si>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</si>
  <si>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</si>
  <si>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</si>
  <si>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</si>
  <si>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</si>
  <si>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</si>
  <si>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</si>
  <si>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</si>
  <si>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</si>
  <si>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</si>
  <si>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</si>
  <si>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</si>
  <si>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</si>
  <si>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</si>
  <si>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</si>
  <si>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</si>
  <si>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</si>
  <si>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</si>
  <si>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</si>
  <si>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</si>
  <si>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</si>
  <si>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</si>
  <si>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</si>
  <si>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</si>
  <si>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</si>
  <si>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</si>
  <si>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</si>
  <si>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</si>
  <si>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</si>
  <si>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</si>
  <si>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</si>
  <si>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</si>
  <si>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</si>
  <si>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</si>
  <si>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</si>
  <si>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</si>
  <si>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</si>
  <si>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</si>
  <si>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</si>
  <si>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</si>
  <si>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</si>
  <si>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</si>
  <si>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</si>
  <si>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</si>
  <si>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</si>
  <si>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</si>
  <si>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</si>
  <si>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</si>
  <si>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</si>
  <si>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</si>
  <si>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</si>
  <si>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</si>
  <si>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</si>
  <si>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</si>
  <si>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</si>
  <si>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</si>
  <si>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</si>
  <si>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</si>
  <si>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</si>
  <si>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</si>
  <si>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</si>
  <si>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</si>
  <si>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</si>
  <si>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</si>
  <si>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</si>
  <si>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</si>
  <si>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</si>
  <si>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</si>
  <si>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</si>
  <si>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</si>
  <si>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</si>
  <si>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</si>
  <si>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</si>
  <si>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</si>
  <si>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</si>
  <si>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</si>
  <si>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</si>
  <si>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</si>
  <si>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</si>
  <si>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</si>
  <si>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</si>
  <si>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</si>
  <si>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</si>
  <si>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</si>
  <si>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</si>
  <si>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</si>
  <si>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</si>
  <si>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</si>
  <si>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</si>
  <si>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</si>
  <si>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</si>
  <si>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</si>
  <si>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</si>
  <si>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</si>
  <si>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</si>
  <si>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</si>
  <si>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</si>
  <si>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</si>
  <si>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</si>
  <si>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</si>
  <si>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</si>
  <si>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</si>
  <si>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</si>
  <si>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</si>
  <si>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</si>
  <si>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</si>
  <si>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</si>
  <si>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</si>
  <si>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</si>
  <si>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</si>
  <si>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</si>
  <si>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</si>
  <si>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</si>
  <si>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</si>
  <si>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</si>
  <si>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</si>
  <si>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</si>
  <si>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</si>
  <si>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</si>
  <si>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</si>
  <si>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</si>
  <si>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</si>
  <si>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</si>
  <si>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</si>
  <si>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</si>
  <si>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</si>
  <si>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</si>
  <si>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</si>
  <si>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</si>
  <si>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</si>
  <si>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</si>
  <si>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</si>
  <si>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</si>
  <si>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</si>
  <si>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</si>
  <si>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</si>
  <si>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</si>
  <si>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</si>
  <si>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</si>
  <si>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</si>
  <si>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</si>
  <si>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</si>
  <si>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</si>
  <si>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</si>
  <si>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</si>
  <si>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</si>
  <si>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</si>
  <si>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</si>
  <si>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</si>
  <si>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</si>
  <si>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</si>
  <si>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</si>
  <si>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</si>
  <si>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</si>
  <si>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</si>
  <si>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</si>
  <si>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</si>
  <si>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</si>
  <si>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</si>
  <si>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</si>
  <si>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</si>
  <si>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</si>
  <si>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</si>
  <si>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</si>
  <si>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</si>
  <si>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</si>
  <si>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</si>
  <si>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</si>
  <si>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</si>
  <si>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</si>
  <si>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</si>
  <si>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</si>
  <si>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</si>
  <si>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</si>
  <si>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</si>
  <si>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</si>
  <si>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</si>
  <si>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</si>
  <si>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</si>
  <si>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</si>
  <si>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</si>
  <si>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</si>
  <si>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</si>
  <si>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</si>
  <si>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</si>
  <si>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</si>
  <si>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</si>
  <si>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</si>
  <si>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</si>
  <si>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</si>
  <si>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</si>
  <si>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</si>
  <si>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</si>
  <si>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</si>
  <si>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</si>
  <si>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</si>
  <si>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</si>
  <si>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</si>
  <si>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</si>
  <si>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</si>
  <si>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</si>
  <si>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</si>
  <si>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</si>
  <si>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</si>
  <si>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</si>
  <si>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</si>
  <si>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</si>
  <si>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</si>
  <si>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</si>
  <si>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</si>
  <si>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</si>
  <si>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</si>
  <si>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</si>
  <si>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</si>
  <si>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</si>
  <si>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</si>
  <si>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</si>
  <si>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</si>
  <si>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</si>
  <si>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</si>
  <si>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</si>
  <si>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</si>
  <si>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</si>
  <si>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</si>
  <si>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</si>
  <si>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</si>
  <si>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</si>
  <si>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</si>
  <si>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</si>
  <si>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</si>
  <si>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</si>
  <si>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</si>
  <si>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</si>
  <si>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</si>
  <si>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</si>
  <si>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</si>
  <si>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</si>
  <si>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</si>
  <si>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</si>
  <si>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</si>
  <si>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</si>
  <si>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</si>
  <si>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</si>
  <si>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</si>
  <si>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</si>
  <si>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</si>
  <si>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</si>
  <si>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</si>
  <si>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</si>
  <si>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</si>
  <si>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</si>
  <si>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</si>
  <si>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</si>
  <si>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</si>
  <si>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</si>
  <si>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</si>
  <si>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</si>
  <si>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</si>
  <si>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</si>
  <si>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</si>
  <si>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</si>
  <si>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</si>
  <si>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</si>
  <si>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</si>
  <si>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</si>
  <si>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</si>
  <si>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</si>
  <si>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</si>
  <si>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</si>
  <si>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</si>
  <si>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</si>
  <si>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</si>
  <si>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</si>
  <si>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</si>
  <si>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</si>
  <si>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</si>
  <si>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</si>
  <si>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</si>
  <si>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</si>
  <si>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</si>
  <si>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</si>
  <si>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</si>
  <si>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</si>
  <si>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</si>
  <si>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</si>
  <si>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</si>
  <si>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</si>
  <si>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</si>
  <si>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</si>
  <si>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</si>
  <si>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</si>
  <si>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</si>
  <si>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</si>
  <si>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</si>
  <si>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</si>
  <si>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</si>
  <si>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</si>
  <si>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</si>
  <si>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</si>
  <si>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</si>
  <si>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</si>
  <si>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</si>
  <si>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</si>
  <si>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</si>
  <si>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</si>
  <si>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</si>
  <si>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</si>
  <si>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</si>
  <si>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</si>
  <si>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</si>
  <si>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</si>
  <si>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</si>
  <si>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</si>
  <si>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</si>
  <si>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</si>
  <si>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</si>
  <si>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</si>
  <si>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</si>
  <si>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</si>
  <si>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</si>
  <si>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</si>
  <si>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</si>
  <si>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</si>
  <si>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</si>
  <si>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</si>
  <si>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</si>
  <si>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</si>
  <si>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</si>
  <si>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</si>
  <si>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</si>
  <si>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</si>
  <si>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</si>
  <si>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</si>
  <si>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</si>
  <si>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</si>
  <si>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</si>
  <si>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</si>
  <si>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</si>
  <si>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</si>
  <si>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</si>
  <si>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</si>
  <si>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</si>
  <si>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</si>
  <si>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</si>
  <si>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</si>
  <si>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</si>
  <si>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</si>
  <si>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</si>
  <si>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</si>
  <si>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</si>
  <si>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</si>
  <si>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</si>
  <si>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</si>
  <si>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</si>
  <si>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</si>
  <si>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</si>
  <si>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</si>
  <si>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</si>
  <si>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</si>
  <si>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</si>
  <si>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</si>
  <si>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</si>
  <si>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</si>
  <si>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</si>
  <si>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</si>
  <si>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</si>
  <si>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</si>
  <si>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</si>
  <si>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</si>
  <si>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</si>
  <si>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</si>
  <si>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</si>
  <si>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</si>
  <si>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</si>
  <si>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</si>
  <si>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</si>
  <si>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</si>
  <si>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</si>
  <si>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</si>
  <si>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</si>
  <si>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</si>
  <si>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</si>
  <si>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</si>
  <si>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</si>
  <si>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</si>
  <si>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</si>
  <si>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</si>
  <si>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</si>
  <si>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</si>
  <si>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</si>
  <si>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</si>
  <si>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</si>
  <si>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</si>
  <si>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</si>
  <si>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</si>
  <si>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</si>
  <si>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</si>
  <si>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</si>
  <si>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</si>
  <si>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</si>
  <si>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</si>
  <si>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</si>
  <si>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</si>
  <si>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</si>
  <si>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</si>
  <si>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</si>
  <si>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</si>
  <si>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</si>
  <si>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</si>
  <si>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</si>
  <si>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</si>
  <si>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</si>
  <si>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</si>
  <si>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</si>
  <si>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</si>
  <si>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</si>
  <si>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</si>
  <si>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</si>
  <si>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</si>
  <si>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</si>
  <si>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</si>
  <si>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</si>
  <si>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</si>
  <si>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</si>
  <si>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</si>
  <si>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</si>
  <si>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</si>
  <si>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</si>
  <si>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</si>
  <si>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</si>
  <si>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</si>
  <si>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</si>
  <si>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</si>
  <si>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</si>
  <si>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</si>
  <si>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</si>
  <si>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</si>
  <si>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</si>
  <si>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</si>
  <si>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</si>
  <si>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</si>
  <si>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</si>
  <si>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</si>
  <si>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</si>
  <si>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</si>
  <si>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</si>
  <si>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</si>
  <si>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</si>
  <si>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</si>
  <si>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</si>
  <si>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</si>
  <si>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</si>
  <si>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</si>
  <si>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</si>
  <si>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</si>
  <si>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</si>
  <si>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</si>
  <si>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</si>
  <si>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</si>
  <si>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</si>
  <si>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</si>
  <si>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</si>
  <si>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</si>
  <si>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</si>
  <si>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</si>
  <si>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</si>
  <si>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</si>
  <si>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</si>
  <si>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</si>
  <si>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</si>
  <si>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№6,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</si>
</sst>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922</v>
      </c>
      <c r="I5" s="900"/>
      <c r="J5" s="900"/>
      <c r="K5" s="900"/>
      <c r="L5" s="900"/>
      <c r="M5" s="736"/>
      <c r="N5" s="58"/>
      <c r="P5" s="24" t="s">
        <v>10</v>
      </c>
      <c r="Q5" s="992">
        <v>45785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14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Четверг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 t="s">
        <v>19</v>
      </c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20</v>
      </c>
      <c r="Q8" s="788">
        <v>0.54166666666666663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21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29"/>
      <c r="R10" s="830"/>
      <c r="U10" s="24" t="s">
        <v>23</v>
      </c>
      <c r="V10" s="688" t="s">
        <v>24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28" t="s">
        <v>28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35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36</v>
      </c>
      <c r="B17" s="705" t="s">
        <v>37</v>
      </c>
      <c r="C17" s="798" t="s">
        <v>38</v>
      </c>
      <c r="D17" s="705" t="s">
        <v>39</v>
      </c>
      <c r="E17" s="750"/>
      <c r="F17" s="705" t="s">
        <v>40</v>
      </c>
      <c r="G17" s="705" t="s">
        <v>41</v>
      </c>
      <c r="H17" s="705" t="s">
        <v>42</v>
      </c>
      <c r="I17" s="705" t="s">
        <v>43</v>
      </c>
      <c r="J17" s="705" t="s">
        <v>44</v>
      </c>
      <c r="K17" s="705" t="s">
        <v>45</v>
      </c>
      <c r="L17" s="705" t="s">
        <v>46</v>
      </c>
      <c r="M17" s="705" t="s">
        <v>47</v>
      </c>
      <c r="N17" s="705" t="s">
        <v>48</v>
      </c>
      <c r="O17" s="705" t="s">
        <v>49</v>
      </c>
      <c r="P17" s="705" t="s">
        <v>50</v>
      </c>
      <c r="Q17" s="749"/>
      <c r="R17" s="749"/>
      <c r="S17" s="749"/>
      <c r="T17" s="750"/>
      <c r="U17" s="1014" t="s">
        <v>51</v>
      </c>
      <c r="V17" s="777"/>
      <c r="W17" s="705" t="s">
        <v>52</v>
      </c>
      <c r="X17" s="705" t="s">
        <v>53</v>
      </c>
      <c r="Y17" s="1015" t="s">
        <v>54</v>
      </c>
      <c r="Z17" s="895" t="s">
        <v>55</v>
      </c>
      <c r="AA17" s="875" t="s">
        <v>56</v>
      </c>
      <c r="AB17" s="875" t="s">
        <v>57</v>
      </c>
      <c r="AC17" s="875" t="s">
        <v>58</v>
      </c>
      <c r="AD17" s="875" t="s">
        <v>59</v>
      </c>
      <c r="AE17" s="971"/>
      <c r="AF17" s="972"/>
      <c r="AG17" s="66"/>
      <c r="BD17" s="65" t="s">
        <v>60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61</v>
      </c>
      <c r="V18" s="67" t="s">
        <v>62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63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86</v>
      </c>
      <c r="Q28" s="652"/>
      <c r="R28" s="652"/>
      <c r="S28" s="652"/>
      <c r="T28" s="652"/>
      <c r="U28" s="652"/>
      <c r="V28" s="653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86</v>
      </c>
      <c r="Q29" s="652"/>
      <c r="R29" s="652"/>
      <c r="S29" s="652"/>
      <c r="T29" s="652"/>
      <c r="U29" s="652"/>
      <c r="V29" s="653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89</v>
      </c>
      <c r="B31" s="54" t="s">
        <v>90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86</v>
      </c>
      <c r="Q32" s="652"/>
      <c r="R32" s="652"/>
      <c r="S32" s="652"/>
      <c r="T32" s="652"/>
      <c r="U32" s="652"/>
      <c r="V32" s="653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86</v>
      </c>
      <c r="Q33" s="652"/>
      <c r="R33" s="652"/>
      <c r="S33" s="652"/>
      <c r="T33" s="652"/>
      <c r="U33" s="652"/>
      <c r="V33" s="653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94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69</v>
      </c>
      <c r="X37" s="641">
        <v>50</v>
      </c>
      <c r="Y37" s="642">
        <f>IFERROR(IF(X37="",0,CEILING((X37/$H37),1)*$H37),"")</f>
        <v>54</v>
      </c>
      <c r="Z37" s="36">
        <f>IFERROR(IF(Y37=0,"",ROUNDUP(Y37/H37,0)*0.01898),"")</f>
        <v>9.4899999999999998E-2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52.013888888888886</v>
      </c>
      <c r="BN37" s="64">
        <f>IFERROR(Y37*I37/H37,"0")</f>
        <v>56.17499999999999</v>
      </c>
      <c r="BO37" s="64">
        <f>IFERROR(1/J37*(X37/H37),"0")</f>
        <v>7.2337962962962965E-2</v>
      </c>
      <c r="BP37" s="64">
        <f>IFERROR(1/J37*(Y37/H37),"0")</f>
        <v>7.8125E-2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9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9"/>
      <c r="R38" s="659"/>
      <c r="S38" s="659"/>
      <c r="T38" s="660"/>
      <c r="U38" s="34"/>
      <c r="V38" s="34"/>
      <c r="W38" s="35" t="s">
        <v>69</v>
      </c>
      <c r="X38" s="641">
        <v>16</v>
      </c>
      <c r="Y38" s="642">
        <f>IFERROR(IF(X38="",0,CEILING((X38/$H38),1)*$H38),"")</f>
        <v>16</v>
      </c>
      <c r="Z38" s="36">
        <f>IFERROR(IF(Y38=0,"",ROUNDUP(Y38/H38,0)*0.00902),"")</f>
        <v>3.6080000000000001E-2</v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16.84</v>
      </c>
      <c r="BN38" s="64">
        <f>IFERROR(Y38*I38/H38,"0")</f>
        <v>16.84</v>
      </c>
      <c r="BO38" s="64">
        <f>IFERROR(1/J38*(X38/H38),"0")</f>
        <v>3.0303030303030304E-2</v>
      </c>
      <c r="BP38" s="64">
        <f>IFERROR(1/J38*(Y38/H38),"0")</f>
        <v>3.0303030303030304E-2</v>
      </c>
    </row>
    <row r="39" spans="1:68" ht="27" hidden="1" customHeight="1" x14ac:dyDescent="0.25">
      <c r="A39" s="54" t="s">
        <v>108</v>
      </c>
      <c r="B39" s="54" t="s">
        <v>109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9"/>
      <c r="R39" s="659"/>
      <c r="S39" s="659"/>
      <c r="T39" s="660"/>
      <c r="U39" s="34"/>
      <c r="V39" s="34"/>
      <c r="W39" s="35" t="s">
        <v>69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86</v>
      </c>
      <c r="Q41" s="652"/>
      <c r="R41" s="652"/>
      <c r="S41" s="652"/>
      <c r="T41" s="652"/>
      <c r="U41" s="652"/>
      <c r="V41" s="653"/>
      <c r="W41" s="37" t="s">
        <v>87</v>
      </c>
      <c r="X41" s="643">
        <f>IFERROR(X37/H37,"0")+IFERROR(X38/H38,"0")+IFERROR(X39/H39,"0")+IFERROR(X40/H40,"0")</f>
        <v>8.6296296296296298</v>
      </c>
      <c r="Y41" s="643">
        <f>IFERROR(Y37/H37,"0")+IFERROR(Y38/H38,"0")+IFERROR(Y39/H39,"0")+IFERROR(Y40/H40,"0")</f>
        <v>9</v>
      </c>
      <c r="Z41" s="643">
        <f>IFERROR(IF(Z37="",0,Z37),"0")+IFERROR(IF(Z38="",0,Z38),"0")+IFERROR(IF(Z39="",0,Z39),"0")+IFERROR(IF(Z40="",0,Z40),"0")</f>
        <v>0.13097999999999999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86</v>
      </c>
      <c r="Q42" s="652"/>
      <c r="R42" s="652"/>
      <c r="S42" s="652"/>
      <c r="T42" s="652"/>
      <c r="U42" s="652"/>
      <c r="V42" s="653"/>
      <c r="W42" s="37" t="s">
        <v>69</v>
      </c>
      <c r="X42" s="643">
        <f>IFERROR(SUM(X37:X40),"0")</f>
        <v>66</v>
      </c>
      <c r="Y42" s="643">
        <f>IFERROR(SUM(Y37:Y40),"0")</f>
        <v>70</v>
      </c>
      <c r="Z42" s="37"/>
      <c r="AA42" s="644"/>
      <c r="AB42" s="644"/>
      <c r="AC42" s="644"/>
    </row>
    <row r="43" spans="1:68" ht="14.25" hidden="1" customHeight="1" x14ac:dyDescent="0.25">
      <c r="A43" s="654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86</v>
      </c>
      <c r="Q45" s="652"/>
      <c r="R45" s="652"/>
      <c r="S45" s="652"/>
      <c r="T45" s="652"/>
      <c r="U45" s="652"/>
      <c r="V45" s="653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86</v>
      </c>
      <c r="Q46" s="652"/>
      <c r="R46" s="652"/>
      <c r="S46" s="652"/>
      <c r="T46" s="652"/>
      <c r="U46" s="652"/>
      <c r="V46" s="653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69</v>
      </c>
      <c r="X50" s="641">
        <v>50</v>
      </c>
      <c r="Y50" s="642">
        <f t="shared" si="6"/>
        <v>54</v>
      </c>
      <c r="Z50" s="36">
        <f>IFERROR(IF(Y50=0,"",ROUNDUP(Y50/H50,0)*0.01898),"")</f>
        <v>9.4899999999999998E-2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52.013888888888886</v>
      </c>
      <c r="BN50" s="64">
        <f t="shared" si="8"/>
        <v>56.17499999999999</v>
      </c>
      <c r="BO50" s="64">
        <f t="shared" si="9"/>
        <v>7.2337962962962965E-2</v>
      </c>
      <c r="BP50" s="64">
        <f t="shared" si="10"/>
        <v>7.8125E-2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134</v>
      </c>
      <c r="B54" s="54" t="s">
        <v>135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69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86</v>
      </c>
      <c r="Q55" s="652"/>
      <c r="R55" s="652"/>
      <c r="S55" s="652"/>
      <c r="T55" s="652"/>
      <c r="U55" s="652"/>
      <c r="V55" s="653"/>
      <c r="W55" s="37" t="s">
        <v>87</v>
      </c>
      <c r="X55" s="643">
        <f>IFERROR(X49/H49,"0")+IFERROR(X50/H50,"0")+IFERROR(X51/H51,"0")+IFERROR(X52/H52,"0")+IFERROR(X53/H53,"0")+IFERROR(X54/H54,"0")</f>
        <v>4.6296296296296298</v>
      </c>
      <c r="Y55" s="643">
        <f>IFERROR(Y49/H49,"0")+IFERROR(Y50/H50,"0")+IFERROR(Y51/H51,"0")+IFERROR(Y52/H52,"0")+IFERROR(Y53/H53,"0")+IFERROR(Y54/H54,"0")</f>
        <v>5</v>
      </c>
      <c r="Z55" s="643">
        <f>IFERROR(IF(Z49="",0,Z49),"0")+IFERROR(IF(Z50="",0,Z50),"0")+IFERROR(IF(Z51="",0,Z51),"0")+IFERROR(IF(Z52="",0,Z52),"0")+IFERROR(IF(Z53="",0,Z53),"0")+IFERROR(IF(Z54="",0,Z54),"0")</f>
        <v>9.4899999999999998E-2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86</v>
      </c>
      <c r="Q56" s="652"/>
      <c r="R56" s="652"/>
      <c r="S56" s="652"/>
      <c r="T56" s="652"/>
      <c r="U56" s="652"/>
      <c r="V56" s="653"/>
      <c r="W56" s="37" t="s">
        <v>69</v>
      </c>
      <c r="X56" s="643">
        <f>IFERROR(SUM(X49:X54),"0")</f>
        <v>50</v>
      </c>
      <c r="Y56" s="643">
        <f>IFERROR(SUM(Y49:Y54),"0")</f>
        <v>54</v>
      </c>
      <c r="Z56" s="37"/>
      <c r="AA56" s="644"/>
      <c r="AB56" s="644"/>
      <c r="AC56" s="644"/>
    </row>
    <row r="57" spans="1:68" ht="14.25" hidden="1" customHeight="1" x14ac:dyDescent="0.25">
      <c r="A57" s="654" t="s">
        <v>137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138</v>
      </c>
      <c r="B58" s="54" t="s">
        <v>139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69</v>
      </c>
      <c r="X58" s="641">
        <v>250</v>
      </c>
      <c r="Y58" s="642">
        <f>IFERROR(IF(X58="",0,CEILING((X58/$H58),1)*$H58),"")</f>
        <v>259.20000000000005</v>
      </c>
      <c r="Z58" s="36">
        <f>IFERROR(IF(Y58=0,"",ROUNDUP(Y58/H58,0)*0.01898),"")</f>
        <v>0.45552000000000004</v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260.0694444444444</v>
      </c>
      <c r="BN58" s="64">
        <f>IFERROR(Y58*I58/H58,"0")</f>
        <v>269.64000000000004</v>
      </c>
      <c r="BO58" s="64">
        <f>IFERROR(1/J58*(X58/H58),"0")</f>
        <v>0.36168981481481477</v>
      </c>
      <c r="BP58" s="64">
        <f>IFERROR(1/J58*(Y58/H58),"0")</f>
        <v>0.37500000000000006</v>
      </c>
    </row>
    <row r="59" spans="1:68" ht="27" hidden="1" customHeight="1" x14ac:dyDescent="0.25">
      <c r="A59" s="54" t="s">
        <v>141</v>
      </c>
      <c r="B59" s="54" t="s">
        <v>142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144</v>
      </c>
      <c r="B60" s="54" t="s">
        <v>145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146</v>
      </c>
      <c r="B61" s="54" t="s">
        <v>147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69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86</v>
      </c>
      <c r="Q62" s="652"/>
      <c r="R62" s="652"/>
      <c r="S62" s="652"/>
      <c r="T62" s="652"/>
      <c r="U62" s="652"/>
      <c r="V62" s="653"/>
      <c r="W62" s="37" t="s">
        <v>87</v>
      </c>
      <c r="X62" s="643">
        <f>IFERROR(X58/H58,"0")+IFERROR(X59/H59,"0")+IFERROR(X60/H60,"0")+IFERROR(X61/H61,"0")</f>
        <v>23.148148148148145</v>
      </c>
      <c r="Y62" s="643">
        <f>IFERROR(Y58/H58,"0")+IFERROR(Y59/H59,"0")+IFERROR(Y60/H60,"0")+IFERROR(Y61/H61,"0")</f>
        <v>24.000000000000004</v>
      </c>
      <c r="Z62" s="643">
        <f>IFERROR(IF(Z58="",0,Z58),"0")+IFERROR(IF(Z59="",0,Z59),"0")+IFERROR(IF(Z60="",0,Z60),"0")+IFERROR(IF(Z61="",0,Z61),"0")</f>
        <v>0.45552000000000004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86</v>
      </c>
      <c r="Q63" s="652"/>
      <c r="R63" s="652"/>
      <c r="S63" s="652"/>
      <c r="T63" s="652"/>
      <c r="U63" s="652"/>
      <c r="V63" s="653"/>
      <c r="W63" s="37" t="s">
        <v>69</v>
      </c>
      <c r="X63" s="643">
        <f>IFERROR(SUM(X58:X61),"0")</f>
        <v>250</v>
      </c>
      <c r="Y63" s="643">
        <f>IFERROR(SUM(Y58:Y61),"0")</f>
        <v>259.20000000000005</v>
      </c>
      <c r="Z63" s="37"/>
      <c r="AA63" s="644"/>
      <c r="AB63" s="644"/>
      <c r="AC63" s="644"/>
    </row>
    <row r="64" spans="1:68" ht="14.25" hidden="1" customHeight="1" x14ac:dyDescent="0.25">
      <c r="A64" s="654" t="s">
        <v>148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149</v>
      </c>
      <c r="B65" s="54" t="s">
        <v>150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86</v>
      </c>
      <c r="Q68" s="652"/>
      <c r="R68" s="652"/>
      <c r="S68" s="652"/>
      <c r="T68" s="652"/>
      <c r="U68" s="652"/>
      <c r="V68" s="653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86</v>
      </c>
      <c r="Q69" s="652"/>
      <c r="R69" s="652"/>
      <c r="S69" s="652"/>
      <c r="T69" s="652"/>
      <c r="U69" s="652"/>
      <c r="V69" s="653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159</v>
      </c>
      <c r="B71" s="54" t="s">
        <v>160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162</v>
      </c>
      <c r="B72" s="54" t="s">
        <v>163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165</v>
      </c>
      <c r="B73" s="54" t="s">
        <v>166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168</v>
      </c>
      <c r="B74" s="54" t="s">
        <v>169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86</v>
      </c>
      <c r="Q77" s="652"/>
      <c r="R77" s="652"/>
      <c r="S77" s="652"/>
      <c r="T77" s="652"/>
      <c r="U77" s="652"/>
      <c r="V77" s="653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hidden="1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86</v>
      </c>
      <c r="Q78" s="652"/>
      <c r="R78" s="652"/>
      <c r="S78" s="652"/>
      <c r="T78" s="652"/>
      <c r="U78" s="652"/>
      <c r="V78" s="653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hidden="1" customHeight="1" x14ac:dyDescent="0.25">
      <c r="A79" s="654" t="s">
        <v>174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hidden="1" customHeight="1" x14ac:dyDescent="0.25">
      <c r="A80" s="54" t="s">
        <v>175</v>
      </c>
      <c r="B80" s="54" t="s">
        <v>176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69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178</v>
      </c>
      <c r="B81" s="54" t="s">
        <v>179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86</v>
      </c>
      <c r="Q82" s="652"/>
      <c r="R82" s="652"/>
      <c r="S82" s="652"/>
      <c r="T82" s="652"/>
      <c r="U82" s="652"/>
      <c r="V82" s="653"/>
      <c r="W82" s="37" t="s">
        <v>87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hidden="1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86</v>
      </c>
      <c r="Q83" s="652"/>
      <c r="R83" s="652"/>
      <c r="S83" s="652"/>
      <c r="T83" s="652"/>
      <c r="U83" s="652"/>
      <c r="V83" s="653"/>
      <c r="W83" s="37" t="s">
        <v>69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hidden="1" customHeight="1" x14ac:dyDescent="0.25">
      <c r="A84" s="669" t="s">
        <v>181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182</v>
      </c>
      <c r="B86" s="54" t="s">
        <v>183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69</v>
      </c>
      <c r="X86" s="641">
        <v>100</v>
      </c>
      <c r="Y86" s="642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16.5" hidden="1" customHeight="1" x14ac:dyDescent="0.25">
      <c r="A87" s="54" t="s">
        <v>185</v>
      </c>
      <c r="B87" s="54" t="s">
        <v>186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187</v>
      </c>
      <c r="B88" s="54" t="s">
        <v>188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69</v>
      </c>
      <c r="X88" s="641">
        <v>0</v>
      </c>
      <c r="Y88" s="6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86</v>
      </c>
      <c r="Q89" s="652"/>
      <c r="R89" s="652"/>
      <c r="S89" s="652"/>
      <c r="T89" s="652"/>
      <c r="U89" s="652"/>
      <c r="V89" s="653"/>
      <c r="W89" s="37" t="s">
        <v>87</v>
      </c>
      <c r="X89" s="643">
        <f>IFERROR(X86/H86,"0")+IFERROR(X87/H87,"0")+IFERROR(X88/H88,"0")</f>
        <v>9.2592592592592595</v>
      </c>
      <c r="Y89" s="643">
        <f>IFERROR(Y86/H86,"0")+IFERROR(Y87/H87,"0")+IFERROR(Y88/H88,"0")</f>
        <v>10</v>
      </c>
      <c r="Z89" s="643">
        <f>IFERROR(IF(Z86="",0,Z86),"0")+IFERROR(IF(Z87="",0,Z87),"0")+IFERROR(IF(Z88="",0,Z88),"0")</f>
        <v>0.1898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86</v>
      </c>
      <c r="Q90" s="652"/>
      <c r="R90" s="652"/>
      <c r="S90" s="652"/>
      <c r="T90" s="652"/>
      <c r="U90" s="652"/>
      <c r="V90" s="653"/>
      <c r="W90" s="37" t="s">
        <v>69</v>
      </c>
      <c r="X90" s="643">
        <f>IFERROR(SUM(X86:X88),"0")</f>
        <v>100</v>
      </c>
      <c r="Y90" s="643">
        <f>IFERROR(SUM(Y86:Y88),"0")</f>
        <v>108</v>
      </c>
      <c r="Z90" s="37"/>
      <c r="AA90" s="644"/>
      <c r="AB90" s="644"/>
      <c r="AC90" s="644"/>
    </row>
    <row r="91" spans="1:68" ht="14.25" hidden="1" customHeight="1" x14ac:dyDescent="0.25">
      <c r="A91" s="654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hidden="1" customHeight="1" x14ac:dyDescent="0.25">
      <c r="A92" s="54" t="s">
        <v>190</v>
      </c>
      <c r="B92" s="54" t="s">
        <v>191</v>
      </c>
      <c r="C92" s="31">
        <v>4301051712</v>
      </c>
      <c r="D92" s="647">
        <v>4607091386967</v>
      </c>
      <c r="E92" s="648"/>
      <c r="F92" s="640">
        <v>1.35</v>
      </c>
      <c r="G92" s="32">
        <v>6</v>
      </c>
      <c r="H92" s="640">
        <v>8.1</v>
      </c>
      <c r="I92" s="640">
        <v>8.6189999999999998</v>
      </c>
      <c r="J92" s="32">
        <v>64</v>
      </c>
      <c r="K92" s="32" t="s">
        <v>99</v>
      </c>
      <c r="L92" s="32"/>
      <c r="M92" s="33" t="s">
        <v>132</v>
      </c>
      <c r="N92" s="33"/>
      <c r="O92" s="32">
        <v>45</v>
      </c>
      <c r="P92" s="720" t="s">
        <v>192</v>
      </c>
      <c r="Q92" s="659"/>
      <c r="R92" s="659"/>
      <c r="S92" s="659"/>
      <c r="T92" s="660"/>
      <c r="U92" s="34"/>
      <c r="V92" s="34"/>
      <c r="W92" s="35" t="s">
        <v>69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193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190</v>
      </c>
      <c r="B93" s="54" t="s">
        <v>194</v>
      </c>
      <c r="C93" s="31">
        <v>4301051546</v>
      </c>
      <c r="D93" s="647">
        <v>4607091386967</v>
      </c>
      <c r="E93" s="648"/>
      <c r="F93" s="640">
        <v>1.4</v>
      </c>
      <c r="G93" s="32">
        <v>6</v>
      </c>
      <c r="H93" s="640">
        <v>8.4</v>
      </c>
      <c r="I93" s="640">
        <v>8.9190000000000005</v>
      </c>
      <c r="J93" s="32">
        <v>64</v>
      </c>
      <c r="K93" s="32" t="s">
        <v>99</v>
      </c>
      <c r="L93" s="32"/>
      <c r="M93" s="33" t="s">
        <v>106</v>
      </c>
      <c r="N93" s="33"/>
      <c r="O93" s="32">
        <v>45</v>
      </c>
      <c r="P93" s="8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59"/>
      <c r="R93" s="659"/>
      <c r="S93" s="659"/>
      <c r="T93" s="660"/>
      <c r="U93" s="34"/>
      <c r="V93" s="34"/>
      <c r="W93" s="35" t="s">
        <v>69</v>
      </c>
      <c r="X93" s="641">
        <v>90</v>
      </c>
      <c r="Y93" s="642">
        <f t="shared" si="16"/>
        <v>92.4</v>
      </c>
      <c r="Z93" s="36">
        <f>IFERROR(IF(Y93=0,"",ROUNDUP(Y93/H93,0)*0.01898),"")</f>
        <v>0.20877999999999999</v>
      </c>
      <c r="AA93" s="56"/>
      <c r="AB93" s="57"/>
      <c r="AC93" s="143" t="s">
        <v>193</v>
      </c>
      <c r="AG93" s="64"/>
      <c r="AJ93" s="68"/>
      <c r="AK93" s="68">
        <v>0</v>
      </c>
      <c r="BB93" s="144" t="s">
        <v>1</v>
      </c>
      <c r="BM93" s="64">
        <f t="shared" si="17"/>
        <v>95.560714285714283</v>
      </c>
      <c r="BN93" s="64">
        <f t="shared" si="18"/>
        <v>98.109000000000009</v>
      </c>
      <c r="BO93" s="64">
        <f t="shared" si="19"/>
        <v>0.16741071428571427</v>
      </c>
      <c r="BP93" s="64">
        <f t="shared" si="20"/>
        <v>0.171875</v>
      </c>
    </row>
    <row r="94" spans="1:68" ht="16.5" hidden="1" customHeight="1" x14ac:dyDescent="0.25">
      <c r="A94" s="54" t="s">
        <v>190</v>
      </c>
      <c r="B94" s="54" t="s">
        <v>195</v>
      </c>
      <c r="C94" s="31">
        <v>4301051437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6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59"/>
      <c r="R94" s="659"/>
      <c r="S94" s="659"/>
      <c r="T94" s="660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193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196</v>
      </c>
      <c r="B95" s="54" t="s">
        <v>197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hidden="1" customHeight="1" x14ac:dyDescent="0.25">
      <c r="A96" s="54" t="s">
        <v>199</v>
      </c>
      <c r="B96" s="54" t="s">
        <v>200</v>
      </c>
      <c r="C96" s="31">
        <v>4301051718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132</v>
      </c>
      <c r="N96" s="33"/>
      <c r="O96" s="32">
        <v>45</v>
      </c>
      <c r="P96" s="86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59"/>
      <c r="R96" s="659"/>
      <c r="S96" s="659"/>
      <c r="T96" s="660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199</v>
      </c>
      <c r="B97" s="54" t="s">
        <v>201</v>
      </c>
      <c r="C97" s="31">
        <v>4301052039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9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59"/>
      <c r="R97" s="659"/>
      <c r="S97" s="659"/>
      <c r="T97" s="660"/>
      <c r="U97" s="34"/>
      <c r="V97" s="34"/>
      <c r="W97" s="35" t="s">
        <v>69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203</v>
      </c>
      <c r="B98" s="54" t="s">
        <v>204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206</v>
      </c>
      <c r="B99" s="54" t="s">
        <v>207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86</v>
      </c>
      <c r="Q100" s="652"/>
      <c r="R100" s="652"/>
      <c r="S100" s="652"/>
      <c r="T100" s="652"/>
      <c r="U100" s="652"/>
      <c r="V100" s="653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10.714285714285714</v>
      </c>
      <c r="Y100" s="643">
        <f>IFERROR(Y92/H92,"0")+IFERROR(Y93/H93,"0")+IFERROR(Y94/H94,"0")+IFERROR(Y95/H95,"0")+IFERROR(Y96/H96,"0")+IFERROR(Y97/H97,"0")+IFERROR(Y98/H98,"0")+IFERROR(Y99/H99,"0")</f>
        <v>11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0.20877999999999999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86</v>
      </c>
      <c r="Q101" s="652"/>
      <c r="R101" s="652"/>
      <c r="S101" s="652"/>
      <c r="T101" s="652"/>
      <c r="U101" s="652"/>
      <c r="V101" s="653"/>
      <c r="W101" s="37" t="s">
        <v>69</v>
      </c>
      <c r="X101" s="643">
        <f>IFERROR(SUM(X92:X99),"0")</f>
        <v>90</v>
      </c>
      <c r="Y101" s="643">
        <f>IFERROR(SUM(Y92:Y99),"0")</f>
        <v>92.4</v>
      </c>
      <c r="Z101" s="37"/>
      <c r="AA101" s="644"/>
      <c r="AB101" s="644"/>
      <c r="AC101" s="644"/>
    </row>
    <row r="102" spans="1:68" ht="16.5" hidden="1" customHeight="1" x14ac:dyDescent="0.25">
      <c r="A102" s="669" t="s">
        <v>208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hidden="1" customHeight="1" x14ac:dyDescent="0.25">
      <c r="A104" s="54" t="s">
        <v>209</v>
      </c>
      <c r="B104" s="54" t="s">
        <v>210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69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212</v>
      </c>
      <c r="B105" s="54" t="s">
        <v>213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214</v>
      </c>
      <c r="B106" s="54" t="s">
        <v>215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69</v>
      </c>
      <c r="X106" s="641">
        <v>0</v>
      </c>
      <c r="Y106" s="64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216</v>
      </c>
      <c r="B107" s="54" t="s">
        <v>217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86</v>
      </c>
      <c r="Q108" s="652"/>
      <c r="R108" s="652"/>
      <c r="S108" s="652"/>
      <c r="T108" s="652"/>
      <c r="U108" s="652"/>
      <c r="V108" s="653"/>
      <c r="W108" s="37" t="s">
        <v>87</v>
      </c>
      <c r="X108" s="643">
        <f>IFERROR(X104/H104,"0")+IFERROR(X105/H105,"0")+IFERROR(X106/H106,"0")+IFERROR(X107/H107,"0")</f>
        <v>0</v>
      </c>
      <c r="Y108" s="643">
        <f>IFERROR(Y104/H104,"0")+IFERROR(Y105/H105,"0")+IFERROR(Y106/H106,"0")+IFERROR(Y107/H107,"0")</f>
        <v>0</v>
      </c>
      <c r="Z108" s="643">
        <f>IFERROR(IF(Z104="",0,Z104),"0")+IFERROR(IF(Z105="",0,Z105),"0")+IFERROR(IF(Z106="",0,Z106),"0")+IFERROR(IF(Z107="",0,Z107),"0")</f>
        <v>0</v>
      </c>
      <c r="AA108" s="644"/>
      <c r="AB108" s="644"/>
      <c r="AC108" s="644"/>
    </row>
    <row r="109" spans="1:68" hidden="1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86</v>
      </c>
      <c r="Q109" s="652"/>
      <c r="R109" s="652"/>
      <c r="S109" s="652"/>
      <c r="T109" s="652"/>
      <c r="U109" s="652"/>
      <c r="V109" s="653"/>
      <c r="W109" s="37" t="s">
        <v>69</v>
      </c>
      <c r="X109" s="643">
        <f>IFERROR(SUM(X104:X107),"0")</f>
        <v>0</v>
      </c>
      <c r="Y109" s="643">
        <f>IFERROR(SUM(Y104:Y107),"0")</f>
        <v>0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137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218</v>
      </c>
      <c r="B111" s="54" t="s">
        <v>219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86</v>
      </c>
      <c r="Q114" s="652"/>
      <c r="R114" s="652"/>
      <c r="S114" s="652"/>
      <c r="T114" s="652"/>
      <c r="U114" s="652"/>
      <c r="V114" s="653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86</v>
      </c>
      <c r="Q115" s="652"/>
      <c r="R115" s="652"/>
      <c r="S115" s="652"/>
      <c r="T115" s="652"/>
      <c r="U115" s="652"/>
      <c r="V115" s="653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54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hidden="1" customHeight="1" x14ac:dyDescent="0.25">
      <c r="A117" s="54" t="s">
        <v>225</v>
      </c>
      <c r="B117" s="54" t="s">
        <v>226</v>
      </c>
      <c r="C117" s="31">
        <v>4301051724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99</v>
      </c>
      <c r="L117" s="32"/>
      <c r="M117" s="33" t="s">
        <v>132</v>
      </c>
      <c r="N117" s="33"/>
      <c r="O117" s="32">
        <v>45</v>
      </c>
      <c r="P117" s="7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59"/>
      <c r="R117" s="659"/>
      <c r="S117" s="659"/>
      <c r="T117" s="660"/>
      <c r="U117" s="34"/>
      <c r="V117" s="34"/>
      <c r="W117" s="35" t="s">
        <v>69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225</v>
      </c>
      <c r="B118" s="54" t="s">
        <v>228</v>
      </c>
      <c r="C118" s="31">
        <v>4301051360</v>
      </c>
      <c r="D118" s="647">
        <v>4607091385168</v>
      </c>
      <c r="E118" s="648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106</v>
      </c>
      <c r="N118" s="33"/>
      <c r="O118" s="32">
        <v>45</v>
      </c>
      <c r="P118" s="7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59"/>
      <c r="R118" s="659"/>
      <c r="S118" s="659"/>
      <c r="T118" s="660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225</v>
      </c>
      <c r="B119" s="54" t="s">
        <v>230</v>
      </c>
      <c r="C119" s="31">
        <v>4301051625</v>
      </c>
      <c r="D119" s="647">
        <v>4607091385168</v>
      </c>
      <c r="E119" s="648"/>
      <c r="F119" s="640">
        <v>1.4</v>
      </c>
      <c r="G119" s="32">
        <v>6</v>
      </c>
      <c r="H119" s="640">
        <v>8.4</v>
      </c>
      <c r="I119" s="640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6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59"/>
      <c r="R119" s="659"/>
      <c r="S119" s="659"/>
      <c r="T119" s="660"/>
      <c r="U119" s="34"/>
      <c r="V119" s="34"/>
      <c r="W119" s="35" t="s">
        <v>69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231</v>
      </c>
      <c r="B120" s="54" t="s">
        <v>232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233</v>
      </c>
      <c r="B121" s="54" t="s">
        <v>234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69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235</v>
      </c>
      <c r="B122" s="54" t="s">
        <v>236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69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238</v>
      </c>
      <c r="B123" s="54" t="s">
        <v>239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idden="1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86</v>
      </c>
      <c r="Q124" s="652"/>
      <c r="R124" s="652"/>
      <c r="S124" s="652"/>
      <c r="T124" s="652"/>
      <c r="U124" s="652"/>
      <c r="V124" s="653"/>
      <c r="W124" s="37" t="s">
        <v>87</v>
      </c>
      <c r="X124" s="643">
        <f>IFERROR(X117/H117,"0")+IFERROR(X118/H118,"0")+IFERROR(X119/H119,"0")+IFERROR(X120/H120,"0")+IFERROR(X121/H121,"0")+IFERROR(X122/H122,"0")+IFERROR(X123/H123,"0")</f>
        <v>0</v>
      </c>
      <c r="Y124" s="643">
        <f>IFERROR(Y117/H117,"0")+IFERROR(Y118/H118,"0")+IFERROR(Y119/H119,"0")+IFERROR(Y120/H120,"0")+IFERROR(Y121/H121,"0")+IFERROR(Y122/H122,"0")+IFERROR(Y123/H123,"0")</f>
        <v>0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4"/>
      <c r="AB124" s="644"/>
      <c r="AC124" s="644"/>
    </row>
    <row r="125" spans="1:68" hidden="1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86</v>
      </c>
      <c r="Q125" s="652"/>
      <c r="R125" s="652"/>
      <c r="S125" s="652"/>
      <c r="T125" s="652"/>
      <c r="U125" s="652"/>
      <c r="V125" s="653"/>
      <c r="W125" s="37" t="s">
        <v>69</v>
      </c>
      <c r="X125" s="643">
        <f>IFERROR(SUM(X117:X123),"0")</f>
        <v>0</v>
      </c>
      <c r="Y125" s="643">
        <f>IFERROR(SUM(Y117:Y123),"0")</f>
        <v>0</v>
      </c>
      <c r="Z125" s="37"/>
      <c r="AA125" s="644"/>
      <c r="AB125" s="644"/>
      <c r="AC125" s="644"/>
    </row>
    <row r="126" spans="1:68" ht="14.25" hidden="1" customHeight="1" x14ac:dyDescent="0.25">
      <c r="A126" s="654" t="s">
        <v>174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241</v>
      </c>
      <c r="B127" s="54" t="s">
        <v>242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69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86</v>
      </c>
      <c r="Q129" s="652"/>
      <c r="R129" s="652"/>
      <c r="S129" s="652"/>
      <c r="T129" s="652"/>
      <c r="U129" s="652"/>
      <c r="V129" s="653"/>
      <c r="W129" s="37" t="s">
        <v>87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86</v>
      </c>
      <c r="Q130" s="652"/>
      <c r="R130" s="652"/>
      <c r="S130" s="652"/>
      <c r="T130" s="652"/>
      <c r="U130" s="652"/>
      <c r="V130" s="653"/>
      <c r="W130" s="37" t="s">
        <v>69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69" t="s">
        <v>247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hidden="1" customHeight="1" x14ac:dyDescent="0.25">
      <c r="A133" s="54" t="s">
        <v>248</v>
      </c>
      <c r="B133" s="54" t="s">
        <v>249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69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251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86</v>
      </c>
      <c r="Q135" s="652"/>
      <c r="R135" s="652"/>
      <c r="S135" s="652"/>
      <c r="T135" s="652"/>
      <c r="U135" s="652"/>
      <c r="V135" s="653"/>
      <c r="W135" s="37" t="s">
        <v>87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86</v>
      </c>
      <c r="Q136" s="652"/>
      <c r="R136" s="652"/>
      <c r="S136" s="652"/>
      <c r="T136" s="652"/>
      <c r="U136" s="652"/>
      <c r="V136" s="653"/>
      <c r="W136" s="37" t="s">
        <v>69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252</v>
      </c>
      <c r="B138" s="54" t="s">
        <v>253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252</v>
      </c>
      <c r="B139" s="54" t="s">
        <v>255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69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86</v>
      </c>
      <c r="Q140" s="652"/>
      <c r="R140" s="652"/>
      <c r="S140" s="652"/>
      <c r="T140" s="652"/>
      <c r="U140" s="652"/>
      <c r="V140" s="653"/>
      <c r="W140" s="37" t="s">
        <v>87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hidden="1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86</v>
      </c>
      <c r="Q141" s="652"/>
      <c r="R141" s="652"/>
      <c r="S141" s="652"/>
      <c r="T141" s="652"/>
      <c r="U141" s="652"/>
      <c r="V141" s="653"/>
      <c r="W141" s="37" t="s">
        <v>69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hidden="1" customHeight="1" x14ac:dyDescent="0.25">
      <c r="A142" s="654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256</v>
      </c>
      <c r="B143" s="54" t="s">
        <v>257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256</v>
      </c>
      <c r="B144" s="54" t="s">
        <v>258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69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86</v>
      </c>
      <c r="Q145" s="652"/>
      <c r="R145" s="652"/>
      <c r="S145" s="652"/>
      <c r="T145" s="652"/>
      <c r="U145" s="652"/>
      <c r="V145" s="653"/>
      <c r="W145" s="37" t="s">
        <v>87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hidden="1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86</v>
      </c>
      <c r="Q146" s="652"/>
      <c r="R146" s="652"/>
      <c r="S146" s="652"/>
      <c r="T146" s="652"/>
      <c r="U146" s="652"/>
      <c r="V146" s="653"/>
      <c r="W146" s="37" t="s">
        <v>69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hidden="1" customHeight="1" x14ac:dyDescent="0.25">
      <c r="A147" s="669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259</v>
      </c>
      <c r="B149" s="54" t="s">
        <v>260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86</v>
      </c>
      <c r="Q150" s="652"/>
      <c r="R150" s="652"/>
      <c r="S150" s="652"/>
      <c r="T150" s="652"/>
      <c r="U150" s="652"/>
      <c r="V150" s="653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86</v>
      </c>
      <c r="Q151" s="652"/>
      <c r="R151" s="652"/>
      <c r="S151" s="652"/>
      <c r="T151" s="652"/>
      <c r="U151" s="652"/>
      <c r="V151" s="653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262</v>
      </c>
      <c r="B153" s="54" t="s">
        <v>263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265</v>
      </c>
      <c r="B154" s="54" t="s">
        <v>266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268</v>
      </c>
      <c r="B155" s="54" t="s">
        <v>269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86</v>
      </c>
      <c r="Q156" s="652"/>
      <c r="R156" s="652"/>
      <c r="S156" s="652"/>
      <c r="T156" s="652"/>
      <c r="U156" s="652"/>
      <c r="V156" s="653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86</v>
      </c>
      <c r="Q157" s="652"/>
      <c r="R157" s="652"/>
      <c r="S157" s="652"/>
      <c r="T157" s="652"/>
      <c r="U157" s="652"/>
      <c r="V157" s="653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271</v>
      </c>
      <c r="B159" s="54" t="s">
        <v>272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86</v>
      </c>
      <c r="Q160" s="652"/>
      <c r="R160" s="652"/>
      <c r="S160" s="652"/>
      <c r="T160" s="652"/>
      <c r="U160" s="652"/>
      <c r="V160" s="653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86</v>
      </c>
      <c r="Q161" s="652"/>
      <c r="R161" s="652"/>
      <c r="S161" s="652"/>
      <c r="T161" s="652"/>
      <c r="U161" s="652"/>
      <c r="V161" s="653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274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275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137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276</v>
      </c>
      <c r="B165" s="54" t="s">
        <v>277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86</v>
      </c>
      <c r="Q166" s="652"/>
      <c r="R166" s="652"/>
      <c r="S166" s="652"/>
      <c r="T166" s="652"/>
      <c r="U166" s="652"/>
      <c r="V166" s="653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86</v>
      </c>
      <c r="Q167" s="652"/>
      <c r="R167" s="652"/>
      <c r="S167" s="652"/>
      <c r="T167" s="652"/>
      <c r="U167" s="652"/>
      <c r="V167" s="653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148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hidden="1" customHeight="1" x14ac:dyDescent="0.25">
      <c r="A169" s="54" t="s">
        <v>279</v>
      </c>
      <c r="B169" s="54" t="s">
        <v>280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69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69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285</v>
      </c>
      <c r="B171" s="54" t="s">
        <v>286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69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69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290</v>
      </c>
      <c r="B173" s="54" t="s">
        <v>291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69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292</v>
      </c>
      <c r="B174" s="54" t="s">
        <v>293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295</v>
      </c>
      <c r="B175" s="54" t="s">
        <v>296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69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297</v>
      </c>
      <c r="B176" s="54" t="s">
        <v>298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299</v>
      </c>
      <c r="B177" s="54" t="s">
        <v>300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86</v>
      </c>
      <c r="Q178" s="652"/>
      <c r="R178" s="652"/>
      <c r="S178" s="652"/>
      <c r="T178" s="652"/>
      <c r="U178" s="652"/>
      <c r="V178" s="653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0</v>
      </c>
      <c r="Y178" s="643">
        <f>IFERROR(Y169/H169,"0")+IFERROR(Y170/H170,"0")+IFERROR(Y171/H171,"0")+IFERROR(Y172/H172,"0")+IFERROR(Y173/H173,"0")+IFERROR(Y174/H174,"0")+IFERROR(Y175/H175,"0")+IFERROR(Y176/H176,"0")+IFERROR(Y177/H177,"0")</f>
        <v>0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4"/>
      <c r="AB178" s="644"/>
      <c r="AC178" s="644"/>
    </row>
    <row r="179" spans="1:68" hidden="1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86</v>
      </c>
      <c r="Q179" s="652"/>
      <c r="R179" s="652"/>
      <c r="S179" s="652"/>
      <c r="T179" s="652"/>
      <c r="U179" s="652"/>
      <c r="V179" s="653"/>
      <c r="W179" s="37" t="s">
        <v>69</v>
      </c>
      <c r="X179" s="643">
        <f>IFERROR(SUM(X169:X177),"0")</f>
        <v>0</v>
      </c>
      <c r="Y179" s="643">
        <f>IFERROR(SUM(Y169:Y177),"0")</f>
        <v>0</v>
      </c>
      <c r="Z179" s="37"/>
      <c r="AA179" s="644"/>
      <c r="AB179" s="644"/>
      <c r="AC179" s="644"/>
    </row>
    <row r="180" spans="1:68" ht="14.25" hidden="1" customHeight="1" x14ac:dyDescent="0.25">
      <c r="A180" s="654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302</v>
      </c>
      <c r="B181" s="54" t="s">
        <v>303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90</v>
      </c>
      <c r="P181" s="956" t="s">
        <v>306</v>
      </c>
      <c r="Q181" s="659"/>
      <c r="R181" s="659"/>
      <c r="S181" s="659"/>
      <c r="T181" s="660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307</v>
      </c>
      <c r="AC181" s="231" t="s">
        <v>308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85" t="s">
        <v>311</v>
      </c>
      <c r="Q182" s="659"/>
      <c r="R182" s="659"/>
      <c r="S182" s="659"/>
      <c r="T182" s="660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307</v>
      </c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312</v>
      </c>
      <c r="B183" s="54" t="s">
        <v>313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60</v>
      </c>
      <c r="P183" s="955" t="s">
        <v>314</v>
      </c>
      <c r="Q183" s="659"/>
      <c r="R183" s="659"/>
      <c r="S183" s="659"/>
      <c r="T183" s="660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86</v>
      </c>
      <c r="Q184" s="652"/>
      <c r="R184" s="652"/>
      <c r="S184" s="652"/>
      <c r="T184" s="652"/>
      <c r="U184" s="652"/>
      <c r="V184" s="653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86</v>
      </c>
      <c r="Q185" s="652"/>
      <c r="R185" s="652"/>
      <c r="S185" s="652"/>
      <c r="T185" s="652"/>
      <c r="U185" s="652"/>
      <c r="V185" s="653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316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317</v>
      </c>
      <c r="B187" s="54" t="s">
        <v>318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760" t="s">
        <v>319</v>
      </c>
      <c r="Q187" s="659"/>
      <c r="R187" s="659"/>
      <c r="S187" s="659"/>
      <c r="T187" s="660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307</v>
      </c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86</v>
      </c>
      <c r="Q188" s="652"/>
      <c r="R188" s="652"/>
      <c r="S188" s="652"/>
      <c r="T188" s="652"/>
      <c r="U188" s="652"/>
      <c r="V188" s="653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86</v>
      </c>
      <c r="Q189" s="652"/>
      <c r="R189" s="652"/>
      <c r="S189" s="652"/>
      <c r="T189" s="652"/>
      <c r="U189" s="652"/>
      <c r="V189" s="653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320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321</v>
      </c>
      <c r="B192" s="54" t="s">
        <v>322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323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324</v>
      </c>
      <c r="B193" s="54" t="s">
        <v>325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86</v>
      </c>
      <c r="Q194" s="652"/>
      <c r="R194" s="652"/>
      <c r="S194" s="652"/>
      <c r="T194" s="652"/>
      <c r="U194" s="652"/>
      <c r="V194" s="653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86</v>
      </c>
      <c r="Q195" s="652"/>
      <c r="R195" s="652"/>
      <c r="S195" s="652"/>
      <c r="T195" s="652"/>
      <c r="U195" s="652"/>
      <c r="V195" s="653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137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326</v>
      </c>
      <c r="B197" s="54" t="s">
        <v>327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328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329</v>
      </c>
      <c r="B198" s="54" t="s">
        <v>330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86</v>
      </c>
      <c r="Q199" s="652"/>
      <c r="R199" s="652"/>
      <c r="S199" s="652"/>
      <c r="T199" s="652"/>
      <c r="U199" s="652"/>
      <c r="V199" s="653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86</v>
      </c>
      <c r="Q200" s="652"/>
      <c r="R200" s="652"/>
      <c r="S200" s="652"/>
      <c r="T200" s="652"/>
      <c r="U200" s="652"/>
      <c r="V200" s="653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148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hidden="1" customHeight="1" x14ac:dyDescent="0.25">
      <c r="A202" s="54" t="s">
        <v>331</v>
      </c>
      <c r="B202" s="54" t="s">
        <v>332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69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333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334</v>
      </c>
      <c r="B203" s="54" t="s">
        <v>335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69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336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337</v>
      </c>
      <c r="B204" s="54" t="s">
        <v>338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69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339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340</v>
      </c>
      <c r="B205" s="54" t="s">
        <v>341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69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342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69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345</v>
      </c>
      <c r="B207" s="54" t="s">
        <v>346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69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347</v>
      </c>
      <c r="B208" s="54" t="s">
        <v>348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69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339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349</v>
      </c>
      <c r="B209" s="54" t="s">
        <v>350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69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342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86</v>
      </c>
      <c r="Q210" s="652"/>
      <c r="R210" s="652"/>
      <c r="S210" s="652"/>
      <c r="T210" s="652"/>
      <c r="U210" s="652"/>
      <c r="V210" s="653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0</v>
      </c>
      <c r="Y210" s="643">
        <f>IFERROR(Y202/H202,"0")+IFERROR(Y203/H203,"0")+IFERROR(Y204/H204,"0")+IFERROR(Y205/H205,"0")+IFERROR(Y206/H206,"0")+IFERROR(Y207/H207,"0")+IFERROR(Y208/H208,"0")+IFERROR(Y209/H209,"0")</f>
        <v>0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4"/>
      <c r="AB210" s="644"/>
      <c r="AC210" s="644"/>
    </row>
    <row r="211" spans="1:68" hidden="1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86</v>
      </c>
      <c r="Q211" s="652"/>
      <c r="R211" s="652"/>
      <c r="S211" s="652"/>
      <c r="T211" s="652"/>
      <c r="U211" s="652"/>
      <c r="V211" s="653"/>
      <c r="W211" s="37" t="s">
        <v>69</v>
      </c>
      <c r="X211" s="643">
        <f>IFERROR(SUM(X202:X209),"0")</f>
        <v>0</v>
      </c>
      <c r="Y211" s="643">
        <f>IFERROR(SUM(Y202:Y209),"0")</f>
        <v>0</v>
      </c>
      <c r="Z211" s="37"/>
      <c r="AA211" s="644"/>
      <c r="AB211" s="644"/>
      <c r="AC211" s="644"/>
    </row>
    <row r="212" spans="1:68" ht="14.25" hidden="1" customHeight="1" x14ac:dyDescent="0.25">
      <c r="A212" s="654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351</v>
      </c>
      <c r="B213" s="54" t="s">
        <v>352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353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354</v>
      </c>
      <c r="B214" s="54" t="s">
        <v>355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357</v>
      </c>
      <c r="B215" s="54" t="s">
        <v>358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69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360</v>
      </c>
      <c r="B216" s="54" t="s">
        <v>361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69</v>
      </c>
      <c r="X216" s="641">
        <v>0</v>
      </c>
      <c r="Y216" s="64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362</v>
      </c>
      <c r="B217" s="54" t="s">
        <v>363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364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69</v>
      </c>
      <c r="X218" s="641">
        <v>0</v>
      </c>
      <c r="Y218" s="642">
        <f t="shared" si="36"/>
        <v>0</v>
      </c>
      <c r="Z218" s="36" t="str">
        <f t="shared" si="41"/>
        <v/>
      </c>
      <c r="AA218" s="56"/>
      <c r="AB218" s="57"/>
      <c r="AC218" s="273" t="s">
        <v>359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359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69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371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372</v>
      </c>
      <c r="B221" s="54" t="s">
        <v>373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69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374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idden="1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86</v>
      </c>
      <c r="Q222" s="652"/>
      <c r="R222" s="652"/>
      <c r="S222" s="652"/>
      <c r="T222" s="652"/>
      <c r="U222" s="652"/>
      <c r="V222" s="653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0</v>
      </c>
      <c r="Y222" s="643">
        <f>IFERROR(Y213/H213,"0")+IFERROR(Y214/H214,"0")+IFERROR(Y215/H215,"0")+IFERROR(Y216/H216,"0")+IFERROR(Y217/H217,"0")+IFERROR(Y218/H218,"0")+IFERROR(Y219/H219,"0")+IFERROR(Y220/H220,"0")+IFERROR(Y221/H221,"0")</f>
        <v>0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4"/>
      <c r="AB222" s="644"/>
      <c r="AC222" s="644"/>
    </row>
    <row r="223" spans="1:68" hidden="1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86</v>
      </c>
      <c r="Q223" s="652"/>
      <c r="R223" s="652"/>
      <c r="S223" s="652"/>
      <c r="T223" s="652"/>
      <c r="U223" s="652"/>
      <c r="V223" s="653"/>
      <c r="W223" s="37" t="s">
        <v>69</v>
      </c>
      <c r="X223" s="643">
        <f>IFERROR(SUM(X213:X221),"0")</f>
        <v>0</v>
      </c>
      <c r="Y223" s="643">
        <f>IFERROR(SUM(Y213:Y221),"0")</f>
        <v>0</v>
      </c>
      <c r="Z223" s="37"/>
      <c r="AA223" s="644"/>
      <c r="AB223" s="644"/>
      <c r="AC223" s="644"/>
    </row>
    <row r="224" spans="1:68" ht="14.25" hidden="1" customHeight="1" x14ac:dyDescent="0.25">
      <c r="A224" s="654" t="s">
        <v>174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hidden="1" customHeight="1" x14ac:dyDescent="0.25">
      <c r="A225" s="54" t="s">
        <v>375</v>
      </c>
      <c r="B225" s="54" t="s">
        <v>376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69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377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69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380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86</v>
      </c>
      <c r="Q227" s="652"/>
      <c r="R227" s="652"/>
      <c r="S227" s="652"/>
      <c r="T227" s="652"/>
      <c r="U227" s="652"/>
      <c r="V227" s="653"/>
      <c r="W227" s="37" t="s">
        <v>87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hidden="1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86</v>
      </c>
      <c r="Q228" s="652"/>
      <c r="R228" s="652"/>
      <c r="S228" s="652"/>
      <c r="T228" s="652"/>
      <c r="U228" s="652"/>
      <c r="V228" s="653"/>
      <c r="W228" s="37" t="s">
        <v>69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hidden="1" customHeight="1" x14ac:dyDescent="0.25">
      <c r="A229" s="669" t="s">
        <v>381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hidden="1" customHeight="1" x14ac:dyDescent="0.25">
      <c r="A231" s="54" t="s">
        <v>382</v>
      </c>
      <c r="B231" s="54" t="s">
        <v>383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69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384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382</v>
      </c>
      <c r="B232" s="54" t="s">
        <v>385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386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387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388</v>
      </c>
      <c r="B233" s="54" t="s">
        <v>389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69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390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4301011941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12.08</v>
      </c>
      <c r="J234" s="32">
        <v>48</v>
      </c>
      <c r="K234" s="32" t="s">
        <v>99</v>
      </c>
      <c r="L234" s="32"/>
      <c r="M234" s="33" t="s">
        <v>386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69</v>
      </c>
      <c r="X234" s="641">
        <v>0</v>
      </c>
      <c r="Y234" s="64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391</v>
      </c>
      <c r="B235" s="54" t="s">
        <v>393</v>
      </c>
      <c r="C235" s="31">
        <v>4301011721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395</v>
      </c>
      <c r="B236" s="54" t="s">
        <v>396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69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384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390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399</v>
      </c>
      <c r="B238" s="54" t="s">
        <v>400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69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86</v>
      </c>
      <c r="Q239" s="652"/>
      <c r="R239" s="652"/>
      <c r="S239" s="652"/>
      <c r="T239" s="652"/>
      <c r="U239" s="652"/>
      <c r="V239" s="653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hidden="1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86</v>
      </c>
      <c r="Q240" s="652"/>
      <c r="R240" s="652"/>
      <c r="S240" s="652"/>
      <c r="T240" s="652"/>
      <c r="U240" s="652"/>
      <c r="V240" s="653"/>
      <c r="W240" s="37" t="s">
        <v>69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137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401</v>
      </c>
      <c r="B242" s="54" t="s">
        <v>402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403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401</v>
      </c>
      <c r="B243" s="54" t="s">
        <v>404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86</v>
      </c>
      <c r="Q244" s="652"/>
      <c r="R244" s="652"/>
      <c r="S244" s="652"/>
      <c r="T244" s="652"/>
      <c r="U244" s="652"/>
      <c r="V244" s="653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86</v>
      </c>
      <c r="Q245" s="652"/>
      <c r="R245" s="652"/>
      <c r="S245" s="652"/>
      <c r="T245" s="652"/>
      <c r="U245" s="652"/>
      <c r="V245" s="653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405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hidden="1" customHeight="1" x14ac:dyDescent="0.25">
      <c r="A247" s="54" t="s">
        <v>406</v>
      </c>
      <c r="B247" s="54" t="s">
        <v>407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991" t="s">
        <v>408</v>
      </c>
      <c r="Q247" s="659"/>
      <c r="R247" s="659"/>
      <c r="S247" s="659"/>
      <c r="T247" s="660"/>
      <c r="U247" s="34"/>
      <c r="V247" s="34"/>
      <c r="W247" s="35" t="s">
        <v>69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86</v>
      </c>
      <c r="Q248" s="652"/>
      <c r="R248" s="652"/>
      <c r="S248" s="652"/>
      <c r="T248" s="652"/>
      <c r="U248" s="652"/>
      <c r="V248" s="653"/>
      <c r="W248" s="37" t="s">
        <v>87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86</v>
      </c>
      <c r="Q249" s="652"/>
      <c r="R249" s="652"/>
      <c r="S249" s="652"/>
      <c r="T249" s="652"/>
      <c r="U249" s="652"/>
      <c r="V249" s="653"/>
      <c r="W249" s="37" t="s">
        <v>69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54" t="s">
        <v>410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411</v>
      </c>
      <c r="B251" s="54" t="s">
        <v>412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82" t="s">
        <v>413</v>
      </c>
      <c r="Q251" s="659"/>
      <c r="R251" s="659"/>
      <c r="S251" s="659"/>
      <c r="T251" s="660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307</v>
      </c>
      <c r="AC251" s="307" t="s">
        <v>414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415</v>
      </c>
      <c r="B252" s="54" t="s">
        <v>416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708" t="s">
        <v>417</v>
      </c>
      <c r="Q252" s="659"/>
      <c r="R252" s="659"/>
      <c r="S252" s="659"/>
      <c r="T252" s="660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307</v>
      </c>
      <c r="AC252" s="309" t="s">
        <v>414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418</v>
      </c>
      <c r="B253" s="54" t="s">
        <v>419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79" t="s">
        <v>420</v>
      </c>
      <c r="Q253" s="659"/>
      <c r="R253" s="659"/>
      <c r="S253" s="659"/>
      <c r="T253" s="660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307</v>
      </c>
      <c r="AC253" s="311" t="s">
        <v>414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421</v>
      </c>
      <c r="B254" s="54" t="s">
        <v>422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81" t="s">
        <v>423</v>
      </c>
      <c r="Q254" s="659"/>
      <c r="R254" s="659"/>
      <c r="S254" s="659"/>
      <c r="T254" s="660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307</v>
      </c>
      <c r="AC254" s="313" t="s">
        <v>414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424</v>
      </c>
      <c r="B255" s="54" t="s">
        <v>425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46" t="s">
        <v>426</v>
      </c>
      <c r="Q255" s="659"/>
      <c r="R255" s="659"/>
      <c r="S255" s="659"/>
      <c r="T255" s="660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414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86</v>
      </c>
      <c r="Q256" s="652"/>
      <c r="R256" s="652"/>
      <c r="S256" s="652"/>
      <c r="T256" s="652"/>
      <c r="U256" s="652"/>
      <c r="V256" s="653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86</v>
      </c>
      <c r="Q257" s="652"/>
      <c r="R257" s="652"/>
      <c r="S257" s="652"/>
      <c r="T257" s="652"/>
      <c r="U257" s="652"/>
      <c r="V257" s="653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427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428</v>
      </c>
      <c r="B260" s="54" t="s">
        <v>429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430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431</v>
      </c>
      <c r="B261" s="54" t="s">
        <v>432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386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431</v>
      </c>
      <c r="B262" s="54" t="s">
        <v>434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436</v>
      </c>
      <c r="B263" s="54" t="s">
        <v>437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439</v>
      </c>
      <c r="B264" s="54" t="s">
        <v>440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442</v>
      </c>
      <c r="B265" s="54" t="s">
        <v>443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86</v>
      </c>
      <c r="Q266" s="652"/>
      <c r="R266" s="652"/>
      <c r="S266" s="652"/>
      <c r="T266" s="652"/>
      <c r="U266" s="652"/>
      <c r="V266" s="653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86</v>
      </c>
      <c r="Q267" s="652"/>
      <c r="R267" s="652"/>
      <c r="S267" s="652"/>
      <c r="T267" s="652"/>
      <c r="U267" s="652"/>
      <c r="V267" s="653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445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446</v>
      </c>
      <c r="B270" s="54" t="s">
        <v>447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448</v>
      </c>
      <c r="B271" s="54" t="s">
        <v>449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450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451</v>
      </c>
      <c r="B272" s="54" t="s">
        <v>452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454</v>
      </c>
      <c r="B273" s="54" t="s">
        <v>455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22" t="s">
        <v>456</v>
      </c>
      <c r="Q273" s="659"/>
      <c r="R273" s="659"/>
      <c r="S273" s="659"/>
      <c r="T273" s="660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86</v>
      </c>
      <c r="Q274" s="652"/>
      <c r="R274" s="652"/>
      <c r="S274" s="652"/>
      <c r="T274" s="652"/>
      <c r="U274" s="652"/>
      <c r="V274" s="653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86</v>
      </c>
      <c r="Q275" s="652"/>
      <c r="R275" s="652"/>
      <c r="S275" s="652"/>
      <c r="T275" s="652"/>
      <c r="U275" s="652"/>
      <c r="V275" s="653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458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459</v>
      </c>
      <c r="B278" s="54" t="s">
        <v>460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462</v>
      </c>
      <c r="B279" s="54" t="s">
        <v>463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69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465</v>
      </c>
      <c r="B280" s="54" t="s">
        <v>466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69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467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468</v>
      </c>
      <c r="B281" s="54" t="s">
        <v>469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461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86</v>
      </c>
      <c r="Q282" s="652"/>
      <c r="R282" s="652"/>
      <c r="S282" s="652"/>
      <c r="T282" s="652"/>
      <c r="U282" s="652"/>
      <c r="V282" s="653"/>
      <c r="W282" s="37" t="s">
        <v>87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hidden="1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86</v>
      </c>
      <c r="Q283" s="652"/>
      <c r="R283" s="652"/>
      <c r="S283" s="652"/>
      <c r="T283" s="652"/>
      <c r="U283" s="652"/>
      <c r="V283" s="653"/>
      <c r="W283" s="37" t="s">
        <v>69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hidden="1" customHeight="1" x14ac:dyDescent="0.25">
      <c r="A284" s="669" t="s">
        <v>470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148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471</v>
      </c>
      <c r="B286" s="54" t="s">
        <v>472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473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86</v>
      </c>
      <c r="Q287" s="652"/>
      <c r="R287" s="652"/>
      <c r="S287" s="652"/>
      <c r="T287" s="652"/>
      <c r="U287" s="652"/>
      <c r="V287" s="653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86</v>
      </c>
      <c r="Q288" s="652"/>
      <c r="R288" s="652"/>
      <c r="S288" s="652"/>
      <c r="T288" s="652"/>
      <c r="U288" s="652"/>
      <c r="V288" s="653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474</v>
      </c>
      <c r="B290" s="54" t="s">
        <v>475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476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86</v>
      </c>
      <c r="Q291" s="652"/>
      <c r="R291" s="652"/>
      <c r="S291" s="652"/>
      <c r="T291" s="652"/>
      <c r="U291" s="652"/>
      <c r="V291" s="653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86</v>
      </c>
      <c r="Q292" s="652"/>
      <c r="R292" s="652"/>
      <c r="S292" s="652"/>
      <c r="T292" s="652"/>
      <c r="U292" s="652"/>
      <c r="V292" s="653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477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478</v>
      </c>
      <c r="B295" s="54" t="s">
        <v>479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480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86</v>
      </c>
      <c r="Q296" s="652"/>
      <c r="R296" s="652"/>
      <c r="S296" s="652"/>
      <c r="T296" s="652"/>
      <c r="U296" s="652"/>
      <c r="V296" s="653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86</v>
      </c>
      <c r="Q297" s="652"/>
      <c r="R297" s="652"/>
      <c r="S297" s="652"/>
      <c r="T297" s="652"/>
      <c r="U297" s="652"/>
      <c r="V297" s="653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481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148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hidden="1" customHeight="1" x14ac:dyDescent="0.25">
      <c r="A300" s="54" t="s">
        <v>482</v>
      </c>
      <c r="B300" s="54" t="s">
        <v>483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69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485</v>
      </c>
      <c r="B301" s="54" t="s">
        <v>486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86</v>
      </c>
      <c r="Q302" s="652"/>
      <c r="R302" s="652"/>
      <c r="S302" s="652"/>
      <c r="T302" s="652"/>
      <c r="U302" s="652"/>
      <c r="V302" s="653"/>
      <c r="W302" s="37" t="s">
        <v>87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86</v>
      </c>
      <c r="Q303" s="652"/>
      <c r="R303" s="652"/>
      <c r="S303" s="652"/>
      <c r="T303" s="652"/>
      <c r="U303" s="652"/>
      <c r="V303" s="653"/>
      <c r="W303" s="37" t="s">
        <v>69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hidden="1" customHeight="1" x14ac:dyDescent="0.25">
      <c r="A304" s="669" t="s">
        <v>487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488</v>
      </c>
      <c r="B306" s="54" t="s">
        <v>489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490</v>
      </c>
      <c r="AB306" s="57"/>
      <c r="AC306" s="355" t="s">
        <v>491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86</v>
      </c>
      <c r="Q307" s="652"/>
      <c r="R307" s="652"/>
      <c r="S307" s="652"/>
      <c r="T307" s="652"/>
      <c r="U307" s="652"/>
      <c r="V307" s="653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86</v>
      </c>
      <c r="Q308" s="652"/>
      <c r="R308" s="652"/>
      <c r="S308" s="652"/>
      <c r="T308" s="652"/>
      <c r="U308" s="652"/>
      <c r="V308" s="653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492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493</v>
      </c>
      <c r="B311" s="54" t="s">
        <v>494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495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386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496</v>
      </c>
      <c r="B313" s="54" t="s">
        <v>499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69</v>
      </c>
      <c r="X313" s="641">
        <v>200</v>
      </c>
      <c r="Y313" s="642">
        <f t="shared" si="52"/>
        <v>205.20000000000002</v>
      </c>
      <c r="Z313" s="36">
        <f>IFERROR(IF(Y313=0,"",ROUNDUP(Y313/H313,0)*0.01898),"")</f>
        <v>0.36062</v>
      </c>
      <c r="AA313" s="56"/>
      <c r="AB313" s="57"/>
      <c r="AC313" s="361" t="s">
        <v>500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208.05555555555554</v>
      </c>
      <c r="BN313" s="64">
        <f t="shared" si="54"/>
        <v>213.46499999999997</v>
      </c>
      <c r="BO313" s="64">
        <f t="shared" si="55"/>
        <v>0.28935185185185186</v>
      </c>
      <c r="BP313" s="64">
        <f t="shared" si="56"/>
        <v>0.296875</v>
      </c>
    </row>
    <row r="314" spans="1:68" ht="37.5" hidden="1" customHeight="1" x14ac:dyDescent="0.25">
      <c r="A314" s="54" t="s">
        <v>501</v>
      </c>
      <c r="B314" s="54" t="s">
        <v>502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500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86</v>
      </c>
      <c r="Q317" s="652"/>
      <c r="R317" s="652"/>
      <c r="S317" s="652"/>
      <c r="T317" s="652"/>
      <c r="U317" s="652"/>
      <c r="V317" s="653"/>
      <c r="W317" s="37" t="s">
        <v>87</v>
      </c>
      <c r="X317" s="643">
        <f>IFERROR(X311/H311,"0")+IFERROR(X312/H312,"0")+IFERROR(X313/H313,"0")+IFERROR(X314/H314,"0")+IFERROR(X315/H315,"0")+IFERROR(X316/H316,"0")</f>
        <v>18.518518518518519</v>
      </c>
      <c r="Y317" s="643">
        <f>IFERROR(Y311/H311,"0")+IFERROR(Y312/H312,"0")+IFERROR(Y313/H313,"0")+IFERROR(Y314/H314,"0")+IFERROR(Y315/H315,"0")+IFERROR(Y316/H316,"0")</f>
        <v>19</v>
      </c>
      <c r="Z317" s="643">
        <f>IFERROR(IF(Z311="",0,Z311),"0")+IFERROR(IF(Z312="",0,Z312),"0")+IFERROR(IF(Z313="",0,Z313),"0")+IFERROR(IF(Z314="",0,Z314),"0")+IFERROR(IF(Z315="",0,Z315),"0")+IFERROR(IF(Z316="",0,Z316),"0")</f>
        <v>0.36062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86</v>
      </c>
      <c r="Q318" s="652"/>
      <c r="R318" s="652"/>
      <c r="S318" s="652"/>
      <c r="T318" s="652"/>
      <c r="U318" s="652"/>
      <c r="V318" s="653"/>
      <c r="W318" s="37" t="s">
        <v>69</v>
      </c>
      <c r="X318" s="643">
        <f>IFERROR(SUM(X311:X316),"0")</f>
        <v>200</v>
      </c>
      <c r="Y318" s="643">
        <f>IFERROR(SUM(Y311:Y316),"0")</f>
        <v>205.20000000000002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148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509</v>
      </c>
      <c r="B320" s="54" t="s">
        <v>510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69</v>
      </c>
      <c r="X320" s="641">
        <v>110</v>
      </c>
      <c r="Y320" s="642">
        <f>IFERROR(IF(X320="",0,CEILING((X320/$H320),1)*$H320),"")</f>
        <v>113.4</v>
      </c>
      <c r="Z320" s="36">
        <f>IFERROR(IF(Y320=0,"",ROUNDUP(Y320/H320,0)*0.00902),"")</f>
        <v>0.24354000000000001</v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117.07142857142857</v>
      </c>
      <c r="BN320" s="64">
        <f>IFERROR(Y320*I320/H320,"0")</f>
        <v>120.69</v>
      </c>
      <c r="BO320" s="64">
        <f>IFERROR(1/J320*(X320/H320),"0")</f>
        <v>0.1984126984126984</v>
      </c>
      <c r="BP320" s="64">
        <f>IFERROR(1/J320*(Y320/H320),"0")</f>
        <v>0.20454545454545456</v>
      </c>
    </row>
    <row r="321" spans="1:68" ht="27" customHeight="1" x14ac:dyDescent="0.25">
      <c r="A321" s="54" t="s">
        <v>512</v>
      </c>
      <c r="B321" s="54" t="s">
        <v>513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69</v>
      </c>
      <c r="X321" s="641">
        <v>110</v>
      </c>
      <c r="Y321" s="642">
        <f>IFERROR(IF(X321="",0,CEILING((X321/$H321),1)*$H321),"")</f>
        <v>113.4</v>
      </c>
      <c r="Z321" s="36">
        <f>IFERROR(IF(Y321=0,"",ROUNDUP(Y321/H321,0)*0.00902),"")</f>
        <v>0.24354000000000001</v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117.07142857142857</v>
      </c>
      <c r="BN321" s="64">
        <f>IFERROR(Y321*I321/H321,"0")</f>
        <v>120.69</v>
      </c>
      <c r="BO321" s="64">
        <f>IFERROR(1/J321*(X321/H321),"0")</f>
        <v>0.1984126984126984</v>
      </c>
      <c r="BP321" s="64">
        <f>IFERROR(1/J321*(Y321/H321),"0")</f>
        <v>0.20454545454545456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86</v>
      </c>
      <c r="Q324" s="652"/>
      <c r="R324" s="652"/>
      <c r="S324" s="652"/>
      <c r="T324" s="652"/>
      <c r="U324" s="652"/>
      <c r="V324" s="653"/>
      <c r="W324" s="37" t="s">
        <v>87</v>
      </c>
      <c r="X324" s="643">
        <f>IFERROR(X320/H320,"0")+IFERROR(X321/H321,"0")+IFERROR(X322/H322,"0")+IFERROR(X323/H323,"0")</f>
        <v>52.38095238095238</v>
      </c>
      <c r="Y324" s="643">
        <f>IFERROR(Y320/H320,"0")+IFERROR(Y321/H321,"0")+IFERROR(Y322/H322,"0")+IFERROR(Y323/H323,"0")</f>
        <v>54</v>
      </c>
      <c r="Z324" s="643">
        <f>IFERROR(IF(Z320="",0,Z320),"0")+IFERROR(IF(Z321="",0,Z321),"0")+IFERROR(IF(Z322="",0,Z322),"0")+IFERROR(IF(Z323="",0,Z323),"0")</f>
        <v>0.48708000000000001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86</v>
      </c>
      <c r="Q325" s="652"/>
      <c r="R325" s="652"/>
      <c r="S325" s="652"/>
      <c r="T325" s="652"/>
      <c r="U325" s="652"/>
      <c r="V325" s="653"/>
      <c r="W325" s="37" t="s">
        <v>69</v>
      </c>
      <c r="X325" s="643">
        <f>IFERROR(SUM(X320:X323),"0")</f>
        <v>220</v>
      </c>
      <c r="Y325" s="643">
        <f>IFERROR(SUM(Y320:Y323),"0")</f>
        <v>226.8</v>
      </c>
      <c r="Z325" s="37"/>
      <c r="AA325" s="644"/>
      <c r="AB325" s="644"/>
      <c r="AC325" s="644"/>
    </row>
    <row r="326" spans="1:68" ht="14.25" hidden="1" customHeight="1" x14ac:dyDescent="0.25">
      <c r="A326" s="654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520</v>
      </c>
      <c r="B327" s="54" t="s">
        <v>521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69</v>
      </c>
      <c r="X327" s="641">
        <v>1000</v>
      </c>
      <c r="Y327" s="642">
        <f>IFERROR(IF(X327="",0,CEILING((X327/$H327),1)*$H327),"")</f>
        <v>1006.1999999999999</v>
      </c>
      <c r="Z327" s="36">
        <f>IFERROR(IF(Y327=0,"",ROUNDUP(Y327/H327,0)*0.01898),"")</f>
        <v>2.44842</v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1065.7692307692307</v>
      </c>
      <c r="BN327" s="64">
        <f>IFERROR(Y327*I327/H327,"0")</f>
        <v>1072.377</v>
      </c>
      <c r="BO327" s="64">
        <f>IFERROR(1/J327*(X327/H327),"0")</f>
        <v>2.0032051282051282</v>
      </c>
      <c r="BP327" s="64">
        <f>IFERROR(1/J327*(Y327/H327),"0")</f>
        <v>2.015625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529</v>
      </c>
      <c r="B330" s="54" t="s">
        <v>530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532</v>
      </c>
      <c r="B331" s="54" t="s">
        <v>533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86</v>
      </c>
      <c r="Q332" s="652"/>
      <c r="R332" s="652"/>
      <c r="S332" s="652"/>
      <c r="T332" s="652"/>
      <c r="U332" s="652"/>
      <c r="V332" s="653"/>
      <c r="W332" s="37" t="s">
        <v>87</v>
      </c>
      <c r="X332" s="643">
        <f>IFERROR(X327/H327,"0")+IFERROR(X328/H328,"0")+IFERROR(X329/H329,"0")+IFERROR(X330/H330,"0")+IFERROR(X331/H331,"0")</f>
        <v>128.2051282051282</v>
      </c>
      <c r="Y332" s="643">
        <f>IFERROR(Y327/H327,"0")+IFERROR(Y328/H328,"0")+IFERROR(Y329/H329,"0")+IFERROR(Y330/H330,"0")+IFERROR(Y331/H331,"0")</f>
        <v>129</v>
      </c>
      <c r="Z332" s="643">
        <f>IFERROR(IF(Z327="",0,Z327),"0")+IFERROR(IF(Z328="",0,Z328),"0")+IFERROR(IF(Z329="",0,Z329),"0")+IFERROR(IF(Z330="",0,Z330),"0")+IFERROR(IF(Z331="",0,Z331),"0")</f>
        <v>2.44842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86</v>
      </c>
      <c r="Q333" s="652"/>
      <c r="R333" s="652"/>
      <c r="S333" s="652"/>
      <c r="T333" s="652"/>
      <c r="U333" s="652"/>
      <c r="V333" s="653"/>
      <c r="W333" s="37" t="s">
        <v>69</v>
      </c>
      <c r="X333" s="643">
        <f>IFERROR(SUM(X327:X331),"0")</f>
        <v>1000</v>
      </c>
      <c r="Y333" s="643">
        <f>IFERROR(SUM(Y327:Y331),"0")</f>
        <v>1006.1999999999999</v>
      </c>
      <c r="Z333" s="37"/>
      <c r="AA333" s="644"/>
      <c r="AB333" s="644"/>
      <c r="AC333" s="644"/>
    </row>
    <row r="334" spans="1:68" ht="14.25" hidden="1" customHeight="1" x14ac:dyDescent="0.25">
      <c r="A334" s="654" t="s">
        <v>174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hidden="1" customHeight="1" x14ac:dyDescent="0.25">
      <c r="A335" s="54" t="s">
        <v>535</v>
      </c>
      <c r="B335" s="54" t="s">
        <v>536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69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538</v>
      </c>
      <c r="B336" s="54" t="s">
        <v>539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69</v>
      </c>
      <c r="X336" s="641">
        <v>0</v>
      </c>
      <c r="Y336" s="64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hidden="1" customHeight="1" x14ac:dyDescent="0.25">
      <c r="A337" s="54" t="s">
        <v>541</v>
      </c>
      <c r="B337" s="54" t="s">
        <v>542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69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86</v>
      </c>
      <c r="Q338" s="652"/>
      <c r="R338" s="652"/>
      <c r="S338" s="652"/>
      <c r="T338" s="652"/>
      <c r="U338" s="652"/>
      <c r="V338" s="653"/>
      <c r="W338" s="37" t="s">
        <v>87</v>
      </c>
      <c r="X338" s="643">
        <f>IFERROR(X335/H335,"0")+IFERROR(X336/H336,"0")+IFERROR(X337/H337,"0")</f>
        <v>0</v>
      </c>
      <c r="Y338" s="643">
        <f>IFERROR(Y335/H335,"0")+IFERROR(Y336/H336,"0")+IFERROR(Y337/H337,"0")</f>
        <v>0</v>
      </c>
      <c r="Z338" s="643">
        <f>IFERROR(IF(Z335="",0,Z335),"0")+IFERROR(IF(Z336="",0,Z336),"0")+IFERROR(IF(Z337="",0,Z337),"0")</f>
        <v>0</v>
      </c>
      <c r="AA338" s="644"/>
      <c r="AB338" s="644"/>
      <c r="AC338" s="644"/>
    </row>
    <row r="339" spans="1:68" hidden="1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86</v>
      </c>
      <c r="Q339" s="652"/>
      <c r="R339" s="652"/>
      <c r="S339" s="652"/>
      <c r="T339" s="652"/>
      <c r="U339" s="652"/>
      <c r="V339" s="653"/>
      <c r="W339" s="37" t="s">
        <v>69</v>
      </c>
      <c r="X339" s="643">
        <f>IFERROR(SUM(X335:X337),"0")</f>
        <v>0</v>
      </c>
      <c r="Y339" s="643">
        <f>IFERROR(SUM(Y335:Y337),"0")</f>
        <v>0</v>
      </c>
      <c r="Z339" s="37"/>
      <c r="AA339" s="644"/>
      <c r="AB339" s="644"/>
      <c r="AC339" s="644"/>
    </row>
    <row r="340" spans="1:68" ht="14.25" hidden="1" customHeight="1" x14ac:dyDescent="0.25">
      <c r="A340" s="654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544</v>
      </c>
      <c r="B341" s="54" t="s">
        <v>545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9" t="s">
        <v>546</v>
      </c>
      <c r="Q341" s="659"/>
      <c r="R341" s="659"/>
      <c r="S341" s="659"/>
      <c r="T341" s="660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83" t="s">
        <v>550</v>
      </c>
      <c r="Q342" s="659"/>
      <c r="R342" s="659"/>
      <c r="S342" s="659"/>
      <c r="T342" s="660"/>
      <c r="U342" s="34"/>
      <c r="V342" s="34"/>
      <c r="W342" s="35" t="s">
        <v>69</v>
      </c>
      <c r="X342" s="641">
        <v>6</v>
      </c>
      <c r="Y342" s="642">
        <f>IFERROR(IF(X342="",0,CEILING((X342/$H342),1)*$H342),"")</f>
        <v>6.08</v>
      </c>
      <c r="Z342" s="36">
        <f>IFERROR(IF(Y342=0,"",ROUNDUP(Y342/H342,0)*0.00902),"")</f>
        <v>1.804E-2</v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6.4934210526315796</v>
      </c>
      <c r="BN342" s="64">
        <f>IFERROR(Y342*I342/H342,"0")</f>
        <v>6.58</v>
      </c>
      <c r="BO342" s="64">
        <f>IFERROR(1/J342*(X342/H342),"0")</f>
        <v>1.4952153110047847E-2</v>
      </c>
      <c r="BP342" s="64">
        <f>IFERROR(1/J342*(Y342/H342),"0")</f>
        <v>1.5151515151515152E-2</v>
      </c>
    </row>
    <row r="343" spans="1:68" ht="27" hidden="1" customHeight="1" x14ac:dyDescent="0.25">
      <c r="A343" s="54" t="s">
        <v>552</v>
      </c>
      <c r="B343" s="54" t="s">
        <v>553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555</v>
      </c>
      <c r="B344" s="54" t="s">
        <v>556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86</v>
      </c>
      <c r="Q345" s="652"/>
      <c r="R345" s="652"/>
      <c r="S345" s="652"/>
      <c r="T345" s="652"/>
      <c r="U345" s="652"/>
      <c r="V345" s="653"/>
      <c r="W345" s="37" t="s">
        <v>87</v>
      </c>
      <c r="X345" s="643">
        <f>IFERROR(X341/H341,"0")+IFERROR(X342/H342,"0")+IFERROR(X343/H343,"0")+IFERROR(X344/H344,"0")</f>
        <v>1.9736842105263157</v>
      </c>
      <c r="Y345" s="643">
        <f>IFERROR(Y341/H341,"0")+IFERROR(Y342/H342,"0")+IFERROR(Y343/H343,"0")+IFERROR(Y344/H344,"0")</f>
        <v>2</v>
      </c>
      <c r="Z345" s="643">
        <f>IFERROR(IF(Z341="",0,Z341),"0")+IFERROR(IF(Z342="",0,Z342),"0")+IFERROR(IF(Z343="",0,Z343),"0")+IFERROR(IF(Z344="",0,Z344),"0")</f>
        <v>1.804E-2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86</v>
      </c>
      <c r="Q346" s="652"/>
      <c r="R346" s="652"/>
      <c r="S346" s="652"/>
      <c r="T346" s="652"/>
      <c r="U346" s="652"/>
      <c r="V346" s="653"/>
      <c r="W346" s="37" t="s">
        <v>69</v>
      </c>
      <c r="X346" s="643">
        <f>IFERROR(SUM(X341:X344),"0")</f>
        <v>6</v>
      </c>
      <c r="Y346" s="643">
        <f>IFERROR(SUM(Y341:Y344),"0")</f>
        <v>6.08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558</v>
      </c>
      <c r="B348" s="54" t="s">
        <v>559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564</v>
      </c>
      <c r="B350" s="54" t="s">
        <v>565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86</v>
      </c>
      <c r="Q351" s="652"/>
      <c r="R351" s="652"/>
      <c r="S351" s="652"/>
      <c r="T351" s="652"/>
      <c r="U351" s="652"/>
      <c r="V351" s="653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86</v>
      </c>
      <c r="Q352" s="652"/>
      <c r="R352" s="652"/>
      <c r="S352" s="652"/>
      <c r="T352" s="652"/>
      <c r="U352" s="652"/>
      <c r="V352" s="653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148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hidden="1" customHeight="1" x14ac:dyDescent="0.25">
      <c r="A355" s="54" t="s">
        <v>567</v>
      </c>
      <c r="B355" s="54" t="s">
        <v>568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69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86</v>
      </c>
      <c r="Q356" s="652"/>
      <c r="R356" s="652"/>
      <c r="S356" s="652"/>
      <c r="T356" s="652"/>
      <c r="U356" s="652"/>
      <c r="V356" s="653"/>
      <c r="W356" s="37" t="s">
        <v>87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hidden="1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86</v>
      </c>
      <c r="Q357" s="652"/>
      <c r="R357" s="652"/>
      <c r="S357" s="652"/>
      <c r="T357" s="652"/>
      <c r="U357" s="652"/>
      <c r="V357" s="653"/>
      <c r="W357" s="37" t="s">
        <v>69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hidden="1" customHeight="1" x14ac:dyDescent="0.25">
      <c r="A358" s="654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570</v>
      </c>
      <c r="B359" s="54" t="s">
        <v>571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69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69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86</v>
      </c>
      <c r="Q362" s="652"/>
      <c r="R362" s="652"/>
      <c r="S362" s="652"/>
      <c r="T362" s="652"/>
      <c r="U362" s="652"/>
      <c r="V362" s="653"/>
      <c r="W362" s="37" t="s">
        <v>87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hidden="1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86</v>
      </c>
      <c r="Q363" s="652"/>
      <c r="R363" s="652"/>
      <c r="S363" s="652"/>
      <c r="T363" s="652"/>
      <c r="U363" s="652"/>
      <c r="V363" s="653"/>
      <c r="W363" s="37" t="s">
        <v>69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hidden="1" customHeight="1" x14ac:dyDescent="0.2">
      <c r="A364" s="699" t="s">
        <v>579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581</v>
      </c>
      <c r="B367" s="54" t="s">
        <v>582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69</v>
      </c>
      <c r="X367" s="641">
        <v>150</v>
      </c>
      <c r="Y367" s="642">
        <f t="shared" ref="Y367:Y373" si="57">IFERROR(IF(X367="",0,CEILING((X367/$H367),1)*$H367),"")</f>
        <v>150</v>
      </c>
      <c r="Z367" s="36">
        <f>IFERROR(IF(Y367=0,"",ROUNDUP(Y367/H367,0)*0.02175),"")</f>
        <v>0.21749999999999997</v>
      </c>
      <c r="AA367" s="56"/>
      <c r="AB367" s="57"/>
      <c r="AC367" s="415" t="s">
        <v>583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154.80000000000001</v>
      </c>
      <c r="BN367" s="64">
        <f t="shared" ref="BN367:BN373" si="59">IFERROR(Y367*I367/H367,"0")</f>
        <v>154.80000000000001</v>
      </c>
      <c r="BO367" s="64">
        <f t="shared" ref="BO367:BO373" si="60">IFERROR(1/J367*(X367/H367),"0")</f>
        <v>0.20833333333333331</v>
      </c>
      <c r="BP367" s="64">
        <f t="shared" ref="BP367:BP373" si="61">IFERROR(1/J367*(Y367/H367),"0")</f>
        <v>0.20833333333333331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69</v>
      </c>
      <c r="X368" s="641">
        <v>0</v>
      </c>
      <c r="Y368" s="64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586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hidden="1" customHeight="1" x14ac:dyDescent="0.25">
      <c r="A369" s="54" t="s">
        <v>587</v>
      </c>
      <c r="B369" s="54" t="s">
        <v>588</v>
      </c>
      <c r="C369" s="31">
        <v>4301011867</v>
      </c>
      <c r="D369" s="647">
        <v>4680115884830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59"/>
      <c r="R369" s="659"/>
      <c r="S369" s="659"/>
      <c r="T369" s="660"/>
      <c r="U369" s="34"/>
      <c r="V369" s="34"/>
      <c r="W369" s="35" t="s">
        <v>69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589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590</v>
      </c>
      <c r="B370" s="54" t="s">
        <v>591</v>
      </c>
      <c r="C370" s="31">
        <v>4301011832</v>
      </c>
      <c r="D370" s="647">
        <v>4607091383997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59"/>
      <c r="R370" s="659"/>
      <c r="S370" s="659"/>
      <c r="T370" s="660"/>
      <c r="U370" s="34"/>
      <c r="V370" s="34"/>
      <c r="W370" s="35" t="s">
        <v>69</v>
      </c>
      <c r="X370" s="641">
        <v>500</v>
      </c>
      <c r="Y370" s="642">
        <f t="shared" si="57"/>
        <v>510</v>
      </c>
      <c r="Z370" s="36">
        <f>IFERROR(IF(Y370=0,"",ROUNDUP(Y370/H370,0)*0.02175),"")</f>
        <v>0.73949999999999994</v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516</v>
      </c>
      <c r="BN370" s="64">
        <f t="shared" si="59"/>
        <v>526.32000000000005</v>
      </c>
      <c r="BO370" s="64">
        <f t="shared" si="60"/>
        <v>0.69444444444444442</v>
      </c>
      <c r="BP370" s="64">
        <f t="shared" si="61"/>
        <v>0.70833333333333326</v>
      </c>
    </row>
    <row r="371" spans="1:68" ht="27" hidden="1" customHeight="1" x14ac:dyDescent="0.25">
      <c r="A371" s="54" t="s">
        <v>593</v>
      </c>
      <c r="B371" s="54" t="s">
        <v>594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596</v>
      </c>
      <c r="B372" s="54" t="s">
        <v>597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598</v>
      </c>
      <c r="B373" s="54" t="s">
        <v>599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69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86</v>
      </c>
      <c r="Q374" s="652"/>
      <c r="R374" s="652"/>
      <c r="S374" s="652"/>
      <c r="T374" s="652"/>
      <c r="U374" s="652"/>
      <c r="V374" s="653"/>
      <c r="W374" s="37" t="s">
        <v>87</v>
      </c>
      <c r="X374" s="643">
        <f>IFERROR(X367/H367,"0")+IFERROR(X368/H368,"0")+IFERROR(X369/H369,"0")+IFERROR(X370/H370,"0")+IFERROR(X371/H371,"0")+IFERROR(X372/H372,"0")+IFERROR(X373/H373,"0")</f>
        <v>43.333333333333336</v>
      </c>
      <c r="Y374" s="643">
        <f>IFERROR(Y367/H367,"0")+IFERROR(Y368/H368,"0")+IFERROR(Y369/H369,"0")+IFERROR(Y370/H370,"0")+IFERROR(Y371/H371,"0")+IFERROR(Y372/H372,"0")+IFERROR(Y373/H373,"0")</f>
        <v>44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0.95699999999999985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86</v>
      </c>
      <c r="Q375" s="652"/>
      <c r="R375" s="652"/>
      <c r="S375" s="652"/>
      <c r="T375" s="652"/>
      <c r="U375" s="652"/>
      <c r="V375" s="653"/>
      <c r="W375" s="37" t="s">
        <v>69</v>
      </c>
      <c r="X375" s="643">
        <f>IFERROR(SUM(X367:X373),"0")</f>
        <v>650</v>
      </c>
      <c r="Y375" s="643">
        <f>IFERROR(SUM(Y367:Y373),"0")</f>
        <v>660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137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69</v>
      </c>
      <c r="X377" s="641">
        <v>700</v>
      </c>
      <c r="Y377" s="642">
        <f>IFERROR(IF(X377="",0,CEILING((X377/$H377),1)*$H377),"")</f>
        <v>705</v>
      </c>
      <c r="Z377" s="36">
        <f>IFERROR(IF(Y377=0,"",ROUNDUP(Y377/H377,0)*0.02175),"")</f>
        <v>1.0222499999999999</v>
      </c>
      <c r="AA377" s="56"/>
      <c r="AB377" s="57"/>
      <c r="AC377" s="429" t="s">
        <v>602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722.4</v>
      </c>
      <c r="BN377" s="64">
        <f>IFERROR(Y377*I377/H377,"0")</f>
        <v>727.56</v>
      </c>
      <c r="BO377" s="64">
        <f>IFERROR(1/J377*(X377/H377),"0")</f>
        <v>0.9722222222222221</v>
      </c>
      <c r="BP377" s="64">
        <f>IFERROR(1/J377*(Y377/H377),"0")</f>
        <v>0.97916666666666663</v>
      </c>
    </row>
    <row r="378" spans="1:68" ht="16.5" hidden="1" customHeight="1" x14ac:dyDescent="0.25">
      <c r="A378" s="54" t="s">
        <v>603</v>
      </c>
      <c r="B378" s="54" t="s">
        <v>604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86</v>
      </c>
      <c r="Q379" s="652"/>
      <c r="R379" s="652"/>
      <c r="S379" s="652"/>
      <c r="T379" s="652"/>
      <c r="U379" s="652"/>
      <c r="V379" s="653"/>
      <c r="W379" s="37" t="s">
        <v>87</v>
      </c>
      <c r="X379" s="643">
        <f>IFERROR(X377/H377,"0")+IFERROR(X378/H378,"0")</f>
        <v>46.666666666666664</v>
      </c>
      <c r="Y379" s="643">
        <f>IFERROR(Y377/H377,"0")+IFERROR(Y378/H378,"0")</f>
        <v>47</v>
      </c>
      <c r="Z379" s="643">
        <f>IFERROR(IF(Z377="",0,Z377),"0")+IFERROR(IF(Z378="",0,Z378),"0")</f>
        <v>1.0222499999999999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86</v>
      </c>
      <c r="Q380" s="652"/>
      <c r="R380" s="652"/>
      <c r="S380" s="652"/>
      <c r="T380" s="652"/>
      <c r="U380" s="652"/>
      <c r="V380" s="653"/>
      <c r="W380" s="37" t="s">
        <v>69</v>
      </c>
      <c r="X380" s="643">
        <f>IFERROR(SUM(X377:X378),"0")</f>
        <v>700</v>
      </c>
      <c r="Y380" s="643">
        <f>IFERROR(SUM(Y377:Y378),"0")</f>
        <v>705</v>
      </c>
      <c r="Z380" s="37"/>
      <c r="AA380" s="644"/>
      <c r="AB380" s="644"/>
      <c r="AC380" s="644"/>
    </row>
    <row r="381" spans="1:68" ht="14.25" hidden="1" customHeight="1" x14ac:dyDescent="0.25">
      <c r="A381" s="654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605</v>
      </c>
      <c r="B382" s="54" t="s">
        <v>606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86</v>
      </c>
      <c r="Q384" s="652"/>
      <c r="R384" s="652"/>
      <c r="S384" s="652"/>
      <c r="T384" s="652"/>
      <c r="U384" s="652"/>
      <c r="V384" s="653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86</v>
      </c>
      <c r="Q385" s="652"/>
      <c r="R385" s="652"/>
      <c r="S385" s="652"/>
      <c r="T385" s="652"/>
      <c r="U385" s="652"/>
      <c r="V385" s="653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174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hidden="1" customHeight="1" x14ac:dyDescent="0.25">
      <c r="A387" s="54" t="s">
        <v>611</v>
      </c>
      <c r="B387" s="54" t="s">
        <v>612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69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86</v>
      </c>
      <c r="Q388" s="652"/>
      <c r="R388" s="652"/>
      <c r="S388" s="652"/>
      <c r="T388" s="652"/>
      <c r="U388" s="652"/>
      <c r="V388" s="653"/>
      <c r="W388" s="37" t="s">
        <v>87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hidden="1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86</v>
      </c>
      <c r="Q389" s="652"/>
      <c r="R389" s="652"/>
      <c r="S389" s="652"/>
      <c r="T389" s="652"/>
      <c r="U389" s="652"/>
      <c r="V389" s="653"/>
      <c r="W389" s="37" t="s">
        <v>69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hidden="1" customHeight="1" x14ac:dyDescent="0.25">
      <c r="A390" s="669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37.5" hidden="1" customHeight="1" x14ac:dyDescent="0.25">
      <c r="A392" s="54" t="s">
        <v>615</v>
      </c>
      <c r="B392" s="54" t="s">
        <v>616</v>
      </c>
      <c r="C392" s="31">
        <v>4301011873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615</v>
      </c>
      <c r="B393" s="54" t="s">
        <v>618</v>
      </c>
      <c r="C393" s="31">
        <v>4301011483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620</v>
      </c>
      <c r="B394" s="54" t="s">
        <v>621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623</v>
      </c>
      <c r="B395" s="54" t="s">
        <v>624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69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625</v>
      </c>
      <c r="B396" s="54" t="s">
        <v>626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86</v>
      </c>
      <c r="Q397" s="652"/>
      <c r="R397" s="652"/>
      <c r="S397" s="652"/>
      <c r="T397" s="652"/>
      <c r="U397" s="652"/>
      <c r="V397" s="653"/>
      <c r="W397" s="37" t="s">
        <v>87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hidden="1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86</v>
      </c>
      <c r="Q398" s="652"/>
      <c r="R398" s="652"/>
      <c r="S398" s="652"/>
      <c r="T398" s="652"/>
      <c r="U398" s="652"/>
      <c r="V398" s="653"/>
      <c r="W398" s="37" t="s">
        <v>69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148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627</v>
      </c>
      <c r="B400" s="54" t="s">
        <v>628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86</v>
      </c>
      <c r="Q401" s="652"/>
      <c r="R401" s="652"/>
      <c r="S401" s="652"/>
      <c r="T401" s="652"/>
      <c r="U401" s="652"/>
      <c r="V401" s="653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86</v>
      </c>
      <c r="Q402" s="652"/>
      <c r="R402" s="652"/>
      <c r="S402" s="652"/>
      <c r="T402" s="652"/>
      <c r="U402" s="652"/>
      <c r="V402" s="653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hidden="1" customHeight="1" x14ac:dyDescent="0.25">
      <c r="A404" s="54" t="s">
        <v>630</v>
      </c>
      <c r="B404" s="54" t="s">
        <v>631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69</v>
      </c>
      <c r="X404" s="641">
        <v>0</v>
      </c>
      <c r="Y404" s="642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633</v>
      </c>
      <c r="B405" s="54" t="s">
        <v>634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636</v>
      </c>
      <c r="B406" s="54" t="s">
        <v>637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638</v>
      </c>
      <c r="B407" s="54" t="s">
        <v>639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86</v>
      </c>
      <c r="Q408" s="652"/>
      <c r="R408" s="652"/>
      <c r="S408" s="652"/>
      <c r="T408" s="652"/>
      <c r="U408" s="652"/>
      <c r="V408" s="653"/>
      <c r="W408" s="37" t="s">
        <v>87</v>
      </c>
      <c r="X408" s="643">
        <f>IFERROR(X404/H404,"0")+IFERROR(X405/H405,"0")+IFERROR(X406/H406,"0")+IFERROR(X407/H407,"0")</f>
        <v>0</v>
      </c>
      <c r="Y408" s="643">
        <f>IFERROR(Y404/H404,"0")+IFERROR(Y405/H405,"0")+IFERROR(Y406/H406,"0")+IFERROR(Y407/H407,"0")</f>
        <v>0</v>
      </c>
      <c r="Z408" s="643">
        <f>IFERROR(IF(Z404="",0,Z404),"0")+IFERROR(IF(Z405="",0,Z405),"0")+IFERROR(IF(Z406="",0,Z406),"0")+IFERROR(IF(Z407="",0,Z407),"0")</f>
        <v>0</v>
      </c>
      <c r="AA408" s="644"/>
      <c r="AB408" s="644"/>
      <c r="AC408" s="644"/>
    </row>
    <row r="409" spans="1:68" hidden="1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86</v>
      </c>
      <c r="Q409" s="652"/>
      <c r="R409" s="652"/>
      <c r="S409" s="652"/>
      <c r="T409" s="652"/>
      <c r="U409" s="652"/>
      <c r="V409" s="653"/>
      <c r="W409" s="37" t="s">
        <v>69</v>
      </c>
      <c r="X409" s="643">
        <f>IFERROR(SUM(X404:X407),"0")</f>
        <v>0</v>
      </c>
      <c r="Y409" s="643">
        <f>IFERROR(SUM(Y404:Y407),"0")</f>
        <v>0</v>
      </c>
      <c r="Z409" s="37"/>
      <c r="AA409" s="644"/>
      <c r="AB409" s="644"/>
      <c r="AC409" s="644"/>
    </row>
    <row r="410" spans="1:68" ht="14.25" hidden="1" customHeight="1" x14ac:dyDescent="0.25">
      <c r="A410" s="654" t="s">
        <v>174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641</v>
      </c>
      <c r="B411" s="54" t="s">
        <v>642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86</v>
      </c>
      <c r="Q412" s="652"/>
      <c r="R412" s="652"/>
      <c r="S412" s="652"/>
      <c r="T412" s="652"/>
      <c r="U412" s="652"/>
      <c r="V412" s="653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86</v>
      </c>
      <c r="Q413" s="652"/>
      <c r="R413" s="652"/>
      <c r="S413" s="652"/>
      <c r="T413" s="652"/>
      <c r="U413" s="652"/>
      <c r="V413" s="653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644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148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hidden="1" customHeight="1" x14ac:dyDescent="0.25">
      <c r="A417" s="54" t="s">
        <v>646</v>
      </c>
      <c r="B417" s="54" t="s">
        <v>647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649</v>
      </c>
      <c r="B418" s="54" t="s">
        <v>650</v>
      </c>
      <c r="C418" s="31">
        <v>4301031382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649</v>
      </c>
      <c r="B419" s="54" t="s">
        <v>652</v>
      </c>
      <c r="C419" s="31">
        <v>4301031406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69</v>
      </c>
      <c r="X419" s="641">
        <v>20</v>
      </c>
      <c r="Y419" s="642">
        <f t="shared" si="62"/>
        <v>21.6</v>
      </c>
      <c r="Z419" s="36">
        <f>IFERROR(IF(Y419=0,"",ROUNDUP(Y419/H419,0)*0.00902),"")</f>
        <v>3.6080000000000001E-2</v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20.777777777777779</v>
      </c>
      <c r="BN419" s="64">
        <f t="shared" si="64"/>
        <v>22.44</v>
      </c>
      <c r="BO419" s="64">
        <f t="shared" si="65"/>
        <v>2.8058361391694722E-2</v>
      </c>
      <c r="BP419" s="64">
        <f t="shared" si="66"/>
        <v>3.0303030303030304E-2</v>
      </c>
    </row>
    <row r="420" spans="1:68" ht="27" customHeight="1" x14ac:dyDescent="0.25">
      <c r="A420" s="54" t="s">
        <v>653</v>
      </c>
      <c r="B420" s="54" t="s">
        <v>654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69</v>
      </c>
      <c r="X420" s="641">
        <v>20</v>
      </c>
      <c r="Y420" s="642">
        <f t="shared" si="62"/>
        <v>21.6</v>
      </c>
      <c r="Z420" s="36">
        <f>IFERROR(IF(Y420=0,"",ROUNDUP(Y420/H420,0)*0.00902),"")</f>
        <v>3.6080000000000001E-2</v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20.777777777777779</v>
      </c>
      <c r="BN420" s="64">
        <f t="shared" si="64"/>
        <v>22.44</v>
      </c>
      <c r="BO420" s="64">
        <f t="shared" si="65"/>
        <v>2.8058361391694722E-2</v>
      </c>
      <c r="BP420" s="64">
        <f t="shared" si="66"/>
        <v>3.0303030303030304E-2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658</v>
      </c>
      <c r="B422" s="54" t="s">
        <v>659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69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660</v>
      </c>
      <c r="B423" s="54" t="s">
        <v>661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69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663</v>
      </c>
      <c r="B424" s="54" t="s">
        <v>664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69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669</v>
      </c>
      <c r="B426" s="54" t="s">
        <v>670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86</v>
      </c>
      <c r="Q427" s="652"/>
      <c r="R427" s="652"/>
      <c r="S427" s="652"/>
      <c r="T427" s="652"/>
      <c r="U427" s="652"/>
      <c r="V427" s="653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7.4074074074074066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8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7.2160000000000002E-2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86</v>
      </c>
      <c r="Q428" s="652"/>
      <c r="R428" s="652"/>
      <c r="S428" s="652"/>
      <c r="T428" s="652"/>
      <c r="U428" s="652"/>
      <c r="V428" s="653"/>
      <c r="W428" s="37" t="s">
        <v>69</v>
      </c>
      <c r="X428" s="643">
        <f>IFERROR(SUM(X417:X426),"0")</f>
        <v>40</v>
      </c>
      <c r="Y428" s="643">
        <f>IFERROR(SUM(Y417:Y426),"0")</f>
        <v>43.2</v>
      </c>
      <c r="Z428" s="37"/>
      <c r="AA428" s="644"/>
      <c r="AB428" s="644"/>
      <c r="AC428" s="644"/>
    </row>
    <row r="429" spans="1:68" ht="14.25" hidden="1" customHeight="1" x14ac:dyDescent="0.25">
      <c r="A429" s="654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671</v>
      </c>
      <c r="B430" s="54" t="s">
        <v>672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674</v>
      </c>
      <c r="B431" s="54" t="s">
        <v>675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86</v>
      </c>
      <c r="Q432" s="652"/>
      <c r="R432" s="652"/>
      <c r="S432" s="652"/>
      <c r="T432" s="652"/>
      <c r="U432" s="652"/>
      <c r="V432" s="653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86</v>
      </c>
      <c r="Q433" s="652"/>
      <c r="R433" s="652"/>
      <c r="S433" s="652"/>
      <c r="T433" s="652"/>
      <c r="U433" s="652"/>
      <c r="V433" s="653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137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678</v>
      </c>
      <c r="B436" s="54" t="s">
        <v>679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681</v>
      </c>
      <c r="B437" s="54" t="s">
        <v>682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86</v>
      </c>
      <c r="Q438" s="652"/>
      <c r="R438" s="652"/>
      <c r="S438" s="652"/>
      <c r="T438" s="652"/>
      <c r="U438" s="652"/>
      <c r="V438" s="653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86</v>
      </c>
      <c r="Q439" s="652"/>
      <c r="R439" s="652"/>
      <c r="S439" s="652"/>
      <c r="T439" s="652"/>
      <c r="U439" s="652"/>
      <c r="V439" s="653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148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684</v>
      </c>
      <c r="B441" s="54" t="s">
        <v>685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693</v>
      </c>
      <c r="B444" s="54" t="s">
        <v>694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69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86</v>
      </c>
      <c r="Q445" s="652"/>
      <c r="R445" s="652"/>
      <c r="S445" s="652"/>
      <c r="T445" s="652"/>
      <c r="U445" s="652"/>
      <c r="V445" s="653"/>
      <c r="W445" s="37" t="s">
        <v>87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86</v>
      </c>
      <c r="Q446" s="652"/>
      <c r="R446" s="652"/>
      <c r="S446" s="652"/>
      <c r="T446" s="652"/>
      <c r="U446" s="652"/>
      <c r="V446" s="653"/>
      <c r="W446" s="37" t="s">
        <v>69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69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148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696</v>
      </c>
      <c r="B449" s="54" t="s">
        <v>697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69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86</v>
      </c>
      <c r="Q451" s="652"/>
      <c r="R451" s="652"/>
      <c r="S451" s="652"/>
      <c r="T451" s="652"/>
      <c r="U451" s="652"/>
      <c r="V451" s="653"/>
      <c r="W451" s="37" t="s">
        <v>87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86</v>
      </c>
      <c r="Q452" s="652"/>
      <c r="R452" s="652"/>
      <c r="S452" s="652"/>
      <c r="T452" s="652"/>
      <c r="U452" s="652"/>
      <c r="V452" s="653"/>
      <c r="W452" s="37" t="s">
        <v>69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69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148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703</v>
      </c>
      <c r="B455" s="54" t="s">
        <v>704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86</v>
      </c>
      <c r="Q456" s="652"/>
      <c r="R456" s="652"/>
      <c r="S456" s="652"/>
      <c r="T456" s="652"/>
      <c r="U456" s="652"/>
      <c r="V456" s="653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86</v>
      </c>
      <c r="Q457" s="652"/>
      <c r="R457" s="652"/>
      <c r="S457" s="652"/>
      <c r="T457" s="652"/>
      <c r="U457" s="652"/>
      <c r="V457" s="653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174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706</v>
      </c>
      <c r="B459" s="54" t="s">
        <v>707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86</v>
      </c>
      <c r="Q460" s="652"/>
      <c r="R460" s="652"/>
      <c r="S460" s="652"/>
      <c r="T460" s="652"/>
      <c r="U460" s="652"/>
      <c r="V460" s="653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86</v>
      </c>
      <c r="Q461" s="652"/>
      <c r="R461" s="652"/>
      <c r="S461" s="652"/>
      <c r="T461" s="652"/>
      <c r="U461" s="652"/>
      <c r="V461" s="653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709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hidden="1" customHeight="1" x14ac:dyDescent="0.25">
      <c r="A465" s="54" t="s">
        <v>710</v>
      </c>
      <c r="B465" s="54" t="s">
        <v>711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69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69</v>
      </c>
      <c r="X467" s="641">
        <v>150</v>
      </c>
      <c r="Y467" s="642">
        <f t="shared" si="68"/>
        <v>153.12</v>
      </c>
      <c r="Z467" s="36">
        <f t="shared" si="69"/>
        <v>0.34683999999999998</v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160.22727272727272</v>
      </c>
      <c r="BN467" s="64">
        <f t="shared" si="71"/>
        <v>163.56</v>
      </c>
      <c r="BO467" s="64">
        <f t="shared" si="72"/>
        <v>0.27316433566433568</v>
      </c>
      <c r="BP467" s="64">
        <f t="shared" si="73"/>
        <v>0.27884615384615385</v>
      </c>
    </row>
    <row r="468" spans="1:68" ht="16.5" hidden="1" customHeight="1" x14ac:dyDescent="0.25">
      <c r="A468" s="54" t="s">
        <v>719</v>
      </c>
      <c r="B468" s="54" t="s">
        <v>720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722</v>
      </c>
      <c r="B469" s="54" t="s">
        <v>723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69</v>
      </c>
      <c r="X469" s="641">
        <v>160</v>
      </c>
      <c r="Y469" s="642">
        <f t="shared" si="68"/>
        <v>163.68</v>
      </c>
      <c r="Z469" s="36">
        <f t="shared" si="69"/>
        <v>0.37075999999999998</v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170.90909090909091</v>
      </c>
      <c r="BN469" s="64">
        <f t="shared" si="71"/>
        <v>174.84</v>
      </c>
      <c r="BO469" s="64">
        <f t="shared" si="72"/>
        <v>0.29137529137529139</v>
      </c>
      <c r="BP469" s="64">
        <f t="shared" si="73"/>
        <v>0.29807692307692307</v>
      </c>
    </row>
    <row r="470" spans="1:68" ht="16.5" hidden="1" customHeight="1" x14ac:dyDescent="0.25">
      <c r="A470" s="54" t="s">
        <v>725</v>
      </c>
      <c r="B470" s="54" t="s">
        <v>726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4301012035</v>
      </c>
      <c r="D472" s="647">
        <v>4680115880603</v>
      </c>
      <c r="E472" s="648"/>
      <c r="F472" s="640">
        <v>0.6</v>
      </c>
      <c r="G472" s="32">
        <v>8</v>
      </c>
      <c r="H472" s="640">
        <v>4.8</v>
      </c>
      <c r="I472" s="640">
        <v>6.93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8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59"/>
      <c r="R472" s="659"/>
      <c r="S472" s="659"/>
      <c r="T472" s="660"/>
      <c r="U472" s="34"/>
      <c r="V472" s="34"/>
      <c r="W472" s="35" t="s">
        <v>69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730</v>
      </c>
      <c r="B473" s="54" t="s">
        <v>732</v>
      </c>
      <c r="C473" s="31">
        <v>4301011778</v>
      </c>
      <c r="D473" s="647">
        <v>4680115880603</v>
      </c>
      <c r="E473" s="648"/>
      <c r="F473" s="640">
        <v>0.6</v>
      </c>
      <c r="G473" s="32">
        <v>6</v>
      </c>
      <c r="H473" s="640">
        <v>3.6</v>
      </c>
      <c r="I473" s="640">
        <v>3.81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59"/>
      <c r="R473" s="659"/>
      <c r="S473" s="659"/>
      <c r="T473" s="660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733</v>
      </c>
      <c r="B474" s="54" t="s">
        <v>734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741</v>
      </c>
      <c r="B478" s="54" t="s">
        <v>742</v>
      </c>
      <c r="C478" s="31">
        <v>4301012034</v>
      </c>
      <c r="D478" s="647">
        <v>4607091389982</v>
      </c>
      <c r="E478" s="648"/>
      <c r="F478" s="640">
        <v>0.6</v>
      </c>
      <c r="G478" s="32">
        <v>8</v>
      </c>
      <c r="H478" s="640">
        <v>4.8</v>
      </c>
      <c r="I478" s="640">
        <v>6.96</v>
      </c>
      <c r="J478" s="32">
        <v>120</v>
      </c>
      <c r="K478" s="32" t="s">
        <v>104</v>
      </c>
      <c r="L478" s="32"/>
      <c r="M478" s="33" t="s">
        <v>100</v>
      </c>
      <c r="N478" s="33"/>
      <c r="O478" s="32">
        <v>60</v>
      </c>
      <c r="P478" s="9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69</v>
      </c>
      <c r="X478" s="641">
        <v>0</v>
      </c>
      <c r="Y478" s="642">
        <f t="shared" si="68"/>
        <v>0</v>
      </c>
      <c r="Z478" s="36" t="str">
        <f>IFERROR(IF(Y478=0,"",ROUNDUP(Y478/H478,0)*0.00937),"")</f>
        <v/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741</v>
      </c>
      <c r="B479" s="54" t="s">
        <v>743</v>
      </c>
      <c r="C479" s="31">
        <v>4301011784</v>
      </c>
      <c r="D479" s="647">
        <v>4607091389982</v>
      </c>
      <c r="E479" s="648"/>
      <c r="F479" s="640">
        <v>0.6</v>
      </c>
      <c r="G479" s="32">
        <v>6</v>
      </c>
      <c r="H479" s="640">
        <v>3.6</v>
      </c>
      <c r="I479" s="640">
        <v>3.81</v>
      </c>
      <c r="J479" s="32">
        <v>132</v>
      </c>
      <c r="K479" s="32" t="s">
        <v>104</v>
      </c>
      <c r="L479" s="32"/>
      <c r="M479" s="33" t="s">
        <v>100</v>
      </c>
      <c r="N479" s="33"/>
      <c r="O479" s="32">
        <v>60</v>
      </c>
      <c r="P479" s="7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IFERROR(IF(Y479=0,"",ROUNDUP(Y479/H479,0)*0.00902),"")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744</v>
      </c>
      <c r="B480" s="54" t="s">
        <v>745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86</v>
      </c>
      <c r="Q481" s="652"/>
      <c r="R481" s="652"/>
      <c r="S481" s="652"/>
      <c r="T481" s="652"/>
      <c r="U481" s="652"/>
      <c r="V481" s="653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58.712121212121204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60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0.71760000000000002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86</v>
      </c>
      <c r="Q482" s="652"/>
      <c r="R482" s="652"/>
      <c r="S482" s="652"/>
      <c r="T482" s="652"/>
      <c r="U482" s="652"/>
      <c r="V482" s="653"/>
      <c r="W482" s="37" t="s">
        <v>69</v>
      </c>
      <c r="X482" s="643">
        <f>IFERROR(SUM(X465:X480),"0")</f>
        <v>310</v>
      </c>
      <c r="Y482" s="643">
        <f>IFERROR(SUM(Y465:Y480),"0")</f>
        <v>316.8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137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746</v>
      </c>
      <c r="B484" s="54" t="s">
        <v>747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69</v>
      </c>
      <c r="X484" s="641">
        <v>250</v>
      </c>
      <c r="Y484" s="642">
        <f>IFERROR(IF(X484="",0,CEILING((X484/$H484),1)*$H484),"")</f>
        <v>253.44</v>
      </c>
      <c r="Z484" s="36">
        <f>IFERROR(IF(Y484=0,"",ROUNDUP(Y484/H484,0)*0.01196),"")</f>
        <v>0.57408000000000003</v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267.04545454545456</v>
      </c>
      <c r="BN484" s="64">
        <f>IFERROR(Y484*I484/H484,"0")</f>
        <v>270.71999999999997</v>
      </c>
      <c r="BO484" s="64">
        <f>IFERROR(1/J484*(X484/H484),"0")</f>
        <v>0.45527389277389274</v>
      </c>
      <c r="BP484" s="64">
        <f>IFERROR(1/J484*(Y484/H484),"0")</f>
        <v>0.46153846153846156</v>
      </c>
    </row>
    <row r="485" spans="1:68" ht="16.5" hidden="1" customHeight="1" x14ac:dyDescent="0.25">
      <c r="A485" s="54" t="s">
        <v>749</v>
      </c>
      <c r="B485" s="54" t="s">
        <v>750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751</v>
      </c>
      <c r="B486" s="54" t="s">
        <v>752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86</v>
      </c>
      <c r="Q487" s="652"/>
      <c r="R487" s="652"/>
      <c r="S487" s="652"/>
      <c r="T487" s="652"/>
      <c r="U487" s="652"/>
      <c r="V487" s="653"/>
      <c r="W487" s="37" t="s">
        <v>87</v>
      </c>
      <c r="X487" s="643">
        <f>IFERROR(X484/H484,"0")+IFERROR(X485/H485,"0")+IFERROR(X486/H486,"0")</f>
        <v>47.348484848484844</v>
      </c>
      <c r="Y487" s="643">
        <f>IFERROR(Y484/H484,"0")+IFERROR(Y485/H485,"0")+IFERROR(Y486/H486,"0")</f>
        <v>48</v>
      </c>
      <c r="Z487" s="643">
        <f>IFERROR(IF(Z484="",0,Z484),"0")+IFERROR(IF(Z485="",0,Z485),"0")+IFERROR(IF(Z486="",0,Z486),"0")</f>
        <v>0.57408000000000003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86</v>
      </c>
      <c r="Q488" s="652"/>
      <c r="R488" s="652"/>
      <c r="S488" s="652"/>
      <c r="T488" s="652"/>
      <c r="U488" s="652"/>
      <c r="V488" s="653"/>
      <c r="W488" s="37" t="s">
        <v>69</v>
      </c>
      <c r="X488" s="643">
        <f>IFERROR(SUM(X484:X486),"0")</f>
        <v>250</v>
      </c>
      <c r="Y488" s="643">
        <f>IFERROR(SUM(Y484:Y486),"0")</f>
        <v>253.44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148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753</v>
      </c>
      <c r="B490" s="54" t="s">
        <v>754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69</v>
      </c>
      <c r="X490" s="641">
        <v>20</v>
      </c>
      <c r="Y490" s="642">
        <f t="shared" ref="Y490:Y498" si="74">IFERROR(IF(X490="",0,CEILING((X490/$H490),1)*$H490),"")</f>
        <v>21.12</v>
      </c>
      <c r="Z490" s="36">
        <f>IFERROR(IF(Y490=0,"",ROUNDUP(Y490/H490,0)*0.01196),"")</f>
        <v>4.7840000000000001E-2</v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21.363636363636363</v>
      </c>
      <c r="BN490" s="64">
        <f t="shared" ref="BN490:BN498" si="76">IFERROR(Y490*I490/H490,"0")</f>
        <v>22.56</v>
      </c>
      <c r="BO490" s="64">
        <f t="shared" ref="BO490:BO498" si="77">IFERROR(1/J490*(X490/H490),"0")</f>
        <v>3.6421911421911424E-2</v>
      </c>
      <c r="BP490" s="64">
        <f t="shared" ref="BP490:BP498" si="78">IFERROR(1/J490*(Y490/H490),"0")</f>
        <v>3.8461538461538464E-2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69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69</v>
      </c>
      <c r="X492" s="641">
        <v>80</v>
      </c>
      <c r="Y492" s="642">
        <f t="shared" si="74"/>
        <v>84.48</v>
      </c>
      <c r="Z492" s="36">
        <f>IFERROR(IF(Y492=0,"",ROUNDUP(Y492/H492,0)*0.01196),"")</f>
        <v>0.19136</v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85.454545454545453</v>
      </c>
      <c r="BN492" s="64">
        <f t="shared" si="76"/>
        <v>90.24</v>
      </c>
      <c r="BO492" s="64">
        <f t="shared" si="77"/>
        <v>0.14568764568764569</v>
      </c>
      <c r="BP492" s="64">
        <f t="shared" si="78"/>
        <v>0.15384615384615385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764</v>
      </c>
      <c r="B494" s="54" t="s">
        <v>765</v>
      </c>
      <c r="C494" s="31">
        <v>4301031351</v>
      </c>
      <c r="D494" s="647">
        <v>4680115882072</v>
      </c>
      <c r="E494" s="648"/>
      <c r="F494" s="640">
        <v>0.6</v>
      </c>
      <c r="G494" s="32">
        <v>6</v>
      </c>
      <c r="H494" s="640">
        <v>3.6</v>
      </c>
      <c r="I494" s="640">
        <v>3.81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3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69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764</v>
      </c>
      <c r="B495" s="54" t="s">
        <v>766</v>
      </c>
      <c r="C495" s="31">
        <v>4301031419</v>
      </c>
      <c r="D495" s="647">
        <v>4680115882072</v>
      </c>
      <c r="E495" s="648"/>
      <c r="F495" s="640">
        <v>0.6</v>
      </c>
      <c r="G495" s="32">
        <v>8</v>
      </c>
      <c r="H495" s="640">
        <v>4.8</v>
      </c>
      <c r="I495" s="640">
        <v>6.93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767</v>
      </c>
      <c r="B496" s="54" t="s">
        <v>768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69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769</v>
      </c>
      <c r="B497" s="54" t="s">
        <v>770</v>
      </c>
      <c r="C497" s="31">
        <v>4301031384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120</v>
      </c>
      <c r="K497" s="32" t="s">
        <v>104</v>
      </c>
      <c r="L497" s="32"/>
      <c r="M497" s="33" t="s">
        <v>68</v>
      </c>
      <c r="N497" s="33"/>
      <c r="O497" s="32">
        <v>60</v>
      </c>
      <c r="P497" s="98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69</v>
      </c>
      <c r="X497" s="641">
        <v>0</v>
      </c>
      <c r="Y497" s="642">
        <f t="shared" si="74"/>
        <v>0</v>
      </c>
      <c r="Z497" s="36" t="str">
        <f>IFERROR(IF(Y497=0,"",ROUNDUP(Y497/H497,0)*0.00937),"")</f>
        <v/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769</v>
      </c>
      <c r="B498" s="54" t="s">
        <v>771</v>
      </c>
      <c r="C498" s="31">
        <v>4301031417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132</v>
      </c>
      <c r="K498" s="32" t="s">
        <v>104</v>
      </c>
      <c r="L498" s="32"/>
      <c r="M498" s="33" t="s">
        <v>68</v>
      </c>
      <c r="N498" s="33"/>
      <c r="O498" s="32">
        <v>70</v>
      </c>
      <c r="P498" s="8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IFERROR(IF(Y498=0,"",ROUNDUP(Y498/H498,0)*0.00902),"")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86</v>
      </c>
      <c r="Q499" s="652"/>
      <c r="R499" s="652"/>
      <c r="S499" s="652"/>
      <c r="T499" s="652"/>
      <c r="U499" s="652"/>
      <c r="V499" s="653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18.939393939393938</v>
      </c>
      <c r="Y499" s="643">
        <f>IFERROR(Y490/H490,"0")+IFERROR(Y491/H491,"0")+IFERROR(Y492/H492,"0")+IFERROR(Y493/H493,"0")+IFERROR(Y494/H494,"0")+IFERROR(Y495/H495,"0")+IFERROR(Y496/H496,"0")+IFERROR(Y497/H497,"0")+IFERROR(Y498/H498,"0")</f>
        <v>20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0.2392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86</v>
      </c>
      <c r="Q500" s="652"/>
      <c r="R500" s="652"/>
      <c r="S500" s="652"/>
      <c r="T500" s="652"/>
      <c r="U500" s="652"/>
      <c r="V500" s="653"/>
      <c r="W500" s="37" t="s">
        <v>69</v>
      </c>
      <c r="X500" s="643">
        <f>IFERROR(SUM(X490:X498),"0")</f>
        <v>100</v>
      </c>
      <c r="Y500" s="643">
        <f>IFERROR(SUM(Y490:Y498),"0")</f>
        <v>105.60000000000001</v>
      </c>
      <c r="Z500" s="37"/>
      <c r="AA500" s="644"/>
      <c r="AB500" s="644"/>
      <c r="AC500" s="644"/>
    </row>
    <row r="501" spans="1:68" ht="14.25" hidden="1" customHeight="1" x14ac:dyDescent="0.25">
      <c r="A501" s="654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772</v>
      </c>
      <c r="B502" s="54" t="s">
        <v>773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775</v>
      </c>
      <c r="B503" s="54" t="s">
        <v>776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778</v>
      </c>
      <c r="B504" s="54" t="s">
        <v>779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86</v>
      </c>
      <c r="Q505" s="652"/>
      <c r="R505" s="652"/>
      <c r="S505" s="652"/>
      <c r="T505" s="652"/>
      <c r="U505" s="652"/>
      <c r="V505" s="653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86</v>
      </c>
      <c r="Q506" s="652"/>
      <c r="R506" s="652"/>
      <c r="S506" s="652"/>
      <c r="T506" s="652"/>
      <c r="U506" s="652"/>
      <c r="V506" s="653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174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781</v>
      </c>
      <c r="B508" s="54" t="s">
        <v>782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784</v>
      </c>
      <c r="B509" s="54" t="s">
        <v>785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86</v>
      </c>
      <c r="Q510" s="652"/>
      <c r="R510" s="652"/>
      <c r="S510" s="652"/>
      <c r="T510" s="652"/>
      <c r="U510" s="652"/>
      <c r="V510" s="653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86</v>
      </c>
      <c r="Q511" s="652"/>
      <c r="R511" s="652"/>
      <c r="S511" s="652"/>
      <c r="T511" s="652"/>
      <c r="U511" s="652"/>
      <c r="V511" s="653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786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787</v>
      </c>
      <c r="B515" s="54" t="s">
        <v>788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57" t="s">
        <v>789</v>
      </c>
      <c r="Q515" s="659"/>
      <c r="R515" s="659"/>
      <c r="S515" s="659"/>
      <c r="T515" s="660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791</v>
      </c>
      <c r="B516" s="54" t="s">
        <v>792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34" t="s">
        <v>793</v>
      </c>
      <c r="Q516" s="659"/>
      <c r="R516" s="659"/>
      <c r="S516" s="659"/>
      <c r="T516" s="660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795</v>
      </c>
      <c r="B517" s="54" t="s">
        <v>796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88" t="s">
        <v>797</v>
      </c>
      <c r="Q517" s="659"/>
      <c r="R517" s="659"/>
      <c r="S517" s="659"/>
      <c r="T517" s="660"/>
      <c r="U517" s="34"/>
      <c r="V517" s="34"/>
      <c r="W517" s="35" t="s">
        <v>69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799</v>
      </c>
      <c r="B518" s="54" t="s">
        <v>800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62" t="s">
        <v>801</v>
      </c>
      <c r="Q518" s="659"/>
      <c r="R518" s="659"/>
      <c r="S518" s="659"/>
      <c r="T518" s="660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803</v>
      </c>
      <c r="B519" s="54" t="s">
        <v>804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731" t="s">
        <v>805</v>
      </c>
      <c r="Q519" s="659"/>
      <c r="R519" s="659"/>
      <c r="S519" s="659"/>
      <c r="T519" s="660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806</v>
      </c>
      <c r="B520" s="54" t="s">
        <v>807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68" t="s">
        <v>808</v>
      </c>
      <c r="Q520" s="659"/>
      <c r="R520" s="659"/>
      <c r="S520" s="659"/>
      <c r="T520" s="660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86</v>
      </c>
      <c r="Q521" s="652"/>
      <c r="R521" s="652"/>
      <c r="S521" s="652"/>
      <c r="T521" s="652"/>
      <c r="U521" s="652"/>
      <c r="V521" s="653"/>
      <c r="W521" s="37" t="s">
        <v>87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86</v>
      </c>
      <c r="Q522" s="652"/>
      <c r="R522" s="652"/>
      <c r="S522" s="652"/>
      <c r="T522" s="652"/>
      <c r="U522" s="652"/>
      <c r="V522" s="653"/>
      <c r="W522" s="37" t="s">
        <v>69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137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809</v>
      </c>
      <c r="B524" s="54" t="s">
        <v>810</v>
      </c>
      <c r="C524" s="31">
        <v>4301020400</v>
      </c>
      <c r="D524" s="647">
        <v>4640242180519</v>
      </c>
      <c r="E524" s="648"/>
      <c r="F524" s="640">
        <v>1.5</v>
      </c>
      <c r="G524" s="32">
        <v>8</v>
      </c>
      <c r="H524" s="640">
        <v>12</v>
      </c>
      <c r="I524" s="640">
        <v>12.435</v>
      </c>
      <c r="J524" s="32">
        <v>64</v>
      </c>
      <c r="K524" s="32" t="s">
        <v>99</v>
      </c>
      <c r="L524" s="32"/>
      <c r="M524" s="33" t="s">
        <v>100</v>
      </c>
      <c r="N524" s="33"/>
      <c r="O524" s="32">
        <v>50</v>
      </c>
      <c r="P524" s="767" t="s">
        <v>811</v>
      </c>
      <c r="Q524" s="659"/>
      <c r="R524" s="659"/>
      <c r="S524" s="659"/>
      <c r="T524" s="660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809</v>
      </c>
      <c r="B525" s="54" t="s">
        <v>813</v>
      </c>
      <c r="C525" s="31">
        <v>4301020269</v>
      </c>
      <c r="D525" s="647">
        <v>4640242180519</v>
      </c>
      <c r="E525" s="648"/>
      <c r="F525" s="640">
        <v>1.35</v>
      </c>
      <c r="G525" s="32">
        <v>8</v>
      </c>
      <c r="H525" s="640">
        <v>10.8</v>
      </c>
      <c r="I525" s="640">
        <v>11.234999999999999</v>
      </c>
      <c r="J525" s="32">
        <v>64</v>
      </c>
      <c r="K525" s="32" t="s">
        <v>99</v>
      </c>
      <c r="L525" s="32"/>
      <c r="M525" s="33" t="s">
        <v>106</v>
      </c>
      <c r="N525" s="33"/>
      <c r="O525" s="32">
        <v>50</v>
      </c>
      <c r="P525" s="907" t="s">
        <v>814</v>
      </c>
      <c r="Q525" s="659"/>
      <c r="R525" s="659"/>
      <c r="S525" s="659"/>
      <c r="T525" s="660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816</v>
      </c>
      <c r="B526" s="54" t="s">
        <v>817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898" t="s">
        <v>818</v>
      </c>
      <c r="Q526" s="659"/>
      <c r="R526" s="659"/>
      <c r="S526" s="659"/>
      <c r="T526" s="660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815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819</v>
      </c>
      <c r="B527" s="54" t="s">
        <v>820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41" t="s">
        <v>821</v>
      </c>
      <c r="Q527" s="659"/>
      <c r="R527" s="659"/>
      <c r="S527" s="659"/>
      <c r="T527" s="660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823</v>
      </c>
      <c r="B528" s="54" t="s">
        <v>824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1001" t="s">
        <v>825</v>
      </c>
      <c r="Q528" s="659"/>
      <c r="R528" s="659"/>
      <c r="S528" s="659"/>
      <c r="T528" s="660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86</v>
      </c>
      <c r="Q529" s="652"/>
      <c r="R529" s="652"/>
      <c r="S529" s="652"/>
      <c r="T529" s="652"/>
      <c r="U529" s="652"/>
      <c r="V529" s="653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86</v>
      </c>
      <c r="Q530" s="652"/>
      <c r="R530" s="652"/>
      <c r="S530" s="652"/>
      <c r="T530" s="652"/>
      <c r="U530" s="652"/>
      <c r="V530" s="653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148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826</v>
      </c>
      <c r="B532" s="54" t="s">
        <v>827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65" t="s">
        <v>828</v>
      </c>
      <c r="Q532" s="659"/>
      <c r="R532" s="659"/>
      <c r="S532" s="659"/>
      <c r="T532" s="660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830</v>
      </c>
      <c r="B533" s="54" t="s">
        <v>831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0" t="s">
        <v>832</v>
      </c>
      <c r="Q533" s="659"/>
      <c r="R533" s="659"/>
      <c r="S533" s="659"/>
      <c r="T533" s="660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07" t="s">
        <v>836</v>
      </c>
      <c r="Q534" s="659"/>
      <c r="R534" s="659"/>
      <c r="S534" s="659"/>
      <c r="T534" s="660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74" t="s">
        <v>840</v>
      </c>
      <c r="Q535" s="659"/>
      <c r="R535" s="659"/>
      <c r="S535" s="659"/>
      <c r="T535" s="660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59" t="s">
        <v>844</v>
      </c>
      <c r="Q536" s="659"/>
      <c r="R536" s="659"/>
      <c r="S536" s="659"/>
      <c r="T536" s="660"/>
      <c r="U536" s="34"/>
      <c r="V536" s="34"/>
      <c r="W536" s="35" t="s">
        <v>69</v>
      </c>
      <c r="X536" s="641">
        <v>30</v>
      </c>
      <c r="Y536" s="642">
        <f t="shared" si="84"/>
        <v>33.6</v>
      </c>
      <c r="Z536" s="36">
        <f>IFERROR(IF(Y536=0,"",ROUNDUP(Y536/H536,0)*0.00902),"")</f>
        <v>7.2160000000000002E-2</v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31.928571428571427</v>
      </c>
      <c r="BN536" s="64">
        <f t="shared" si="86"/>
        <v>35.76</v>
      </c>
      <c r="BO536" s="64">
        <f t="shared" si="87"/>
        <v>5.4112554112554112E-2</v>
      </c>
      <c r="BP536" s="64">
        <f t="shared" si="88"/>
        <v>6.0606060606060608E-2</v>
      </c>
    </row>
    <row r="537" spans="1:68" ht="27" hidden="1" customHeight="1" x14ac:dyDescent="0.25">
      <c r="A537" s="54" t="s">
        <v>846</v>
      </c>
      <c r="B537" s="54" t="s">
        <v>847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151</v>
      </c>
      <c r="L537" s="32"/>
      <c r="M537" s="33" t="s">
        <v>68</v>
      </c>
      <c r="N537" s="33"/>
      <c r="O537" s="32">
        <v>40</v>
      </c>
      <c r="P537" s="849" t="s">
        <v>848</v>
      </c>
      <c r="Q537" s="659"/>
      <c r="R537" s="659"/>
      <c r="S537" s="659"/>
      <c r="T537" s="660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849</v>
      </c>
      <c r="B538" s="54" t="s">
        <v>850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151</v>
      </c>
      <c r="L538" s="32"/>
      <c r="M538" s="33" t="s">
        <v>68</v>
      </c>
      <c r="N538" s="33"/>
      <c r="O538" s="32">
        <v>40</v>
      </c>
      <c r="P538" s="850" t="s">
        <v>851</v>
      </c>
      <c r="Q538" s="659"/>
      <c r="R538" s="659"/>
      <c r="S538" s="659"/>
      <c r="T538" s="660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86</v>
      </c>
      <c r="Q539" s="652"/>
      <c r="R539" s="652"/>
      <c r="S539" s="652"/>
      <c r="T539" s="652"/>
      <c r="U539" s="652"/>
      <c r="V539" s="653"/>
      <c r="W539" s="37" t="s">
        <v>87</v>
      </c>
      <c r="X539" s="643">
        <f>IFERROR(X532/H532,"0")+IFERROR(X533/H533,"0")+IFERROR(X534/H534,"0")+IFERROR(X535/H535,"0")+IFERROR(X536/H536,"0")+IFERROR(X537/H537,"0")+IFERROR(X538/H538,"0")</f>
        <v>7.1428571428571423</v>
      </c>
      <c r="Y539" s="643">
        <f>IFERROR(Y532/H532,"0")+IFERROR(Y533/H533,"0")+IFERROR(Y534/H534,"0")+IFERROR(Y535/H535,"0")+IFERROR(Y536/H536,"0")+IFERROR(Y537/H537,"0")+IFERROR(Y538/H538,"0")</f>
        <v>8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7.2160000000000002E-2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86</v>
      </c>
      <c r="Q540" s="652"/>
      <c r="R540" s="652"/>
      <c r="S540" s="652"/>
      <c r="T540" s="652"/>
      <c r="U540" s="652"/>
      <c r="V540" s="653"/>
      <c r="W540" s="37" t="s">
        <v>69</v>
      </c>
      <c r="X540" s="643">
        <f>IFERROR(SUM(X532:X538),"0")</f>
        <v>30</v>
      </c>
      <c r="Y540" s="643">
        <f>IFERROR(SUM(Y532:Y538),"0")</f>
        <v>33.6</v>
      </c>
      <c r="Z540" s="37"/>
      <c r="AA540" s="644"/>
      <c r="AB540" s="644"/>
      <c r="AC540" s="644"/>
    </row>
    <row r="541" spans="1:68" ht="14.25" hidden="1" customHeight="1" x14ac:dyDescent="0.25">
      <c r="A541" s="654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hidden="1" customHeight="1" x14ac:dyDescent="0.25">
      <c r="A542" s="54" t="s">
        <v>852</v>
      </c>
      <c r="B542" s="54" t="s">
        <v>853</v>
      </c>
      <c r="C542" s="31">
        <v>4301051887</v>
      </c>
      <c r="D542" s="647">
        <v>4640242180533</v>
      </c>
      <c r="E542" s="648"/>
      <c r="F542" s="640">
        <v>1.3</v>
      </c>
      <c r="G542" s="32">
        <v>6</v>
      </c>
      <c r="H542" s="640">
        <v>7.8</v>
      </c>
      <c r="I542" s="640">
        <v>8.3190000000000008</v>
      </c>
      <c r="J542" s="32">
        <v>64</v>
      </c>
      <c r="K542" s="32" t="s">
        <v>99</v>
      </c>
      <c r="L542" s="32"/>
      <c r="M542" s="33" t="s">
        <v>106</v>
      </c>
      <c r="N542" s="33"/>
      <c r="O542" s="32">
        <v>45</v>
      </c>
      <c r="P542" s="721" t="s">
        <v>854</v>
      </c>
      <c r="Q542" s="659"/>
      <c r="R542" s="659"/>
      <c r="S542" s="659"/>
      <c r="T542" s="660"/>
      <c r="U542" s="34"/>
      <c r="V542" s="34"/>
      <c r="W542" s="35" t="s">
        <v>69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856</v>
      </c>
      <c r="C543" s="31">
        <v>4301052046</v>
      </c>
      <c r="D543" s="647">
        <v>4640242180533</v>
      </c>
      <c r="E543" s="648"/>
      <c r="F543" s="640">
        <v>1.5</v>
      </c>
      <c r="G543" s="32">
        <v>6</v>
      </c>
      <c r="H543" s="640">
        <v>9</v>
      </c>
      <c r="I543" s="640">
        <v>9.5190000000000001</v>
      </c>
      <c r="J543" s="32">
        <v>64</v>
      </c>
      <c r="K543" s="32" t="s">
        <v>99</v>
      </c>
      <c r="L543" s="32"/>
      <c r="M543" s="33" t="s">
        <v>132</v>
      </c>
      <c r="N543" s="33"/>
      <c r="O543" s="32">
        <v>45</v>
      </c>
      <c r="P543" s="835" t="s">
        <v>854</v>
      </c>
      <c r="Q543" s="659"/>
      <c r="R543" s="659"/>
      <c r="S543" s="659"/>
      <c r="T543" s="660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857</v>
      </c>
      <c r="B544" s="54" t="s">
        <v>858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106</v>
      </c>
      <c r="N544" s="33"/>
      <c r="O544" s="32">
        <v>45</v>
      </c>
      <c r="P544" s="813" t="s">
        <v>859</v>
      </c>
      <c r="Q544" s="659"/>
      <c r="R544" s="659"/>
      <c r="S544" s="659"/>
      <c r="T544" s="660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132</v>
      </c>
      <c r="N545" s="33"/>
      <c r="O545" s="32">
        <v>45</v>
      </c>
      <c r="P545" s="871" t="s">
        <v>863</v>
      </c>
      <c r="Q545" s="659"/>
      <c r="R545" s="659"/>
      <c r="S545" s="659"/>
      <c r="T545" s="660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132</v>
      </c>
      <c r="N546" s="33"/>
      <c r="O546" s="32">
        <v>45</v>
      </c>
      <c r="P546" s="847" t="s">
        <v>866</v>
      </c>
      <c r="Q546" s="659"/>
      <c r="R546" s="659"/>
      <c r="S546" s="659"/>
      <c r="T546" s="660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86</v>
      </c>
      <c r="Q547" s="652"/>
      <c r="R547" s="652"/>
      <c r="S547" s="652"/>
      <c r="T547" s="652"/>
      <c r="U547" s="652"/>
      <c r="V547" s="653"/>
      <c r="W547" s="37" t="s">
        <v>87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hidden="1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86</v>
      </c>
      <c r="Q548" s="652"/>
      <c r="R548" s="652"/>
      <c r="S548" s="652"/>
      <c r="T548" s="652"/>
      <c r="U548" s="652"/>
      <c r="V548" s="653"/>
      <c r="W548" s="37" t="s">
        <v>69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hidden="1" customHeight="1" x14ac:dyDescent="0.25">
      <c r="A549" s="654" t="s">
        <v>174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867</v>
      </c>
      <c r="B550" s="54" t="s">
        <v>868</v>
      </c>
      <c r="C550" s="31">
        <v>4301060485</v>
      </c>
      <c r="D550" s="647">
        <v>4640242180120</v>
      </c>
      <c r="E550" s="648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106</v>
      </c>
      <c r="N550" s="33"/>
      <c r="O550" s="32">
        <v>40</v>
      </c>
      <c r="P550" s="724" t="s">
        <v>869</v>
      </c>
      <c r="Q550" s="659"/>
      <c r="R550" s="659"/>
      <c r="S550" s="659"/>
      <c r="T550" s="660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867</v>
      </c>
      <c r="B551" s="54" t="s">
        <v>871</v>
      </c>
      <c r="C551" s="31">
        <v>4301060496</v>
      </c>
      <c r="D551" s="647">
        <v>4640242180120</v>
      </c>
      <c r="E551" s="648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132</v>
      </c>
      <c r="N551" s="33"/>
      <c r="O551" s="32">
        <v>40</v>
      </c>
      <c r="P551" s="929" t="s">
        <v>872</v>
      </c>
      <c r="Q551" s="659"/>
      <c r="R551" s="659"/>
      <c r="S551" s="659"/>
      <c r="T551" s="660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873</v>
      </c>
      <c r="B552" s="54" t="s">
        <v>874</v>
      </c>
      <c r="C552" s="31">
        <v>4301060486</v>
      </c>
      <c r="D552" s="647">
        <v>4640242180137</v>
      </c>
      <c r="E552" s="648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106</v>
      </c>
      <c r="N552" s="33"/>
      <c r="O552" s="32">
        <v>40</v>
      </c>
      <c r="P552" s="716" t="s">
        <v>875</v>
      </c>
      <c r="Q552" s="659"/>
      <c r="R552" s="659"/>
      <c r="S552" s="659"/>
      <c r="T552" s="660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873</v>
      </c>
      <c r="B553" s="54" t="s">
        <v>877</v>
      </c>
      <c r="C553" s="31">
        <v>4301060498</v>
      </c>
      <c r="D553" s="647">
        <v>4640242180137</v>
      </c>
      <c r="E553" s="648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132</v>
      </c>
      <c r="N553" s="33"/>
      <c r="O553" s="32">
        <v>40</v>
      </c>
      <c r="P553" s="737" t="s">
        <v>878</v>
      </c>
      <c r="Q553" s="659"/>
      <c r="R553" s="659"/>
      <c r="S553" s="659"/>
      <c r="T553" s="660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86</v>
      </c>
      <c r="Q554" s="652"/>
      <c r="R554" s="652"/>
      <c r="S554" s="652"/>
      <c r="T554" s="652"/>
      <c r="U554" s="652"/>
      <c r="V554" s="653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86</v>
      </c>
      <c r="Q555" s="652"/>
      <c r="R555" s="652"/>
      <c r="S555" s="652"/>
      <c r="T555" s="652"/>
      <c r="U555" s="652"/>
      <c r="V555" s="653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880</v>
      </c>
      <c r="B558" s="54" t="s">
        <v>881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0" t="s">
        <v>882</v>
      </c>
      <c r="Q558" s="659"/>
      <c r="R558" s="659"/>
      <c r="S558" s="659"/>
      <c r="T558" s="660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86</v>
      </c>
      <c r="Q559" s="652"/>
      <c r="R559" s="652"/>
      <c r="S559" s="652"/>
      <c r="T559" s="652"/>
      <c r="U559" s="652"/>
      <c r="V559" s="653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86</v>
      </c>
      <c r="Q560" s="652"/>
      <c r="R560" s="652"/>
      <c r="S560" s="652"/>
      <c r="T560" s="652"/>
      <c r="U560" s="652"/>
      <c r="V560" s="653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137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884</v>
      </c>
      <c r="B562" s="54" t="s">
        <v>885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1" t="s">
        <v>886</v>
      </c>
      <c r="Q562" s="659"/>
      <c r="R562" s="659"/>
      <c r="S562" s="659"/>
      <c r="T562" s="660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86</v>
      </c>
      <c r="Q563" s="652"/>
      <c r="R563" s="652"/>
      <c r="S563" s="652"/>
      <c r="T563" s="652"/>
      <c r="U563" s="652"/>
      <c r="V563" s="653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86</v>
      </c>
      <c r="Q564" s="652"/>
      <c r="R564" s="652"/>
      <c r="S564" s="652"/>
      <c r="T564" s="652"/>
      <c r="U564" s="652"/>
      <c r="V564" s="653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148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888</v>
      </c>
      <c r="B566" s="54" t="s">
        <v>889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87" t="s">
        <v>890</v>
      </c>
      <c r="Q566" s="659"/>
      <c r="R566" s="659"/>
      <c r="S566" s="659"/>
      <c r="T566" s="660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86</v>
      </c>
      <c r="Q567" s="652"/>
      <c r="R567" s="652"/>
      <c r="S567" s="652"/>
      <c r="T567" s="652"/>
      <c r="U567" s="652"/>
      <c r="V567" s="653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86</v>
      </c>
      <c r="Q568" s="652"/>
      <c r="R568" s="652"/>
      <c r="S568" s="652"/>
      <c r="T568" s="652"/>
      <c r="U568" s="652"/>
      <c r="V568" s="653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892</v>
      </c>
      <c r="B570" s="54" t="s">
        <v>893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132</v>
      </c>
      <c r="N570" s="33"/>
      <c r="O570" s="32">
        <v>45</v>
      </c>
      <c r="P570" s="693" t="s">
        <v>894</v>
      </c>
      <c r="Q570" s="659"/>
      <c r="R570" s="659"/>
      <c r="S570" s="659"/>
      <c r="T570" s="660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86</v>
      </c>
      <c r="Q571" s="652"/>
      <c r="R571" s="652"/>
      <c r="S571" s="652"/>
      <c r="T571" s="652"/>
      <c r="U571" s="652"/>
      <c r="V571" s="653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86</v>
      </c>
      <c r="Q572" s="652"/>
      <c r="R572" s="652"/>
      <c r="S572" s="652"/>
      <c r="T572" s="652"/>
      <c r="U572" s="652"/>
      <c r="V572" s="653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4062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4145.5200000000004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4266.6709057901162</v>
      </c>
      <c r="Y574" s="643">
        <f>IFERROR(SUM(BN22:BN570),"0")</f>
        <v>4354.331000000001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7</v>
      </c>
      <c r="Y575" s="38">
        <f>ROUNDUP(SUM(BP22:BP570),0)</f>
        <v>7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4441.6709057901162</v>
      </c>
      <c r="Y576" s="643">
        <f>GrossWeightTotalR+PalletQtyTotalR*25</f>
        <v>4529.331000000001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487.00950024634233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498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8.0485900000000008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49" t="s">
        <v>94</v>
      </c>
      <c r="D580" s="806"/>
      <c r="E580" s="806"/>
      <c r="F580" s="806"/>
      <c r="G580" s="806"/>
      <c r="H580" s="807"/>
      <c r="I580" s="649" t="s">
        <v>274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579</v>
      </c>
      <c r="W580" s="807"/>
      <c r="X580" s="649" t="s">
        <v>644</v>
      </c>
      <c r="Y580" s="806"/>
      <c r="Z580" s="806"/>
      <c r="AA580" s="807"/>
      <c r="AB580" s="638" t="s">
        <v>709</v>
      </c>
      <c r="AC580" s="649" t="s">
        <v>786</v>
      </c>
      <c r="AD580" s="807"/>
      <c r="AF580" s="639"/>
    </row>
    <row r="581" spans="1:32" ht="14.25" customHeight="1" thickTop="1" x14ac:dyDescent="0.2">
      <c r="A581" s="756" t="s">
        <v>905</v>
      </c>
      <c r="B581" s="649" t="s">
        <v>63</v>
      </c>
      <c r="C581" s="649" t="s">
        <v>95</v>
      </c>
      <c r="D581" s="649" t="s">
        <v>116</v>
      </c>
      <c r="E581" s="649" t="s">
        <v>181</v>
      </c>
      <c r="F581" s="649" t="s">
        <v>208</v>
      </c>
      <c r="G581" s="649" t="s">
        <v>247</v>
      </c>
      <c r="H581" s="649" t="s">
        <v>94</v>
      </c>
      <c r="I581" s="649" t="s">
        <v>275</v>
      </c>
      <c r="J581" s="649" t="s">
        <v>320</v>
      </c>
      <c r="K581" s="649" t="s">
        <v>381</v>
      </c>
      <c r="L581" s="649" t="s">
        <v>427</v>
      </c>
      <c r="M581" s="649" t="s">
        <v>445</v>
      </c>
      <c r="N581" s="639"/>
      <c r="O581" s="649" t="s">
        <v>458</v>
      </c>
      <c r="P581" s="649" t="s">
        <v>470</v>
      </c>
      <c r="Q581" s="649" t="s">
        <v>477</v>
      </c>
      <c r="R581" s="649" t="s">
        <v>481</v>
      </c>
      <c r="S581" s="649" t="s">
        <v>487</v>
      </c>
      <c r="T581" s="649" t="s">
        <v>492</v>
      </c>
      <c r="U581" s="649" t="s">
        <v>566</v>
      </c>
      <c r="V581" s="649" t="s">
        <v>580</v>
      </c>
      <c r="W581" s="649" t="s">
        <v>614</v>
      </c>
      <c r="X581" s="649" t="s">
        <v>645</v>
      </c>
      <c r="Y581" s="649" t="s">
        <v>677</v>
      </c>
      <c r="Z581" s="649" t="s">
        <v>695</v>
      </c>
      <c r="AA581" s="649" t="s">
        <v>702</v>
      </c>
      <c r="AB581" s="649" t="s">
        <v>709</v>
      </c>
      <c r="AC581" s="649" t="s">
        <v>786</v>
      </c>
      <c r="AD581" s="649" t="s">
        <v>879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70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313.20000000000005</v>
      </c>
      <c r="E583" s="46">
        <f>IFERROR(Y86*1,"0")+IFERROR(Y87*1,"0")+IFERROR(Y88*1,"0")+IFERROR(Y92*1,"0")+IFERROR(Y93*1,"0")+IFERROR(Y94*1,"0")+IFERROR(Y95*1,"0")+IFERROR(Y96*1,"0")+IFERROR(Y97*1,"0")+IFERROR(Y98*1,"0")+IFERROR(Y99*1,"0")</f>
        <v>200.4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1444.2799999999997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1365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43.2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675.84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33.6</v>
      </c>
      <c r="AD583" s="46">
        <f>IFERROR(Y558*1,"0")+IFERROR(Y562*1,"0")+IFERROR(Y566*1,"0")+IFERROR(Y570*1,"0")</f>
        <v>0</v>
      </c>
      <c r="AF583" s="639"/>
    </row>
  </sheetData>
  <sheetProtection algorithmName="SHA-512" hashValue="NAhrliDXp1xc08dAuEQoxTttqZEcbunVz81xs+qR8psOplLS8/DdqaYfm26KjBYzTZEryFC/bUGqwK0ZrN9iNw==" saltValue="ab/Qhe8stySaunIZ3cjJjg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,97"/>
        <filter val="10,71"/>
        <filter val="100,00"/>
        <filter val="110,00"/>
        <filter val="128,21"/>
        <filter val="150,00"/>
        <filter val="16,00"/>
        <filter val="160,00"/>
        <filter val="18,52"/>
        <filter val="18,94"/>
        <filter val="20,00"/>
        <filter val="200,00"/>
        <filter val="220,00"/>
        <filter val="23,15"/>
        <filter val="250,00"/>
        <filter val="30,00"/>
        <filter val="310,00"/>
        <filter val="4 062,00"/>
        <filter val="4 266,67"/>
        <filter val="4 441,67"/>
        <filter val="4,63"/>
        <filter val="40,00"/>
        <filter val="43,33"/>
        <filter val="46,67"/>
        <filter val="47,35"/>
        <filter val="487,01"/>
        <filter val="50,00"/>
        <filter val="500,00"/>
        <filter val="52,38"/>
        <filter val="58,71"/>
        <filter val="6,00"/>
        <filter val="650,00"/>
        <filter val="66,00"/>
        <filter val="7"/>
        <filter val="7,14"/>
        <filter val="7,41"/>
        <filter val="700,00"/>
        <filter val="8,63"/>
        <filter val="80,00"/>
        <filter val="9,26"/>
        <filter val="90,00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p6aYQ9EGgL5x34GYeOuu9jcb8wpBMvY0o3FkxcqDIaIVhcIHDGvRNCnQ+7kJc4Ckh3YjwVCJX+qOYoCzXCu28w==" saltValue="tA2EgQNdWHjCsjH32yhW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2025-05-06T10:55:09Z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