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7EC6DB-824D-4F02-856C-FB6EBAF667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Z181" i="1"/>
  <c r="Y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BP153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E58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83" i="1" l="1"/>
  <c r="BN183" i="1"/>
  <c r="Z183" i="1"/>
  <c r="BP205" i="1"/>
  <c r="BN205" i="1"/>
  <c r="Z205" i="1"/>
  <c r="BN225" i="1"/>
  <c r="Z225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2" i="1"/>
  <c r="BN312" i="1"/>
  <c r="Z312" i="1"/>
  <c r="BP344" i="1"/>
  <c r="BN344" i="1"/>
  <c r="Z344" i="1"/>
  <c r="BP371" i="1"/>
  <c r="BN371" i="1"/>
  <c r="Z371" i="1"/>
  <c r="BP406" i="1"/>
  <c r="BN406" i="1"/>
  <c r="Z406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X576" i="1" s="1"/>
  <c r="Z23" i="1"/>
  <c r="BN23" i="1"/>
  <c r="Z39" i="1"/>
  <c r="BN39" i="1"/>
  <c r="D583" i="1"/>
  <c r="Z58" i="1"/>
  <c r="BN58" i="1"/>
  <c r="Z74" i="1"/>
  <c r="BN74" i="1"/>
  <c r="Y100" i="1"/>
  <c r="Z98" i="1"/>
  <c r="BN98" i="1"/>
  <c r="F583" i="1"/>
  <c r="Z113" i="1"/>
  <c r="BN113" i="1"/>
  <c r="Y125" i="1"/>
  <c r="Z123" i="1"/>
  <c r="BN123" i="1"/>
  <c r="Z144" i="1"/>
  <c r="BN144" i="1"/>
  <c r="H583" i="1"/>
  <c r="Z172" i="1"/>
  <c r="BN172" i="1"/>
  <c r="Y185" i="1"/>
  <c r="Y184" i="1"/>
  <c r="BP181" i="1"/>
  <c r="BN181" i="1"/>
  <c r="BP182" i="1"/>
  <c r="BN182" i="1"/>
  <c r="Z182" i="1"/>
  <c r="Z184" i="1" s="1"/>
  <c r="Y223" i="1"/>
  <c r="BP215" i="1"/>
  <c r="BN215" i="1"/>
  <c r="Z215" i="1"/>
  <c r="BP242" i="1"/>
  <c r="BN242" i="1"/>
  <c r="Z242" i="1"/>
  <c r="BP278" i="1"/>
  <c r="BN278" i="1"/>
  <c r="Z278" i="1"/>
  <c r="BP322" i="1"/>
  <c r="BN322" i="1"/>
  <c r="Z322" i="1"/>
  <c r="Y356" i="1"/>
  <c r="BP355" i="1"/>
  <c r="BN355" i="1"/>
  <c r="Z355" i="1"/>
  <c r="Z356" i="1" s="1"/>
  <c r="BP359" i="1"/>
  <c r="BN359" i="1"/>
  <c r="Z359" i="1"/>
  <c r="Y389" i="1"/>
  <c r="Y388" i="1"/>
  <c r="BP387" i="1"/>
  <c r="BN387" i="1"/>
  <c r="Z387" i="1"/>
  <c r="Z388" i="1" s="1"/>
  <c r="BP392" i="1"/>
  <c r="BN392" i="1"/>
  <c r="Z392" i="1"/>
  <c r="BP424" i="1"/>
  <c r="BN424" i="1"/>
  <c r="Z424" i="1"/>
  <c r="BP471" i="1"/>
  <c r="BN471" i="1"/>
  <c r="Z471" i="1"/>
  <c r="BP495" i="1"/>
  <c r="BN495" i="1"/>
  <c r="Z495" i="1"/>
  <c r="BP234" i="1"/>
  <c r="BN234" i="1"/>
  <c r="Z234" i="1"/>
  <c r="BP261" i="1"/>
  <c r="BN261" i="1"/>
  <c r="Z261" i="1"/>
  <c r="BP272" i="1"/>
  <c r="BN272" i="1"/>
  <c r="Z272" i="1"/>
  <c r="BP314" i="1"/>
  <c r="BN314" i="1"/>
  <c r="Z314" i="1"/>
  <c r="BP328" i="1"/>
  <c r="BN328" i="1"/>
  <c r="Z328" i="1"/>
  <c r="BP341" i="1"/>
  <c r="BN341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583" i="1"/>
  <c r="X575" i="1"/>
  <c r="Z25" i="1"/>
  <c r="BN25" i="1"/>
  <c r="Z31" i="1"/>
  <c r="Z32" i="1" s="1"/>
  <c r="BN31" i="1"/>
  <c r="BP31" i="1"/>
  <c r="Y32" i="1"/>
  <c r="Z37" i="1"/>
  <c r="BN37" i="1"/>
  <c r="Z50" i="1"/>
  <c r="BN50" i="1"/>
  <c r="Z54" i="1"/>
  <c r="BN54" i="1"/>
  <c r="Y62" i="1"/>
  <c r="Z60" i="1"/>
  <c r="BN60" i="1"/>
  <c r="Y68" i="1"/>
  <c r="Z72" i="1"/>
  <c r="BN72" i="1"/>
  <c r="Z76" i="1"/>
  <c r="BN76" i="1"/>
  <c r="Y82" i="1"/>
  <c r="Z87" i="1"/>
  <c r="BN87" i="1"/>
  <c r="Z92" i="1"/>
  <c r="BN92" i="1"/>
  <c r="BP92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83" i="1"/>
  <c r="Z138" i="1"/>
  <c r="BN138" i="1"/>
  <c r="BP138" i="1"/>
  <c r="Z149" i="1"/>
  <c r="Z150" i="1" s="1"/>
  <c r="BN149" i="1"/>
  <c r="BP149" i="1"/>
  <c r="Y150" i="1"/>
  <c r="Z153" i="1"/>
  <c r="BN153" i="1"/>
  <c r="Z170" i="1"/>
  <c r="BN170" i="1"/>
  <c r="Z174" i="1"/>
  <c r="BN174" i="1"/>
  <c r="Z193" i="1"/>
  <c r="BN193" i="1"/>
  <c r="Y199" i="1"/>
  <c r="Z203" i="1"/>
  <c r="BN203" i="1"/>
  <c r="Z207" i="1"/>
  <c r="BN207" i="1"/>
  <c r="Z213" i="1"/>
  <c r="BN213" i="1"/>
  <c r="BP213" i="1"/>
  <c r="Z217" i="1"/>
  <c r="BN217" i="1"/>
  <c r="Z221" i="1"/>
  <c r="BN221" i="1"/>
  <c r="Y227" i="1"/>
  <c r="BP225" i="1"/>
  <c r="BP238" i="1"/>
  <c r="BN238" i="1"/>
  <c r="Z238" i="1"/>
  <c r="BP265" i="1"/>
  <c r="BN265" i="1"/>
  <c r="Z265" i="1"/>
  <c r="BP273" i="1"/>
  <c r="BN273" i="1"/>
  <c r="Z273" i="1"/>
  <c r="P583" i="1"/>
  <c r="Y287" i="1"/>
  <c r="BP286" i="1"/>
  <c r="BN286" i="1"/>
  <c r="Z286" i="1"/>
  <c r="Z287" i="1" s="1"/>
  <c r="Y292" i="1"/>
  <c r="Y291" i="1"/>
  <c r="BP290" i="1"/>
  <c r="BN290" i="1"/>
  <c r="Z290" i="1"/>
  <c r="Z291" i="1" s="1"/>
  <c r="Y297" i="1"/>
  <c r="Q583" i="1"/>
  <c r="Y296" i="1"/>
  <c r="BP295" i="1"/>
  <c r="BN295" i="1"/>
  <c r="Z295" i="1"/>
  <c r="Z296" i="1" s="1"/>
  <c r="BP300" i="1"/>
  <c r="BN300" i="1"/>
  <c r="Z300" i="1"/>
  <c r="BP320" i="1"/>
  <c r="BN320" i="1"/>
  <c r="Z320" i="1"/>
  <c r="BP336" i="1"/>
  <c r="BN336" i="1"/>
  <c r="Z336" i="1"/>
  <c r="BP342" i="1"/>
  <c r="BN342" i="1"/>
  <c r="Z342" i="1"/>
  <c r="Y351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24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Y432" i="1"/>
  <c r="AD583" i="1"/>
  <c r="Y42" i="1"/>
  <c r="Y46" i="1"/>
  <c r="Y63" i="1"/>
  <c r="Y83" i="1"/>
  <c r="Y101" i="1"/>
  <c r="Y124" i="1"/>
  <c r="Y130" i="1"/>
  <c r="Y135" i="1"/>
  <c r="Y145" i="1"/>
  <c r="Y157" i="1"/>
  <c r="I583" i="1"/>
  <c r="Y166" i="1"/>
  <c r="BP165" i="1"/>
  <c r="BN165" i="1"/>
  <c r="Z165" i="1"/>
  <c r="Z166" i="1" s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BP271" i="1"/>
  <c r="BN271" i="1"/>
  <c r="Z271" i="1"/>
  <c r="BP360" i="1"/>
  <c r="BN360" i="1"/>
  <c r="Z360" i="1"/>
  <c r="Z362" i="1" s="1"/>
  <c r="Y362" i="1"/>
  <c r="BP395" i="1"/>
  <c r="BN395" i="1"/>
  <c r="Z395" i="1"/>
  <c r="BP534" i="1"/>
  <c r="BN534" i="1"/>
  <c r="Z534" i="1"/>
  <c r="BP538" i="1"/>
  <c r="BN538" i="1"/>
  <c r="Z538" i="1"/>
  <c r="Y554" i="1"/>
  <c r="BP550" i="1"/>
  <c r="BN550" i="1"/>
  <c r="Z550" i="1"/>
  <c r="Y555" i="1"/>
  <c r="BP552" i="1"/>
  <c r="BN552" i="1"/>
  <c r="Z552" i="1"/>
  <c r="H9" i="1"/>
  <c r="A10" i="1"/>
  <c r="Y28" i="1"/>
  <c r="Y55" i="1"/>
  <c r="Y69" i="1"/>
  <c r="Y77" i="1"/>
  <c r="Y90" i="1"/>
  <c r="Y108" i="1"/>
  <c r="Y114" i="1"/>
  <c r="Y141" i="1"/>
  <c r="Y160" i="1"/>
  <c r="BP159" i="1"/>
  <c r="BN159" i="1"/>
  <c r="Z159" i="1"/>
  <c r="Z160" i="1" s="1"/>
  <c r="Y161" i="1"/>
  <c r="Y167" i="1"/>
  <c r="J583" i="1"/>
  <c r="Y195" i="1"/>
  <c r="BP192" i="1"/>
  <c r="BN192" i="1"/>
  <c r="Z192" i="1"/>
  <c r="Z194" i="1" s="1"/>
  <c r="BP204" i="1"/>
  <c r="BN204" i="1"/>
  <c r="Z204" i="1"/>
  <c r="Y266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6" i="1"/>
  <c r="BN536" i="1"/>
  <c r="Z536" i="1"/>
  <c r="Y540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2" i="1" s="1"/>
  <c r="Y222" i="1"/>
  <c r="BP226" i="1"/>
  <c r="BN226" i="1"/>
  <c r="Z226" i="1"/>
  <c r="Z227" i="1" s="1"/>
  <c r="Y228" i="1"/>
  <c r="K583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Z266" i="1" s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Z332" i="1" s="1"/>
  <c r="BP331" i="1"/>
  <c r="BN331" i="1"/>
  <c r="Z331" i="1"/>
  <c r="Y333" i="1"/>
  <c r="Y338" i="1"/>
  <c r="BP335" i="1"/>
  <c r="BN335" i="1"/>
  <c r="Z335" i="1"/>
  <c r="Z338" i="1" s="1"/>
  <c r="Y346" i="1"/>
  <c r="Z351" i="1"/>
  <c r="BP349" i="1"/>
  <c r="BN349" i="1"/>
  <c r="Z349" i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38" i="1" l="1"/>
  <c r="Z408" i="1"/>
  <c r="Z397" i="1"/>
  <c r="Z345" i="1"/>
  <c r="Z282" i="1"/>
  <c r="Z114" i="1"/>
  <c r="Z274" i="1"/>
  <c r="Z505" i="1"/>
  <c r="Z374" i="1"/>
  <c r="Z124" i="1"/>
  <c r="Z108" i="1"/>
  <c r="Z100" i="1"/>
  <c r="Z89" i="1"/>
  <c r="Z68" i="1"/>
  <c r="Z62" i="1"/>
  <c r="Z55" i="1"/>
  <c r="Z41" i="1"/>
  <c r="Z28" i="1"/>
  <c r="Z445" i="1"/>
  <c r="Z547" i="1"/>
  <c r="Z324" i="1"/>
  <c r="Z529" i="1"/>
  <c r="Z499" i="1"/>
  <c r="Z481" i="1"/>
  <c r="Z487" i="1"/>
  <c r="Z317" i="1"/>
  <c r="Z210" i="1"/>
  <c r="Z77" i="1"/>
  <c r="Y574" i="1"/>
  <c r="Z539" i="1"/>
  <c r="Z178" i="1"/>
  <c r="Z521" i="1"/>
  <c r="Z427" i="1"/>
  <c r="Z256" i="1"/>
  <c r="Y573" i="1"/>
  <c r="Y575" i="1"/>
  <c r="Y577" i="1"/>
  <c r="Z554" i="1"/>
  <c r="Z578" i="1" s="1"/>
  <c r="Y576" i="1" l="1"/>
</calcChain>
</file>

<file path=xl/sharedStrings.xml><?xml version="1.0" encoding="utf-8"?>
<sst xmlns="http://schemas.openxmlformats.org/spreadsheetml/2006/main" count="2614" uniqueCount="923">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</sst>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45785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Четверг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45</v>
      </c>
      <c r="Y37" s="642">
        <f>IFERROR(IF(X37="",0,CEILING((X37/$H37),1)*$H37),"")</f>
        <v>54</v>
      </c>
      <c r="Z37" s="36">
        <f>IFERROR(IF(Y37=0,"",ROUNDUP(Y37/H37,0)*0.01898),"")</f>
        <v>9.4899999999999998E-2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46.812499999999993</v>
      </c>
      <c r="BN37" s="64">
        <f>IFERROR(Y37*I37/H37,"0")</f>
        <v>56.17499999999999</v>
      </c>
      <c r="BO37" s="64">
        <f>IFERROR(1/J37*(X37/H37),"0")</f>
        <v>6.5104166666666657E-2</v>
      </c>
      <c r="BP37" s="64">
        <f>IFERROR(1/J37*(Y37/H37),"0")</f>
        <v>7.8125E-2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86</v>
      </c>
      <c r="Y38" s="642">
        <f>IFERROR(IF(X38="",0,CEILING((X38/$H38),1)*$H38),"")</f>
        <v>88</v>
      </c>
      <c r="Z38" s="36">
        <f>IFERROR(IF(Y38=0,"",ROUNDUP(Y38/H38,0)*0.00902),"")</f>
        <v>0.19844000000000001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90.515000000000001</v>
      </c>
      <c r="BN38" s="64">
        <f>IFERROR(Y38*I38/H38,"0")</f>
        <v>92.62</v>
      </c>
      <c r="BO38" s="64">
        <f>IFERROR(1/J38*(X38/H38),"0")</f>
        <v>0.16287878787878787</v>
      </c>
      <c r="BP38" s="64">
        <f>IFERROR(1/J38*(Y38/H38),"0")</f>
        <v>0.16666666666666669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25.666666666666664</v>
      </c>
      <c r="Y41" s="643">
        <f>IFERROR(Y37/H37,"0")+IFERROR(Y38/H38,"0")+IFERROR(Y39/H39,"0")+IFERROR(Y40/H40,"0")</f>
        <v>27</v>
      </c>
      <c r="Z41" s="643">
        <f>IFERROR(IF(Z37="",0,Z37),"0")+IFERROR(IF(Z38="",0,Z38),"0")+IFERROR(IF(Z39="",0,Z39),"0")+IFERROR(IF(Z40="",0,Z40),"0")</f>
        <v>0.29333999999999999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131</v>
      </c>
      <c r="Y42" s="643">
        <f>IFERROR(SUM(Y37:Y40),"0")</f>
        <v>142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214</v>
      </c>
      <c r="Y54" s="642">
        <f t="shared" si="6"/>
        <v>216</v>
      </c>
      <c r="Z54" s="36">
        <f>IFERROR(IF(Y54=0,"",ROUNDUP(Y54/H54,0)*0.00902),"")</f>
        <v>0.43296000000000001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223.98666666666665</v>
      </c>
      <c r="BN54" s="64">
        <f t="shared" si="8"/>
        <v>226.08</v>
      </c>
      <c r="BO54" s="64">
        <f t="shared" si="9"/>
        <v>0.36026936026936029</v>
      </c>
      <c r="BP54" s="64">
        <f t="shared" si="10"/>
        <v>0.36363636363636365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47.555555555555557</v>
      </c>
      <c r="Y55" s="643">
        <f>IFERROR(Y49/H49,"0")+IFERROR(Y50/H50,"0")+IFERROR(Y51/H51,"0")+IFERROR(Y52/H52,"0")+IFERROR(Y53/H53,"0")+IFERROR(Y54/H54,"0")</f>
        <v>48</v>
      </c>
      <c r="Z55" s="643">
        <f>IFERROR(IF(Z49="",0,Z49),"0")+IFERROR(IF(Z50="",0,Z50),"0")+IFERROR(IF(Z51="",0,Z51),"0")+IFERROR(IF(Z52="",0,Z52),"0")+IFERROR(IF(Z53="",0,Z53),"0")+IFERROR(IF(Z54="",0,Z54),"0")</f>
        <v>0.43296000000000001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214</v>
      </c>
      <c r="Y56" s="643">
        <f>IFERROR(SUM(Y49:Y54),"0")</f>
        <v>216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850</v>
      </c>
      <c r="Y58" s="642">
        <f>IFERROR(IF(X58="",0,CEILING((X58/$H58),1)*$H58),"")</f>
        <v>853.2</v>
      </c>
      <c r="Z58" s="36">
        <f>IFERROR(IF(Y58=0,"",ROUNDUP(Y58/H58,0)*0.01898),"")</f>
        <v>1.49942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884.23611111111109</v>
      </c>
      <c r="BN58" s="64">
        <f>IFERROR(Y58*I58/H58,"0")</f>
        <v>887.56499999999983</v>
      </c>
      <c r="BO58" s="64">
        <f>IFERROR(1/J58*(X58/H58),"0")</f>
        <v>1.2297453703703702</v>
      </c>
      <c r="BP58" s="64">
        <f>IFERROR(1/J58*(Y58/H58),"0")</f>
        <v>1.234375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7</v>
      </c>
      <c r="Y61" s="642">
        <f>IFERROR(IF(X61="",0,CEILING((X61/$H61),1)*$H61),"")</f>
        <v>8.1000000000000014</v>
      </c>
      <c r="Z61" s="36">
        <f>IFERROR(IF(Y61=0,"",ROUNDUP(Y61/H61,0)*0.00651),"")</f>
        <v>1.9529999999999999E-2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7.4666666666666659</v>
      </c>
      <c r="BN61" s="64">
        <f>IFERROR(Y61*I61/H61,"0")</f>
        <v>8.64</v>
      </c>
      <c r="BO61" s="64">
        <f>IFERROR(1/J61*(X61/H61),"0")</f>
        <v>1.4245014245014245E-2</v>
      </c>
      <c r="BP61" s="64">
        <f>IFERROR(1/J61*(Y61/H61),"0")</f>
        <v>1.6483516483516487E-2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81.296296296296291</v>
      </c>
      <c r="Y62" s="643">
        <f>IFERROR(Y58/H58,"0")+IFERROR(Y59/H59,"0")+IFERROR(Y60/H60,"0")+IFERROR(Y61/H61,"0")</f>
        <v>82</v>
      </c>
      <c r="Z62" s="643">
        <f>IFERROR(IF(Z58="",0,Z58),"0")+IFERROR(IF(Z59="",0,Z59),"0")+IFERROR(IF(Z60="",0,Z60),"0")+IFERROR(IF(Z61="",0,Z61),"0")</f>
        <v>1.51895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857</v>
      </c>
      <c r="Y63" s="643">
        <f>IFERROR(SUM(Y58:Y61),"0")</f>
        <v>861.30000000000007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182</v>
      </c>
      <c r="Y88" s="642">
        <f>IFERROR(IF(X88="",0,CEILING((X88/$H88),1)*$H88),"")</f>
        <v>184.5</v>
      </c>
      <c r="Z88" s="36">
        <f>IFERROR(IF(Y88=0,"",ROUNDUP(Y88/H88,0)*0.00902),"")</f>
        <v>0.36982000000000004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190.49333333333334</v>
      </c>
      <c r="BN88" s="64">
        <f>IFERROR(Y88*I88/H88,"0")</f>
        <v>193.11</v>
      </c>
      <c r="BO88" s="64">
        <f>IFERROR(1/J88*(X88/H88),"0")</f>
        <v>0.30639730639730639</v>
      </c>
      <c r="BP88" s="64">
        <f>IFERROR(1/J88*(Y88/H88),"0")</f>
        <v>0.31060606060606061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40.444444444444443</v>
      </c>
      <c r="Y89" s="643">
        <f>IFERROR(Y86/H86,"0")+IFERROR(Y87/H87,"0")+IFERROR(Y88/H88,"0")</f>
        <v>41</v>
      </c>
      <c r="Z89" s="643">
        <f>IFERROR(IF(Z86="",0,Z86),"0")+IFERROR(IF(Z87="",0,Z87),"0")+IFERROR(IF(Z88="",0,Z88),"0")</f>
        <v>0.36982000000000004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182</v>
      </c>
      <c r="Y90" s="643">
        <f>IFERROR(SUM(Y86:Y88),"0")</f>
        <v>184.5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50</v>
      </c>
      <c r="Y93" s="642">
        <f t="shared" si="16"/>
        <v>50.400000000000006</v>
      </c>
      <c r="Z93" s="36">
        <f>IFERROR(IF(Y93=0,"",ROUNDUP(Y93/H93,0)*0.01898),"")</f>
        <v>0.11388000000000001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53.089285714285715</v>
      </c>
      <c r="BN93" s="64">
        <f t="shared" si="18"/>
        <v>53.514000000000003</v>
      </c>
      <c r="BO93" s="64">
        <f t="shared" si="19"/>
        <v>9.3005952380952384E-2</v>
      </c>
      <c r="BP93" s="64">
        <f t="shared" si="20"/>
        <v>9.375E-2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67</v>
      </c>
      <c r="Y98" s="642">
        <f t="shared" si="16"/>
        <v>67.319999999999993</v>
      </c>
      <c r="Z98" s="36">
        <f>IFERROR(IF(Y98=0,"",ROUNDUP(Y98/H98,0)*0.00651),"")</f>
        <v>0.22134000000000001</v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75.730303030303034</v>
      </c>
      <c r="BN98" s="64">
        <f t="shared" si="18"/>
        <v>76.091999999999985</v>
      </c>
      <c r="BO98" s="64">
        <f t="shared" si="19"/>
        <v>0.18592518592518595</v>
      </c>
      <c r="BP98" s="64">
        <f t="shared" si="20"/>
        <v>0.18681318681318682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39.790764790764797</v>
      </c>
      <c r="Y100" s="643">
        <f>IFERROR(Y92/H92,"0")+IFERROR(Y93/H93,"0")+IFERROR(Y94/H94,"0")+IFERROR(Y95/H95,"0")+IFERROR(Y96/H96,"0")+IFERROR(Y97/H97,"0")+IFERROR(Y98/H98,"0")+IFERROR(Y99/H99,"0")</f>
        <v>40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0.33522000000000002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117</v>
      </c>
      <c r="Y101" s="643">
        <f>IFERROR(SUM(Y92:Y99),"0")</f>
        <v>117.72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57</v>
      </c>
      <c r="Y105" s="642">
        <f>IFERROR(IF(X105="",0,CEILING((X105/$H105),1)*$H105),"")</f>
        <v>60</v>
      </c>
      <c r="Z105" s="36">
        <f>IFERROR(IF(Y105=0,"",ROUNDUP(Y105/H105,0)*0.00902),"")</f>
        <v>0.14432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60.192</v>
      </c>
      <c r="BN105" s="64">
        <f>IFERROR(Y105*I105/H105,"0")</f>
        <v>63.36</v>
      </c>
      <c r="BO105" s="64">
        <f>IFERROR(1/J105*(X105/H105),"0")</f>
        <v>0.11515151515151514</v>
      </c>
      <c r="BP105" s="64">
        <f>IFERROR(1/J105*(Y105/H105),"0")</f>
        <v>0.12121212121212122</v>
      </c>
    </row>
    <row r="106" spans="1:68" ht="16.5" hidden="1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15.2</v>
      </c>
      <c r="Y108" s="643">
        <f>IFERROR(Y104/H104,"0")+IFERROR(Y105/H105,"0")+IFERROR(Y106/H106,"0")+IFERROR(Y107/H107,"0")</f>
        <v>16</v>
      </c>
      <c r="Z108" s="643">
        <f>IFERROR(IF(Z104="",0,Z104),"0")+IFERROR(IF(Z105="",0,Z105),"0")+IFERROR(IF(Z106="",0,Z106),"0")+IFERROR(IF(Z107="",0,Z107),"0")</f>
        <v>0.14432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57</v>
      </c>
      <c r="Y109" s="643">
        <f>IFERROR(SUM(Y104:Y107),"0")</f>
        <v>60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40</v>
      </c>
      <c r="Y119" s="642">
        <f t="shared" si="21"/>
        <v>42</v>
      </c>
      <c r="Z119" s="36">
        <f>IFERROR(IF(Y119=0,"",ROUNDUP(Y119/H119,0)*0.01898),"")</f>
        <v>9.4899999999999998E-2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42.442857142857136</v>
      </c>
      <c r="BN119" s="64">
        <f t="shared" si="23"/>
        <v>44.564999999999998</v>
      </c>
      <c r="BO119" s="64">
        <f t="shared" si="24"/>
        <v>7.4404761904761904E-2</v>
      </c>
      <c r="BP119" s="64">
        <f t="shared" si="25"/>
        <v>7.8125E-2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198</v>
      </c>
      <c r="Y120" s="642">
        <f t="shared" si="21"/>
        <v>198</v>
      </c>
      <c r="Z120" s="36">
        <f>IFERROR(IF(Y120=0,"",ROUNDUP(Y120/H120,0)*0.00651),"")</f>
        <v>0.65100000000000002</v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222.6</v>
      </c>
      <c r="BN120" s="64">
        <f t="shared" si="23"/>
        <v>222.6</v>
      </c>
      <c r="BO120" s="64">
        <f t="shared" si="24"/>
        <v>0.5494505494505495</v>
      </c>
      <c r="BP120" s="64">
        <f t="shared" si="25"/>
        <v>0.5494505494505495</v>
      </c>
    </row>
    <row r="121" spans="1:68" ht="27" hidden="1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104.76190476190476</v>
      </c>
      <c r="Y124" s="643">
        <f>IFERROR(Y117/H117,"0")+IFERROR(Y118/H118,"0")+IFERROR(Y119/H119,"0")+IFERROR(Y120/H120,"0")+IFERROR(Y121/H121,"0")+IFERROR(Y122/H122,"0")+IFERROR(Y123/H123,"0")</f>
        <v>105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0.74590000000000001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238</v>
      </c>
      <c r="Y125" s="643">
        <f>IFERROR(SUM(Y117:Y123),"0")</f>
        <v>240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5</v>
      </c>
      <c r="Y139" s="642">
        <f>IFERROR(IF(X139="",0,CEILING((X139/$H139),1)*$H139),"")</f>
        <v>5.6</v>
      </c>
      <c r="Z139" s="36">
        <f>IFERROR(IF(Y139=0,"",ROUNDUP(Y139/H139,0)*0.00651),"")</f>
        <v>1.302E-2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5.4785714285714286</v>
      </c>
      <c r="BN139" s="64">
        <f>IFERROR(Y139*I139/H139,"0")</f>
        <v>6.1359999999999992</v>
      </c>
      <c r="BO139" s="64">
        <f>IFERROR(1/J139*(X139/H139),"0")</f>
        <v>9.8116169544740992E-3</v>
      </c>
      <c r="BP139" s="64">
        <f>IFERROR(1/J139*(Y139/H139),"0")</f>
        <v>1.098901098901099E-2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1.7857142857142858</v>
      </c>
      <c r="Y140" s="643">
        <f>IFERROR(Y138/H138,"0")+IFERROR(Y139/H139,"0")</f>
        <v>2</v>
      </c>
      <c r="Z140" s="643">
        <f>IFERROR(IF(Z138="",0,Z138),"0")+IFERROR(IF(Z139="",0,Z139),"0")</f>
        <v>1.302E-2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5</v>
      </c>
      <c r="Y141" s="643">
        <f>IFERROR(SUM(Y138:Y139),"0")</f>
        <v>5.6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70</v>
      </c>
      <c r="Y149" s="642">
        <f>IFERROR(IF(X149="",0,CEILING((X149/$H149),1)*$H149),"")</f>
        <v>72</v>
      </c>
      <c r="Z149" s="36">
        <f>IFERROR(IF(Y149=0,"",ROUNDUP(Y149/H149,0)*0.00902),"")</f>
        <v>0.16236</v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73.674999999999997</v>
      </c>
      <c r="BN149" s="64">
        <f>IFERROR(Y149*I149/H149,"0")</f>
        <v>75.78</v>
      </c>
      <c r="BO149" s="64">
        <f>IFERROR(1/J149*(X149/H149),"0")</f>
        <v>0.13257575757575757</v>
      </c>
      <c r="BP149" s="64">
        <f>IFERROR(1/J149*(Y149/H149),"0")</f>
        <v>0.13636363636363635</v>
      </c>
    </row>
    <row r="150" spans="1:68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17.5</v>
      </c>
      <c r="Y150" s="643">
        <f>IFERROR(Y149/H149,"0")</f>
        <v>18</v>
      </c>
      <c r="Z150" s="643">
        <f>IFERROR(IF(Z149="",0,Z149),"0")</f>
        <v>0.16236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70</v>
      </c>
      <c r="Y151" s="643">
        <f>IFERROR(SUM(Y149:Y149),"0")</f>
        <v>72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25</v>
      </c>
      <c r="Y171" s="642">
        <f t="shared" si="26"/>
        <v>25.200000000000003</v>
      </c>
      <c r="Z171" s="36">
        <f>IFERROR(IF(Y171=0,"",ROUNDUP(Y171/H171,0)*0.00902),"")</f>
        <v>5.4120000000000001E-2</v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26.25</v>
      </c>
      <c r="BN171" s="64">
        <f t="shared" si="28"/>
        <v>26.460000000000004</v>
      </c>
      <c r="BO171" s="64">
        <f t="shared" si="29"/>
        <v>4.5093795093795096E-2</v>
      </c>
      <c r="BP171" s="64">
        <f t="shared" si="30"/>
        <v>4.5454545454545456E-2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42</v>
      </c>
      <c r="Y172" s="642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79</v>
      </c>
      <c r="Y173" s="642">
        <f t="shared" si="26"/>
        <v>79.8</v>
      </c>
      <c r="Z173" s="36">
        <f>IFERROR(IF(Y173=0,"",ROUNDUP(Y173/H173,0)*0.00502),"")</f>
        <v>0.19076000000000001</v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83.890476190476178</v>
      </c>
      <c r="BN173" s="64">
        <f t="shared" si="28"/>
        <v>84.739999999999981</v>
      </c>
      <c r="BO173" s="64">
        <f t="shared" si="29"/>
        <v>0.16076516076516079</v>
      </c>
      <c r="BP173" s="64">
        <f t="shared" si="30"/>
        <v>0.1623931623931624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64</v>
      </c>
      <c r="Y175" s="642">
        <f t="shared" si="26"/>
        <v>65.100000000000009</v>
      </c>
      <c r="Z175" s="36">
        <f>IFERROR(IF(Y175=0,"",ROUNDUP(Y175/H175,0)*0.00502),"")</f>
        <v>0.15562000000000001</v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67.047619047619051</v>
      </c>
      <c r="BN175" s="64">
        <f t="shared" si="28"/>
        <v>68.200000000000017</v>
      </c>
      <c r="BO175" s="64">
        <f t="shared" si="29"/>
        <v>0.13024013024013026</v>
      </c>
      <c r="BP175" s="64">
        <f t="shared" si="30"/>
        <v>0.13247863247863251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94.047619047619037</v>
      </c>
      <c r="Y178" s="643">
        <f>IFERROR(Y169/H169,"0")+IFERROR(Y170/H170,"0")+IFERROR(Y171/H171,"0")+IFERROR(Y172/H172,"0")+IFERROR(Y173/H173,"0")+IFERROR(Y174/H174,"0")+IFERROR(Y175/H175,"0")+IFERROR(Y176/H176,"0")+IFERROR(Y177/H177,"0")</f>
        <v>95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0.50090000000000001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210</v>
      </c>
      <c r="Y179" s="643">
        <f>IFERROR(SUM(Y169:Y177),"0")</f>
        <v>212.10000000000002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40</v>
      </c>
      <c r="Y204" s="642">
        <f t="shared" si="31"/>
        <v>43.2</v>
      </c>
      <c r="Z204" s="36">
        <f>IFERROR(IF(Y204=0,"",ROUNDUP(Y204/H204,0)*0.00902),"")</f>
        <v>7.2160000000000002E-2</v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41.555555555555557</v>
      </c>
      <c r="BN204" s="64">
        <f t="shared" si="33"/>
        <v>44.88</v>
      </c>
      <c r="BO204" s="64">
        <f t="shared" si="34"/>
        <v>5.6116722783389444E-2</v>
      </c>
      <c r="BP204" s="64">
        <f t="shared" si="35"/>
        <v>6.0606060606060608E-2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6</v>
      </c>
      <c r="Y207" s="642">
        <f t="shared" si="31"/>
        <v>7.2</v>
      </c>
      <c r="Z207" s="36">
        <f>IFERROR(IF(Y207=0,"",ROUNDUP(Y207/H207,0)*0.00502),"")</f>
        <v>2.0080000000000001E-2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6.3333333333333321</v>
      </c>
      <c r="BN207" s="64">
        <f t="shared" si="33"/>
        <v>7.6</v>
      </c>
      <c r="BO207" s="64">
        <f t="shared" si="34"/>
        <v>1.4245014245014245E-2</v>
      </c>
      <c r="BP207" s="64">
        <f t="shared" si="35"/>
        <v>1.7094017094017096E-2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53</v>
      </c>
      <c r="Y209" s="642">
        <f t="shared" si="31"/>
        <v>54</v>
      </c>
      <c r="Z209" s="36">
        <f>IFERROR(IF(Y209=0,"",ROUNDUP(Y209/H209,0)*0.00502),"")</f>
        <v>0.15060000000000001</v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55.944444444444436</v>
      </c>
      <c r="BN209" s="64">
        <f t="shared" si="33"/>
        <v>56.999999999999993</v>
      </c>
      <c r="BO209" s="64">
        <f t="shared" si="34"/>
        <v>0.12583095916429252</v>
      </c>
      <c r="BP209" s="64">
        <f t="shared" si="35"/>
        <v>0.12820512820512822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40.185185185185183</v>
      </c>
      <c r="Y210" s="643">
        <f>IFERROR(Y202/H202,"0")+IFERROR(Y203/H203,"0")+IFERROR(Y204/H204,"0")+IFERROR(Y205/H205,"0")+IFERROR(Y206/H206,"0")+IFERROR(Y207/H207,"0")+IFERROR(Y208/H208,"0")+IFERROR(Y209/H209,"0")</f>
        <v>42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0.24284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99</v>
      </c>
      <c r="Y211" s="643">
        <f>IFERROR(SUM(Y202:Y209),"0")</f>
        <v>104.4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64</v>
      </c>
      <c r="Y216" s="642">
        <f t="shared" si="36"/>
        <v>64.8</v>
      </c>
      <c r="Z216" s="36">
        <f t="shared" ref="Z216:Z221" si="41">IFERROR(IF(Y216=0,"",ROUNDUP(Y216/H216,0)*0.00651),"")</f>
        <v>0.17577000000000001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71.2</v>
      </c>
      <c r="BN216" s="64">
        <f t="shared" si="38"/>
        <v>72.09</v>
      </c>
      <c r="BO216" s="64">
        <f t="shared" si="39"/>
        <v>0.14652014652014653</v>
      </c>
      <c r="BP216" s="64">
        <f t="shared" si="40"/>
        <v>0.14835164835164835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161</v>
      </c>
      <c r="Y218" s="642">
        <f t="shared" si="36"/>
        <v>163.19999999999999</v>
      </c>
      <c r="Z218" s="36">
        <f t="shared" si="41"/>
        <v>0.44268000000000002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177.90500000000003</v>
      </c>
      <c r="BN218" s="64">
        <f t="shared" si="38"/>
        <v>180.33600000000001</v>
      </c>
      <c r="BO218" s="64">
        <f t="shared" si="39"/>
        <v>0.36858974358974367</v>
      </c>
      <c r="BP218" s="64">
        <f t="shared" si="40"/>
        <v>0.37362637362637363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32</v>
      </c>
      <c r="Y219" s="642">
        <f t="shared" si="36"/>
        <v>33.6</v>
      </c>
      <c r="Z219" s="36">
        <f t="shared" si="41"/>
        <v>9.1139999999999999E-2</v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35.360000000000007</v>
      </c>
      <c r="BN219" s="64">
        <f t="shared" si="38"/>
        <v>37.128000000000007</v>
      </c>
      <c r="BO219" s="64">
        <f t="shared" si="39"/>
        <v>7.3260073260073263E-2</v>
      </c>
      <c r="BP219" s="64">
        <f t="shared" si="40"/>
        <v>7.6923076923076941E-2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48</v>
      </c>
      <c r="Y221" s="642">
        <f t="shared" si="36"/>
        <v>48</v>
      </c>
      <c r="Z221" s="36">
        <f t="shared" si="41"/>
        <v>0.13020000000000001</v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53.160000000000004</v>
      </c>
      <c r="BN221" s="64">
        <f t="shared" si="38"/>
        <v>53.160000000000004</v>
      </c>
      <c r="BO221" s="64">
        <f t="shared" si="39"/>
        <v>0.1098901098901099</v>
      </c>
      <c r="BP221" s="64">
        <f t="shared" si="40"/>
        <v>0.1098901098901099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127.08333333333334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129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0.83979000000000004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305</v>
      </c>
      <c r="Y223" s="643">
        <f>IFERROR(SUM(Y213:Y221),"0")</f>
        <v>309.60000000000002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100</v>
      </c>
      <c r="Y260" s="642">
        <f t="shared" ref="Y260:Y265" si="47">IFERROR(IF(X260="",0,CEILING((X260/$H260),1)*$H260),"")</f>
        <v>108</v>
      </c>
      <c r="Z260" s="36">
        <f>IFERROR(IF(Y260=0,"",ROUNDUP(Y260/H260,0)*0.01898),"")</f>
        <v>0.1898</v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104.02777777777777</v>
      </c>
      <c r="BN260" s="64">
        <f t="shared" ref="BN260:BN265" si="49">IFERROR(Y260*I260/H260,"0")</f>
        <v>112.34999999999998</v>
      </c>
      <c r="BO260" s="64">
        <f t="shared" ref="BO260:BO265" si="50">IFERROR(1/J260*(X260/H260),"0")</f>
        <v>0.14467592592592593</v>
      </c>
      <c r="BP260" s="64">
        <f t="shared" ref="BP260:BP265" si="51">IFERROR(1/J260*(Y260/H260),"0")</f>
        <v>0.15625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300</v>
      </c>
      <c r="Y262" s="642">
        <f t="shared" si="47"/>
        <v>302.40000000000003</v>
      </c>
      <c r="Z262" s="36">
        <f>IFERROR(IF(Y262=0,"",ROUNDUP(Y262/H262,0)*0.01898),"")</f>
        <v>0.53144000000000002</v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312.08333333333331</v>
      </c>
      <c r="BN262" s="64">
        <f t="shared" si="49"/>
        <v>314.58000000000004</v>
      </c>
      <c r="BO262" s="64">
        <f t="shared" si="50"/>
        <v>0.43402777777777773</v>
      </c>
      <c r="BP262" s="64">
        <f t="shared" si="51"/>
        <v>0.4375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37.037037037037038</v>
      </c>
      <c r="Y266" s="643">
        <f>IFERROR(Y260/H260,"0")+IFERROR(Y261/H261,"0")+IFERROR(Y262/H262,"0")+IFERROR(Y263/H263,"0")+IFERROR(Y264/H264,"0")+IFERROR(Y265/H265,"0")</f>
        <v>38</v>
      </c>
      <c r="Z266" s="643">
        <f>IFERROR(IF(Z260="",0,Z260),"0")+IFERROR(IF(Z261="",0,Z261),"0")+IFERROR(IF(Z262="",0,Z262),"0")+IFERROR(IF(Z263="",0,Z263),"0")+IFERROR(IF(Z264="",0,Z264),"0")+IFERROR(IF(Z265="",0,Z265),"0")</f>
        <v>0.72123999999999999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400</v>
      </c>
      <c r="Y267" s="643">
        <f>IFERROR(SUM(Y260:Y265),"0")</f>
        <v>410.40000000000003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71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74.38095238095238</v>
      </c>
      <c r="BN300" s="64">
        <f>IFERROR(Y300*I300/H300,"0")</f>
        <v>74.8</v>
      </c>
      <c r="BO300" s="64">
        <f>IFERROR(1/J300*(X300/H300),"0")</f>
        <v>0.14448514448514449</v>
      </c>
      <c r="BP300" s="64">
        <f>IFERROR(1/J300*(Y300/H300),"0")</f>
        <v>0.14529914529914531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33.80952380952381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71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180</v>
      </c>
      <c r="Y311" s="642">
        <f t="shared" ref="Y311:Y316" si="52">IFERROR(IF(X311="",0,CEILING((X311/$H311),1)*$H311),"")</f>
        <v>183.60000000000002</v>
      </c>
      <c r="Z311" s="36">
        <f>IFERROR(IF(Y311=0,"",ROUNDUP(Y311/H311,0)*0.01898),"")</f>
        <v>0.32266</v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187.24999999999997</v>
      </c>
      <c r="BN311" s="64">
        <f t="shared" ref="BN311:BN316" si="54">IFERROR(Y311*I311/H311,"0")</f>
        <v>190.995</v>
      </c>
      <c r="BO311" s="64">
        <f t="shared" ref="BO311:BO316" si="55">IFERROR(1/J311*(X311/H311),"0")</f>
        <v>0.26041666666666663</v>
      </c>
      <c r="BP311" s="64">
        <f t="shared" ref="BP311:BP316" si="56">IFERROR(1/J311*(Y311/H311),"0")</f>
        <v>0.265625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600</v>
      </c>
      <c r="Y313" s="642">
        <f t="shared" si="52"/>
        <v>604.80000000000007</v>
      </c>
      <c r="Z313" s="36">
        <f>IFERROR(IF(Y313=0,"",ROUNDUP(Y313/H313,0)*0.01898),"")</f>
        <v>1.06288</v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624.16666666666663</v>
      </c>
      <c r="BN313" s="64">
        <f t="shared" si="54"/>
        <v>629.16000000000008</v>
      </c>
      <c r="BO313" s="64">
        <f t="shared" si="55"/>
        <v>0.86805555555555547</v>
      </c>
      <c r="BP313" s="64">
        <f t="shared" si="56"/>
        <v>0.875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250</v>
      </c>
      <c r="Y314" s="642">
        <f t="shared" si="52"/>
        <v>259.20000000000005</v>
      </c>
      <c r="Z314" s="36">
        <f>IFERROR(IF(Y314=0,"",ROUNDUP(Y314/H314,0)*0.01898),"")</f>
        <v>0.45552000000000004</v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260.0694444444444</v>
      </c>
      <c r="BN314" s="64">
        <f t="shared" si="54"/>
        <v>269.64000000000004</v>
      </c>
      <c r="BO314" s="64">
        <f t="shared" si="55"/>
        <v>0.36168981481481477</v>
      </c>
      <c r="BP314" s="64">
        <f t="shared" si="56"/>
        <v>0.37500000000000006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61</v>
      </c>
      <c r="Y315" s="642">
        <f t="shared" si="52"/>
        <v>64</v>
      </c>
      <c r="Z315" s="36">
        <f>IFERROR(IF(Y315=0,"",ROUNDUP(Y315/H315,0)*0.00902),"")</f>
        <v>0.14432</v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64.202500000000001</v>
      </c>
      <c r="BN315" s="64">
        <f t="shared" si="54"/>
        <v>67.36</v>
      </c>
      <c r="BO315" s="64">
        <f t="shared" si="55"/>
        <v>0.11553030303030304</v>
      </c>
      <c r="BP315" s="64">
        <f t="shared" si="56"/>
        <v>0.12121212121212122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110.62037037037035</v>
      </c>
      <c r="Y317" s="643">
        <f>IFERROR(Y311/H311,"0")+IFERROR(Y312/H312,"0")+IFERROR(Y313/H313,"0")+IFERROR(Y314/H314,"0")+IFERROR(Y315/H315,"0")+IFERROR(Y316/H316,"0")</f>
        <v>113</v>
      </c>
      <c r="Z317" s="643">
        <f>IFERROR(IF(Z311="",0,Z311),"0")+IFERROR(IF(Z312="",0,Z312),"0")+IFERROR(IF(Z313="",0,Z313),"0")+IFERROR(IF(Z314="",0,Z314),"0")+IFERROR(IF(Z315="",0,Z315),"0")+IFERROR(IF(Z316="",0,Z316),"0")</f>
        <v>1.9853800000000001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1091</v>
      </c>
      <c r="Y318" s="643">
        <f>IFERROR(SUM(Y311:Y316),"0")</f>
        <v>1111.6000000000001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200</v>
      </c>
      <c r="Y320" s="642">
        <f>IFERROR(IF(X320="",0,CEILING((X320/$H320),1)*$H320),"")</f>
        <v>201.60000000000002</v>
      </c>
      <c r="Z320" s="36">
        <f>IFERROR(IF(Y320=0,"",ROUNDUP(Y320/H320,0)*0.00902),"")</f>
        <v>0.43296000000000001</v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212.85714285714286</v>
      </c>
      <c r="BN320" s="64">
        <f>IFERROR(Y320*I320/H320,"0")</f>
        <v>214.56</v>
      </c>
      <c r="BO320" s="64">
        <f>IFERROR(1/J320*(X320/H320),"0")</f>
        <v>0.36075036075036077</v>
      </c>
      <c r="BP320" s="64">
        <f>IFERROR(1/J320*(Y320/H320),"0")</f>
        <v>0.36363636363636365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400</v>
      </c>
      <c r="Y321" s="642">
        <f>IFERROR(IF(X321="",0,CEILING((X321/$H321),1)*$H321),"")</f>
        <v>403.20000000000005</v>
      </c>
      <c r="Z321" s="36">
        <f>IFERROR(IF(Y321=0,"",ROUNDUP(Y321/H321,0)*0.00902),"")</f>
        <v>0.86592000000000002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425.71428571428572</v>
      </c>
      <c r="BN321" s="64">
        <f>IFERROR(Y321*I321/H321,"0")</f>
        <v>429.12</v>
      </c>
      <c r="BO321" s="64">
        <f>IFERROR(1/J321*(X321/H321),"0")</f>
        <v>0.72150072150072153</v>
      </c>
      <c r="BP321" s="64">
        <f>IFERROR(1/J321*(Y321/H321),"0")</f>
        <v>0.72727272727272729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142.85714285714286</v>
      </c>
      <c r="Y324" s="643">
        <f>IFERROR(Y320/H320,"0")+IFERROR(Y321/H321,"0")+IFERROR(Y322/H322,"0")+IFERROR(Y323/H323,"0")</f>
        <v>144</v>
      </c>
      <c r="Z324" s="643">
        <f>IFERROR(IF(Z320="",0,Z320),"0")+IFERROR(IF(Z321="",0,Z321),"0")+IFERROR(IF(Z322="",0,Z322),"0")+IFERROR(IF(Z323="",0,Z323),"0")</f>
        <v>1.29888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600</v>
      </c>
      <c r="Y325" s="643">
        <f>IFERROR(SUM(Y320:Y323),"0")</f>
        <v>604.80000000000007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3500</v>
      </c>
      <c r="Y327" s="642">
        <f>IFERROR(IF(X327="",0,CEILING((X327/$H327),1)*$H327),"")</f>
        <v>3502.2</v>
      </c>
      <c r="Z327" s="36">
        <f>IFERROR(IF(Y327=0,"",ROUNDUP(Y327/H327,0)*0.01898),"")</f>
        <v>8.5220199999999995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3730.1923076923081</v>
      </c>
      <c r="BN327" s="64">
        <f>IFERROR(Y327*I327/H327,"0")</f>
        <v>3732.5370000000003</v>
      </c>
      <c r="BO327" s="64">
        <f>IFERROR(1/J327*(X327/H327),"0")</f>
        <v>7.0112179487179489</v>
      </c>
      <c r="BP327" s="64">
        <f>IFERROR(1/J327*(Y327/H327),"0")</f>
        <v>7.015625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86</v>
      </c>
      <c r="Y330" s="642">
        <f>IFERROR(IF(X330="",0,CEILING((X330/$H330),1)*$H330),"")</f>
        <v>87</v>
      </c>
      <c r="Z330" s="36">
        <f>IFERROR(IF(Y330=0,"",ROUNDUP(Y330/H330,0)*0.00651),"")</f>
        <v>0.18879000000000001</v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93.052000000000007</v>
      </c>
      <c r="BN330" s="64">
        <f>IFERROR(Y330*I330/H330,"0")</f>
        <v>94.134</v>
      </c>
      <c r="BO330" s="64">
        <f>IFERROR(1/J330*(X330/H330),"0")</f>
        <v>0.15750915750915753</v>
      </c>
      <c r="BP330" s="64">
        <f>IFERROR(1/J330*(Y330/H330),"0")</f>
        <v>0.15934065934065936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477.38461538461542</v>
      </c>
      <c r="Y332" s="643">
        <f>IFERROR(Y327/H327,"0")+IFERROR(Y328/H328,"0")+IFERROR(Y329/H329,"0")+IFERROR(Y330/H330,"0")+IFERROR(Y331/H331,"0")</f>
        <v>478</v>
      </c>
      <c r="Z332" s="643">
        <f>IFERROR(IF(Z327="",0,Z327),"0")+IFERROR(IF(Z328="",0,Z328),"0")+IFERROR(IF(Z329="",0,Z329),"0")+IFERROR(IF(Z330="",0,Z330),"0")+IFERROR(IF(Z331="",0,Z331),"0")</f>
        <v>8.7108099999999986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3586</v>
      </c>
      <c r="Y333" s="643">
        <f>IFERROR(SUM(Y327:Y331),"0")</f>
        <v>3589.2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240</v>
      </c>
      <c r="Y335" s="642">
        <f>IFERROR(IF(X335="",0,CEILING((X335/$H335),1)*$H335),"")</f>
        <v>243.60000000000002</v>
      </c>
      <c r="Z335" s="36">
        <f>IFERROR(IF(Y335=0,"",ROUNDUP(Y335/H335,0)*0.01898),"")</f>
        <v>0.55042000000000002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254.82857142857142</v>
      </c>
      <c r="BN335" s="64">
        <f>IFERROR(Y335*I335/H335,"0")</f>
        <v>258.65100000000007</v>
      </c>
      <c r="BO335" s="64">
        <f>IFERROR(1/J335*(X335/H335),"0")</f>
        <v>0.4464285714285714</v>
      </c>
      <c r="BP335" s="64">
        <f>IFERROR(1/J335*(Y335/H335),"0")</f>
        <v>0.453125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160</v>
      </c>
      <c r="Y337" s="642">
        <f>IFERROR(IF(X337="",0,CEILING((X337/$H337),1)*$H337),"")</f>
        <v>168</v>
      </c>
      <c r="Z337" s="36">
        <f>IFERROR(IF(Y337=0,"",ROUNDUP(Y337/H337,0)*0.01898),"")</f>
        <v>0.37959999999999999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169.88571428571427</v>
      </c>
      <c r="BN337" s="64">
        <f>IFERROR(Y337*I337/H337,"0")</f>
        <v>178.38</v>
      </c>
      <c r="BO337" s="64">
        <f>IFERROR(1/J337*(X337/H337),"0")</f>
        <v>0.29761904761904762</v>
      </c>
      <c r="BP337" s="64">
        <f>IFERROR(1/J337*(Y337/H337),"0")</f>
        <v>0.3125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47.61904761904762</v>
      </c>
      <c r="Y338" s="643">
        <f>IFERROR(Y335/H335,"0")+IFERROR(Y336/H336,"0")+IFERROR(Y337/H337,"0")</f>
        <v>49</v>
      </c>
      <c r="Z338" s="643">
        <f>IFERROR(IF(Z335="",0,Z335),"0")+IFERROR(IF(Z336="",0,Z336),"0")+IFERROR(IF(Z337="",0,Z337),"0")</f>
        <v>0.93002000000000007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400</v>
      </c>
      <c r="Y339" s="643">
        <f>IFERROR(SUM(Y335:Y337),"0")</f>
        <v>411.6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7</v>
      </c>
      <c r="Y355" s="642">
        <f>IFERROR(IF(X355="",0,CEILING((X355/$H355),1)*$H355),"")</f>
        <v>7.2</v>
      </c>
      <c r="Z355" s="36">
        <f>IFERROR(IF(Y355=0,"",ROUNDUP(Y355/H355,0)*0.00651),"")</f>
        <v>2.6040000000000001E-2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7.8866666666666667</v>
      </c>
      <c r="BN355" s="64">
        <f>IFERROR(Y355*I355/H355,"0")</f>
        <v>8.1120000000000001</v>
      </c>
      <c r="BO355" s="64">
        <f>IFERROR(1/J355*(X355/H355),"0")</f>
        <v>2.1367521367521368E-2</v>
      </c>
      <c r="BP355" s="64">
        <f>IFERROR(1/J355*(Y355/H355),"0")</f>
        <v>2.197802197802198E-2</v>
      </c>
    </row>
    <row r="356" spans="1:68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3.8888888888888888</v>
      </c>
      <c r="Y356" s="643">
        <f>IFERROR(Y355/H355,"0")</f>
        <v>4</v>
      </c>
      <c r="Z356" s="643">
        <f>IFERROR(IF(Z355="",0,Z355),"0")</f>
        <v>2.6040000000000001E-2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7</v>
      </c>
      <c r="Y357" s="643">
        <f>IFERROR(SUM(Y355:Y355),"0")</f>
        <v>7.2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70</v>
      </c>
      <c r="Y360" s="642">
        <f>IFERROR(IF(X360="",0,CEILING((X360/$H360),1)*$H360),"")</f>
        <v>71.400000000000006</v>
      </c>
      <c r="Z360" s="36">
        <f>IFERROR(IF(Y360=0,"",ROUNDUP(Y360/H360,0)*0.00651),"")</f>
        <v>0.22134000000000001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78.399999999999991</v>
      </c>
      <c r="BN360" s="64">
        <f>IFERROR(Y360*I360/H360,"0")</f>
        <v>79.968000000000004</v>
      </c>
      <c r="BO360" s="64">
        <f>IFERROR(1/J360*(X360/H360),"0")</f>
        <v>0.18315018315018314</v>
      </c>
      <c r="BP360" s="64">
        <f>IFERROR(1/J360*(Y360/H360),"0")</f>
        <v>0.18681318681318682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70</v>
      </c>
      <c r="Y361" s="642">
        <f>IFERROR(IF(X361="",0,CEILING((X361/$H361),1)*$H361),"")</f>
        <v>71.400000000000006</v>
      </c>
      <c r="Z361" s="36">
        <f>IFERROR(IF(Y361=0,"",ROUNDUP(Y361/H361,0)*0.00651),"")</f>
        <v>0.22134000000000001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77.999999999999986</v>
      </c>
      <c r="BN361" s="64">
        <f>IFERROR(Y361*I361/H361,"0")</f>
        <v>79.559999999999988</v>
      </c>
      <c r="BO361" s="64">
        <f>IFERROR(1/J361*(X361/H361),"0")</f>
        <v>0.18315018315018314</v>
      </c>
      <c r="BP361" s="64">
        <f>IFERROR(1/J361*(Y361/H361),"0")</f>
        <v>0.18681318681318682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66.666666666666657</v>
      </c>
      <c r="Y362" s="643">
        <f>IFERROR(Y359/H359,"0")+IFERROR(Y360/H360,"0")+IFERROR(Y361/H361,"0")</f>
        <v>68</v>
      </c>
      <c r="Z362" s="643">
        <f>IFERROR(IF(Z359="",0,Z359),"0")+IFERROR(IF(Z360="",0,Z360),"0")+IFERROR(IF(Z361="",0,Z361),"0")</f>
        <v>0.44268000000000002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140</v>
      </c>
      <c r="Y363" s="643">
        <f>IFERROR(SUM(Y359:Y361),"0")</f>
        <v>142.80000000000001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29</v>
      </c>
      <c r="Y367" s="642">
        <f t="shared" ref="Y367:Y373" si="57">IFERROR(IF(X367="",0,CEILING((X367/$H367),1)*$H367),"")</f>
        <v>30</v>
      </c>
      <c r="Z367" s="36">
        <f>IFERROR(IF(Y367=0,"",ROUNDUP(Y367/H367,0)*0.02175),"")</f>
        <v>4.3499999999999997E-2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29.928000000000001</v>
      </c>
      <c r="BN367" s="64">
        <f t="shared" ref="BN367:BN373" si="59">IFERROR(Y367*I367/H367,"0")</f>
        <v>30.96</v>
      </c>
      <c r="BO367" s="64">
        <f t="shared" ref="BO367:BO373" si="60">IFERROR(1/J367*(X367/H367),"0")</f>
        <v>4.0277777777777773E-2</v>
      </c>
      <c r="BP367" s="64">
        <f t="shared" ref="BP367:BP373" si="61">IFERROR(1/J367*(Y367/H367),"0")</f>
        <v>4.1666666666666664E-2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85</v>
      </c>
      <c r="Y368" s="642">
        <f t="shared" si="57"/>
        <v>90</v>
      </c>
      <c r="Z368" s="36">
        <f>IFERROR(IF(Y368=0,"",ROUNDUP(Y368/H368,0)*0.02175),"")</f>
        <v>0.1305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87.72</v>
      </c>
      <c r="BN368" s="64">
        <f t="shared" si="59"/>
        <v>92.88000000000001</v>
      </c>
      <c r="BO368" s="64">
        <f t="shared" si="60"/>
        <v>0.11805555555555555</v>
      </c>
      <c r="BP368" s="64">
        <f t="shared" si="61"/>
        <v>0.125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800</v>
      </c>
      <c r="Y370" s="642">
        <f t="shared" si="57"/>
        <v>810</v>
      </c>
      <c r="Z370" s="36">
        <f>IFERROR(IF(Y370=0,"",ROUNDUP(Y370/H370,0)*0.02175),"")</f>
        <v>1.1744999999999999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825.6</v>
      </c>
      <c r="BN370" s="64">
        <f t="shared" si="59"/>
        <v>835.92000000000007</v>
      </c>
      <c r="BO370" s="64">
        <f t="shared" si="60"/>
        <v>1.1111111111111112</v>
      </c>
      <c r="BP370" s="64">
        <f t="shared" si="61"/>
        <v>1.125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13</v>
      </c>
      <c r="Y372" s="642">
        <f t="shared" si="57"/>
        <v>15</v>
      </c>
      <c r="Z372" s="36">
        <f>IFERROR(IF(Y372=0,"",ROUNDUP(Y372/H372,0)*0.00902),"")</f>
        <v>2.7060000000000001E-2</v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13.546000000000001</v>
      </c>
      <c r="BN372" s="64">
        <f t="shared" si="59"/>
        <v>15.63</v>
      </c>
      <c r="BO372" s="64">
        <f t="shared" si="60"/>
        <v>1.9696969696969699E-2</v>
      </c>
      <c r="BP372" s="64">
        <f t="shared" si="61"/>
        <v>2.2727272727272728E-2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125</v>
      </c>
      <c r="Y373" s="642">
        <f t="shared" si="57"/>
        <v>125</v>
      </c>
      <c r="Z373" s="36">
        <f>IFERROR(IF(Y373=0,"",ROUNDUP(Y373/H373,0)*0.00902),"")</f>
        <v>0.22550000000000001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130.25</v>
      </c>
      <c r="BN373" s="64">
        <f t="shared" si="59"/>
        <v>130.25</v>
      </c>
      <c r="BO373" s="64">
        <f t="shared" si="60"/>
        <v>0.18939393939393939</v>
      </c>
      <c r="BP373" s="64">
        <f t="shared" si="61"/>
        <v>0.18939393939393939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88.533333333333331</v>
      </c>
      <c r="Y374" s="643">
        <f>IFERROR(Y367/H367,"0")+IFERROR(Y368/H368,"0")+IFERROR(Y369/H369,"0")+IFERROR(Y370/H370,"0")+IFERROR(Y371/H371,"0")+IFERROR(Y372/H372,"0")+IFERROR(Y373/H373,"0")</f>
        <v>90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1.6010599999999999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1052</v>
      </c>
      <c r="Y375" s="643">
        <f>IFERROR(SUM(Y367:Y373),"0")</f>
        <v>1070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700</v>
      </c>
      <c r="Y377" s="642">
        <f>IFERROR(IF(X377="",0,CEILING((X377/$H377),1)*$H377),"")</f>
        <v>705</v>
      </c>
      <c r="Z377" s="36">
        <f>IFERROR(IF(Y377=0,"",ROUNDUP(Y377/H377,0)*0.02175),"")</f>
        <v>1.0222499999999999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722.4</v>
      </c>
      <c r="BN377" s="64">
        <f>IFERROR(Y377*I377/H377,"0")</f>
        <v>727.56</v>
      </c>
      <c r="BO377" s="64">
        <f>IFERROR(1/J377*(X377/H377),"0")</f>
        <v>0.9722222222222221</v>
      </c>
      <c r="BP377" s="64">
        <f>IFERROR(1/J377*(Y377/H377),"0")</f>
        <v>0.97916666666666663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46.666666666666664</v>
      </c>
      <c r="Y379" s="643">
        <f>IFERROR(Y377/H377,"0")+IFERROR(Y378/H378,"0")</f>
        <v>47</v>
      </c>
      <c r="Z379" s="643">
        <f>IFERROR(IF(Z377="",0,Z377),"0")+IFERROR(IF(Z378="",0,Z378),"0")</f>
        <v>1.0222499999999999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700</v>
      </c>
      <c r="Y380" s="643">
        <f>IFERROR(SUM(Y377:Y378),"0")</f>
        <v>705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89</v>
      </c>
      <c r="Y404" s="642">
        <f>IFERROR(IF(X404="",0,CEILING((X404/$H404),1)*$H404),"")</f>
        <v>90</v>
      </c>
      <c r="Z404" s="36">
        <f>IFERROR(IF(Y404=0,"",ROUNDUP(Y404/H404,0)*0.01898),"")</f>
        <v>0.1898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94.132333333333335</v>
      </c>
      <c r="BN404" s="64">
        <f>IFERROR(Y404*I404/H404,"0")</f>
        <v>95.19</v>
      </c>
      <c r="BO404" s="64">
        <f>IFERROR(1/J404*(X404/H404),"0")</f>
        <v>0.1545138888888889</v>
      </c>
      <c r="BP404" s="64">
        <f>IFERROR(1/J404*(Y404/H404),"0")</f>
        <v>0.15625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67</v>
      </c>
      <c r="Y406" s="642">
        <f>IFERROR(IF(X406="",0,CEILING((X406/$H406),1)*$H406),"")</f>
        <v>67.2</v>
      </c>
      <c r="Z406" s="36">
        <f>IFERROR(IF(Y406=0,"",ROUNDUP(Y406/H406,0)*0.00651),"")</f>
        <v>0.18228</v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74.37</v>
      </c>
      <c r="BN406" s="64">
        <f>IFERROR(Y406*I406/H406,"0")</f>
        <v>74.592000000000013</v>
      </c>
      <c r="BO406" s="64">
        <f>IFERROR(1/J406*(X406/H406),"0")</f>
        <v>0.1533882783882784</v>
      </c>
      <c r="BP406" s="64">
        <f>IFERROR(1/J406*(Y406/H406),"0")</f>
        <v>0.15384615384615388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37.805555555555557</v>
      </c>
      <c r="Y408" s="643">
        <f>IFERROR(Y404/H404,"0")+IFERROR(Y405/H405,"0")+IFERROR(Y406/H406,"0")+IFERROR(Y407/H407,"0")</f>
        <v>38</v>
      </c>
      <c r="Z408" s="643">
        <f>IFERROR(IF(Z404="",0,Z404),"0")+IFERROR(IF(Z405="",0,Z405),"0")+IFERROR(IF(Z406="",0,Z406),"0")+IFERROR(IF(Z407="",0,Z407),"0")</f>
        <v>0.37207999999999997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156</v>
      </c>
      <c r="Y409" s="643">
        <f>IFERROR(SUM(Y404:Y407),"0")</f>
        <v>157.19999999999999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4301031382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4301031406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14</v>
      </c>
      <c r="Y465" s="642">
        <f t="shared" ref="Y465:Y480" si="68">IFERROR(IF(X465="",0,CEILING((X465/$H465),1)*$H465),"")</f>
        <v>15.84</v>
      </c>
      <c r="Z465" s="36">
        <f t="shared" ref="Z465:Z470" si="69">IFERROR(IF(Y465=0,"",ROUNDUP(Y465/H465,0)*0.01196),"")</f>
        <v>3.5880000000000002E-2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14.954545454545453</v>
      </c>
      <c r="BN465" s="64">
        <f t="shared" ref="BN465:BN480" si="71">IFERROR(Y465*I465/H465,"0")</f>
        <v>16.919999999999998</v>
      </c>
      <c r="BO465" s="64">
        <f t="shared" ref="BO465:BO480" si="72">IFERROR(1/J465*(X465/H465),"0")</f>
        <v>2.5495337995337996E-2</v>
      </c>
      <c r="BP465" s="64">
        <f t="shared" ref="BP465:BP480" si="73">IFERROR(1/J465*(Y465/H465),"0")</f>
        <v>2.8846153846153848E-2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10</v>
      </c>
      <c r="Y467" s="642">
        <f t="shared" si="68"/>
        <v>10.56</v>
      </c>
      <c r="Z467" s="36">
        <f t="shared" si="69"/>
        <v>2.392E-2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10.681818181818182</v>
      </c>
      <c r="BN467" s="64">
        <f t="shared" si="71"/>
        <v>11.28</v>
      </c>
      <c r="BO467" s="64">
        <f t="shared" si="72"/>
        <v>1.8210955710955712E-2</v>
      </c>
      <c r="BP467" s="64">
        <f t="shared" si="73"/>
        <v>1.9230769230769232E-2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13</v>
      </c>
      <c r="Y469" s="642">
        <f t="shared" si="68"/>
        <v>15.84</v>
      </c>
      <c r="Z469" s="36">
        <f t="shared" si="69"/>
        <v>3.5880000000000002E-2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13.886363636363635</v>
      </c>
      <c r="BN469" s="64">
        <f t="shared" si="71"/>
        <v>16.919999999999998</v>
      </c>
      <c r="BO469" s="64">
        <f t="shared" si="72"/>
        <v>2.3674242424242424E-2</v>
      </c>
      <c r="BP469" s="64">
        <f t="shared" si="73"/>
        <v>2.8846153846153848E-2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4301012035</v>
      </c>
      <c r="D472" s="647">
        <v>4680115880603</v>
      </c>
      <c r="E472" s="648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4301011778</v>
      </c>
      <c r="D473" s="647">
        <v>4680115880603</v>
      </c>
      <c r="E473" s="648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4301012034</v>
      </c>
      <c r="D478" s="647">
        <v>4607091389982</v>
      </c>
      <c r="E478" s="648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4301011784</v>
      </c>
      <c r="D479" s="647">
        <v>4607091389982</v>
      </c>
      <c r="E479" s="648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7.0075757575757569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9.5680000000000015E-2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37</v>
      </c>
      <c r="Y482" s="643">
        <f>IFERROR(SUM(Y465:Y480),"0")</f>
        <v>42.239999999999995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8</v>
      </c>
      <c r="Y484" s="642">
        <f>IFERROR(IF(X484="",0,CEILING((X484/$H484),1)*$H484),"")</f>
        <v>10.56</v>
      </c>
      <c r="Z484" s="36">
        <f>IFERROR(IF(Y484=0,"",ROUNDUP(Y484/H484,0)*0.01196),"")</f>
        <v>2.392E-2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8.545454545454545</v>
      </c>
      <c r="BN484" s="64">
        <f>IFERROR(Y484*I484/H484,"0")</f>
        <v>11.28</v>
      </c>
      <c r="BO484" s="64">
        <f>IFERROR(1/J484*(X484/H484),"0")</f>
        <v>1.456876456876457E-2</v>
      </c>
      <c r="BP484" s="64">
        <f>IFERROR(1/J484*(Y484/H484),"0")</f>
        <v>1.9230769230769232E-2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1.5151515151515151</v>
      </c>
      <c r="Y487" s="643">
        <f>IFERROR(Y484/H484,"0")+IFERROR(Y485/H485,"0")+IFERROR(Y486/H486,"0")</f>
        <v>2</v>
      </c>
      <c r="Z487" s="643">
        <f>IFERROR(IF(Z484="",0,Z484),"0")+IFERROR(IF(Z485="",0,Z485),"0")+IFERROR(IF(Z486="",0,Z486),"0")</f>
        <v>2.392E-2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8</v>
      </c>
      <c r="Y488" s="643">
        <f>IFERROR(SUM(Y484:Y486),"0")</f>
        <v>10.56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40</v>
      </c>
      <c r="Y492" s="642">
        <f t="shared" si="74"/>
        <v>42.24</v>
      </c>
      <c r="Z492" s="36">
        <f>IFERROR(IF(Y492=0,"",ROUNDUP(Y492/H492,0)*0.01196),"")</f>
        <v>9.5680000000000001E-2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42.727272727272727</v>
      </c>
      <c r="BN492" s="64">
        <f t="shared" si="76"/>
        <v>45.12</v>
      </c>
      <c r="BO492" s="64">
        <f t="shared" si="77"/>
        <v>7.2843822843822847E-2</v>
      </c>
      <c r="BP492" s="64">
        <f t="shared" si="78"/>
        <v>7.6923076923076927E-2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4301031351</v>
      </c>
      <c r="D494" s="647">
        <v>4680115882072</v>
      </c>
      <c r="E494" s="648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4301031419</v>
      </c>
      <c r="D495" s="647">
        <v>4680115882072</v>
      </c>
      <c r="E495" s="648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4301031384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4301031417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8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7.5757575757575752</v>
      </c>
      <c r="Y499" s="643">
        <f>IFERROR(Y490/H490,"0")+IFERROR(Y491/H491,"0")+IFERROR(Y492/H492,"0")+IFERROR(Y493/H493,"0")+IFERROR(Y494/H494,"0")+IFERROR(Y495/H495,"0")+IFERROR(Y496/H496,"0")+IFERROR(Y497/H497,"0")+IFERROR(Y498/H498,"0")</f>
        <v>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9.5680000000000001E-2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40</v>
      </c>
      <c r="Y500" s="643">
        <f>IFERROR(SUM(Y490:Y498),"0")</f>
        <v>42.24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120</v>
      </c>
      <c r="Y517" s="642">
        <f t="shared" si="79"/>
        <v>120</v>
      </c>
      <c r="Z517" s="36">
        <f>IFERROR(IF(Y517=0,"",ROUNDUP(Y517/H517,0)*0.01898),"")</f>
        <v>0.1898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124.35000000000001</v>
      </c>
      <c r="BN517" s="64">
        <f t="shared" si="81"/>
        <v>124.35000000000001</v>
      </c>
      <c r="BO517" s="64">
        <f t="shared" si="82"/>
        <v>0.15625</v>
      </c>
      <c r="BP517" s="64">
        <f t="shared" si="83"/>
        <v>0.15625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10</v>
      </c>
      <c r="Y521" s="643">
        <f>IFERROR(Y515/H515,"0")+IFERROR(Y516/H516,"0")+IFERROR(Y517/H517,"0")+IFERROR(Y518/H518,"0")+IFERROR(Y519/H519,"0")+IFERROR(Y520/H520,"0")</f>
        <v>10</v>
      </c>
      <c r="Z521" s="643">
        <f>IFERROR(IF(Z515="",0,Z515),"0")+IFERROR(IF(Z516="",0,Z516),"0")+IFERROR(IF(Z517="",0,Z517),"0")+IFERROR(IF(Z518="",0,Z518),"0")+IFERROR(IF(Z519="",0,Z519),"0")+IFERROR(IF(Z520="",0,Z520),"0")</f>
        <v>0.1898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120</v>
      </c>
      <c r="Y522" s="643">
        <f>IFERROR(SUM(Y515:Y520),"0")</f>
        <v>120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130</v>
      </c>
      <c r="Y532" s="642">
        <f t="shared" ref="Y532:Y538" si="84">IFERROR(IF(X532="",0,CEILING((X532/$H532),1)*$H532),"")</f>
        <v>130.20000000000002</v>
      </c>
      <c r="Z532" s="36">
        <f>IFERROR(IF(Y532=0,"",ROUNDUP(Y532/H532,0)*0.00902),"")</f>
        <v>0.27961999999999998</v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138.35714285714286</v>
      </c>
      <c r="BN532" s="64">
        <f t="shared" ref="BN532:BN538" si="86">IFERROR(Y532*I532/H532,"0")</f>
        <v>138.57</v>
      </c>
      <c r="BO532" s="64">
        <f t="shared" ref="BO532:BO538" si="87">IFERROR(1/J532*(X532/H532),"0")</f>
        <v>0.23448773448773449</v>
      </c>
      <c r="BP532" s="64">
        <f t="shared" ref="BP532:BP538" si="88">IFERROR(1/J532*(Y532/H532),"0")</f>
        <v>0.23484848484848489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83</v>
      </c>
      <c r="Y536" s="642">
        <f t="shared" si="84"/>
        <v>84</v>
      </c>
      <c r="Z536" s="36">
        <f>IFERROR(IF(Y536=0,"",ROUNDUP(Y536/H536,0)*0.00902),"")</f>
        <v>0.1804</v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88.335714285714275</v>
      </c>
      <c r="BN536" s="64">
        <f t="shared" si="86"/>
        <v>89.399999999999991</v>
      </c>
      <c r="BO536" s="64">
        <f t="shared" si="87"/>
        <v>0.14971139971139971</v>
      </c>
      <c r="BP536" s="64">
        <f t="shared" si="88"/>
        <v>0.15151515151515152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50.714285714285715</v>
      </c>
      <c r="Y539" s="643">
        <f>IFERROR(Y532/H532,"0")+IFERROR(Y533/H533,"0")+IFERROR(Y534/H534,"0")+IFERROR(Y535/H535,"0")+IFERROR(Y536/H536,"0")+IFERROR(Y537/H537,"0")+IFERROR(Y538/H538,"0")</f>
        <v>51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0.46001999999999998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213</v>
      </c>
      <c r="Y540" s="643">
        <f>IFERROR(SUM(Y532:Y538),"0")</f>
        <v>214.20000000000002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4301051887</v>
      </c>
      <c r="D542" s="647">
        <v>4640242180533</v>
      </c>
      <c r="E542" s="648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4301052046</v>
      </c>
      <c r="D543" s="647">
        <v>4640242180533</v>
      </c>
      <c r="E543" s="648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11106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11235.660000000002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11736.746731934734</v>
      </c>
      <c r="Y574" s="643">
        <f>IFERROR(SUM(BN22:BN570),"0")</f>
        <v>11873.159999999998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20</v>
      </c>
      <c r="Y575" s="38">
        <f>ROUNDUP(SUM(BP22:BP570),0)</f>
        <v>20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12236.746731934734</v>
      </c>
      <c r="Y576" s="643">
        <f>GrossWeightTotalR+PalletQtyTotalR*25</f>
        <v>12373.159999999998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1805.0191031191034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1827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23.745640000000002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142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1077.3</v>
      </c>
      <c r="E583" s="46">
        <f>IFERROR(Y86*1,"0")+IFERROR(Y87*1,"0")+IFERROR(Y88*1,"0")+IFERROR(Y92*1,"0")+IFERROR(Y93*1,"0")+IFERROR(Y94*1,"0")+IFERROR(Y95*1,"0")+IFERROR(Y96*1,"0")+IFERROR(Y97*1,"0")+IFERROR(Y98*1,"0")+IFERROR(Y99*1,"0")</f>
        <v>302.22000000000003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300</v>
      </c>
      <c r="G583" s="46">
        <f>IFERROR(Y133*1,"0")+IFERROR(Y134*1,"0")+IFERROR(Y138*1,"0")+IFERROR(Y139*1,"0")+IFERROR(Y143*1,"0")+IFERROR(Y144*1,"0")</f>
        <v>5.6</v>
      </c>
      <c r="H583" s="46">
        <f>IFERROR(Y149*1,"0")+IFERROR(Y153*1,"0")+IFERROR(Y154*1,"0")+IFERROR(Y155*1,"0")+IFERROR(Y159*1,"0")</f>
        <v>72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212.10000000000002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414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410.40000000000003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5717.2000000000007</v>
      </c>
      <c r="U583" s="46">
        <f>IFERROR(Y355*1,"0")+IFERROR(Y359*1,"0")+IFERROR(Y360*1,"0")+IFERROR(Y361*1,"0")</f>
        <v>150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1775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157.19999999999999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95.039999999999992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334.20000000000005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00"/>
        <filter val="1 091,00"/>
        <filter val="1 805,02"/>
        <filter val="1,52"/>
        <filter val="1,79"/>
        <filter val="10,00"/>
        <filter val="100,00"/>
        <filter val="104,76"/>
        <filter val="11 106,00"/>
        <filter val="11 736,75"/>
        <filter val="110,62"/>
        <filter val="117,00"/>
        <filter val="12 236,75"/>
        <filter val="120,00"/>
        <filter val="125,00"/>
        <filter val="127,08"/>
        <filter val="13,00"/>
        <filter val="130,00"/>
        <filter val="131,00"/>
        <filter val="14,00"/>
        <filter val="140,00"/>
        <filter val="142,86"/>
        <filter val="15,20"/>
        <filter val="156,00"/>
        <filter val="160,00"/>
        <filter val="161,00"/>
        <filter val="17,50"/>
        <filter val="180,00"/>
        <filter val="182,00"/>
        <filter val="198,00"/>
        <filter val="20"/>
        <filter val="200,00"/>
        <filter val="210,00"/>
        <filter val="213,00"/>
        <filter val="214,00"/>
        <filter val="238,00"/>
        <filter val="240,00"/>
        <filter val="25,00"/>
        <filter val="25,67"/>
        <filter val="250,00"/>
        <filter val="29,00"/>
        <filter val="3 500,00"/>
        <filter val="3 586,00"/>
        <filter val="3,89"/>
        <filter val="300,00"/>
        <filter val="305,00"/>
        <filter val="32,00"/>
        <filter val="33,81"/>
        <filter val="37,00"/>
        <filter val="37,04"/>
        <filter val="37,81"/>
        <filter val="39,79"/>
        <filter val="40,00"/>
        <filter val="40,19"/>
        <filter val="40,44"/>
        <filter val="400,00"/>
        <filter val="42,00"/>
        <filter val="45,00"/>
        <filter val="46,67"/>
        <filter val="47,56"/>
        <filter val="47,62"/>
        <filter val="477,38"/>
        <filter val="48,00"/>
        <filter val="5,00"/>
        <filter val="50,00"/>
        <filter val="50,71"/>
        <filter val="53,00"/>
        <filter val="57,00"/>
        <filter val="6,00"/>
        <filter val="600,00"/>
        <filter val="61,00"/>
        <filter val="64,00"/>
        <filter val="66,67"/>
        <filter val="67,00"/>
        <filter val="7,00"/>
        <filter val="7,01"/>
        <filter val="7,58"/>
        <filter val="70,00"/>
        <filter val="700,00"/>
        <filter val="71,00"/>
        <filter val="79,00"/>
        <filter val="8,00"/>
        <filter val="800,00"/>
        <filter val="81,30"/>
        <filter val="83,00"/>
        <filter val="85,00"/>
        <filter val="850,00"/>
        <filter val="857,00"/>
        <filter val="86,00"/>
        <filter val="88,53"/>
        <filter val="89,00"/>
        <filter val="94,05"/>
        <filter val="99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2025-05-06T10:41:33Z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