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C8380A8-BE7A-4BD1-9A8A-BFAE8660EBB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заказа'!$A$18:$AF$578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заказа'!$X$574:$X$574</definedName>
    <definedName name="GrossWeightTotalR">'Бланк заказа'!$Y$574:$Y$574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заказа'!$X$575:$X$575</definedName>
    <definedName name="PalletQtyTotalR">'Бланк заказа'!$Y$575:$Y$575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заказа'!$B$518:$B$518</definedName>
    <definedName name="ProductId256">'Бланк заказа'!$B$519:$B$519</definedName>
    <definedName name="ProductId257">'Бланк заказа'!$B$520:$B$520</definedName>
    <definedName name="ProductId258">'Бланк заказа'!$B$524:$B$524</definedName>
    <definedName name="ProductId259">'Бланк заказа'!$B$525:$B$525</definedName>
    <definedName name="ProductId26">'Бланк заказа'!$B$71:$B$71</definedName>
    <definedName name="ProductId260">'Бланк заказа'!$B$526:$B$526</definedName>
    <definedName name="ProductId261">'Бланк заказа'!$B$527:$B$527</definedName>
    <definedName name="ProductId262">'Бланк заказа'!$B$528:$B$528</definedName>
    <definedName name="ProductId263">'Бланк заказа'!$B$532:$B$532</definedName>
    <definedName name="ProductId264">'Бланк заказа'!$B$533:$B$533</definedName>
    <definedName name="ProductId265">'Бланк заказа'!$B$534:$B$534</definedName>
    <definedName name="ProductId266">'Бланк заказа'!$B$535:$B$535</definedName>
    <definedName name="ProductId267">'Бланк заказа'!$B$536:$B$536</definedName>
    <definedName name="ProductId268">'Бланк заказа'!$B$537:$B$537</definedName>
    <definedName name="ProductId269">'Бланк заказа'!$B$538:$B$538</definedName>
    <definedName name="ProductId27">'Бланк заказа'!$B$72:$B$72</definedName>
    <definedName name="ProductId270">'Бланк заказа'!$B$542:$B$542</definedName>
    <definedName name="ProductId271">'Бланк заказа'!$B$543:$B$543</definedName>
    <definedName name="ProductId272">'Бланк заказа'!$B$544:$B$544</definedName>
    <definedName name="ProductId273">'Бланк заказа'!$B$545:$B$545</definedName>
    <definedName name="ProductId274">'Бланк заказа'!$B$546:$B$546</definedName>
    <definedName name="ProductId275">'Бланк заказа'!$B$550:$B$550</definedName>
    <definedName name="ProductId276">'Бланк заказа'!$B$551:$B$551</definedName>
    <definedName name="ProductId277">'Бланк заказа'!$B$552:$B$552</definedName>
    <definedName name="ProductId278">'Бланк заказа'!$B$553:$B$553</definedName>
    <definedName name="ProductId279">'Бланк заказа'!$B$558:$B$558</definedName>
    <definedName name="ProductId28">'Бланк заказа'!$B$73:$B$73</definedName>
    <definedName name="ProductId280">'Бланк заказа'!$B$562:$B$562</definedName>
    <definedName name="ProductId281">'Бланк заказа'!$B$566:$B$566</definedName>
    <definedName name="ProductId282">'Бланк заказа'!$B$570:$B$570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заказа'!$X$518:$X$518</definedName>
    <definedName name="SalesQty256">'Бланк заказа'!$X$519:$X$519</definedName>
    <definedName name="SalesQty257">'Бланк заказа'!$X$520:$X$520</definedName>
    <definedName name="SalesQty258">'Бланк заказа'!$X$524:$X$524</definedName>
    <definedName name="SalesQty259">'Бланк заказа'!$X$525:$X$525</definedName>
    <definedName name="SalesQty26">'Бланк заказа'!$X$71:$X$71</definedName>
    <definedName name="SalesQty260">'Бланк заказа'!$X$526:$X$526</definedName>
    <definedName name="SalesQty261">'Бланк заказа'!$X$527:$X$527</definedName>
    <definedName name="SalesQty262">'Бланк заказа'!$X$528:$X$528</definedName>
    <definedName name="SalesQty263">'Бланк заказа'!$X$532:$X$532</definedName>
    <definedName name="SalesQty264">'Бланк заказа'!$X$533:$X$533</definedName>
    <definedName name="SalesQty265">'Бланк заказа'!$X$534:$X$534</definedName>
    <definedName name="SalesQty266">'Бланк заказа'!$X$535:$X$535</definedName>
    <definedName name="SalesQty267">'Бланк заказа'!$X$536:$X$536</definedName>
    <definedName name="SalesQty268">'Бланк заказа'!$X$537:$X$537</definedName>
    <definedName name="SalesQty269">'Бланк заказа'!$X$538:$X$538</definedName>
    <definedName name="SalesQty27">'Бланк заказа'!$X$72:$X$72</definedName>
    <definedName name="SalesQty270">'Бланк заказа'!$X$542:$X$542</definedName>
    <definedName name="SalesQty271">'Бланк заказа'!$X$543:$X$543</definedName>
    <definedName name="SalesQty272">'Бланк заказа'!$X$544:$X$544</definedName>
    <definedName name="SalesQty273">'Бланк заказа'!$X$545:$X$545</definedName>
    <definedName name="SalesQty274">'Бланк заказа'!$X$546:$X$546</definedName>
    <definedName name="SalesQty275">'Бланк заказа'!$X$550:$X$550</definedName>
    <definedName name="SalesQty276">'Бланк заказа'!$X$551:$X$551</definedName>
    <definedName name="SalesQty277">'Бланк заказа'!$X$552:$X$552</definedName>
    <definedName name="SalesQty278">'Бланк заказа'!$X$553:$X$553</definedName>
    <definedName name="SalesQty279">'Бланк заказа'!$X$558:$X$558</definedName>
    <definedName name="SalesQty28">'Бланк заказа'!$X$73:$X$73</definedName>
    <definedName name="SalesQty280">'Бланк заказа'!$X$562:$X$562</definedName>
    <definedName name="SalesQty281">'Бланк заказа'!$X$566:$X$566</definedName>
    <definedName name="SalesQty282">'Бланк заказа'!$X$570:$X$570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заказа'!$Y$518:$Y$518</definedName>
    <definedName name="SalesRoundBox256">'Бланк заказа'!$Y$519:$Y$519</definedName>
    <definedName name="SalesRoundBox257">'Бланк заказа'!$Y$520:$Y$520</definedName>
    <definedName name="SalesRoundBox258">'Бланк заказа'!$Y$524:$Y$524</definedName>
    <definedName name="SalesRoundBox259">'Бланк заказа'!$Y$525:$Y$525</definedName>
    <definedName name="SalesRoundBox26">'Бланк заказа'!$Y$71:$Y$71</definedName>
    <definedName name="SalesRoundBox260">'Бланк заказа'!$Y$526:$Y$526</definedName>
    <definedName name="SalesRoundBox261">'Бланк заказа'!$Y$527:$Y$527</definedName>
    <definedName name="SalesRoundBox262">'Бланк заказа'!$Y$528:$Y$528</definedName>
    <definedName name="SalesRoundBox263">'Бланк заказа'!$Y$532:$Y$532</definedName>
    <definedName name="SalesRoundBox264">'Бланк заказа'!$Y$533:$Y$533</definedName>
    <definedName name="SalesRoundBox265">'Бланк заказа'!$Y$534:$Y$534</definedName>
    <definedName name="SalesRoundBox266">'Бланк заказа'!$Y$535:$Y$535</definedName>
    <definedName name="SalesRoundBox267">'Бланк заказа'!$Y$536:$Y$536</definedName>
    <definedName name="SalesRoundBox268">'Бланк заказа'!$Y$537:$Y$537</definedName>
    <definedName name="SalesRoundBox269">'Бланк заказа'!$Y$538:$Y$538</definedName>
    <definedName name="SalesRoundBox27">'Бланк заказа'!$Y$72:$Y$72</definedName>
    <definedName name="SalesRoundBox270">'Бланк заказа'!$Y$542:$Y$542</definedName>
    <definedName name="SalesRoundBox271">'Бланк заказа'!$Y$543:$Y$543</definedName>
    <definedName name="SalesRoundBox272">'Бланк заказа'!$Y$544:$Y$544</definedName>
    <definedName name="SalesRoundBox273">'Бланк заказа'!$Y$545:$Y$545</definedName>
    <definedName name="SalesRoundBox274">'Бланк заказа'!$Y$546:$Y$546</definedName>
    <definedName name="SalesRoundBox275">'Бланк заказа'!$Y$550:$Y$550</definedName>
    <definedName name="SalesRoundBox276">'Бланк заказа'!$Y$551:$Y$551</definedName>
    <definedName name="SalesRoundBox277">'Бланк заказа'!$Y$552:$Y$552</definedName>
    <definedName name="SalesRoundBox278">'Бланк заказа'!$Y$553:$Y$553</definedName>
    <definedName name="SalesRoundBox279">'Бланк заказа'!$Y$558:$Y$558</definedName>
    <definedName name="SalesRoundBox28">'Бланк заказа'!$Y$73:$Y$73</definedName>
    <definedName name="SalesRoundBox280">'Бланк заказа'!$Y$562:$Y$562</definedName>
    <definedName name="SalesRoundBox281">'Бланк заказа'!$Y$566:$Y$566</definedName>
    <definedName name="SalesRoundBox282">'Бланк заказа'!$Y$570:$Y$570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заказа'!$W$518:$W$518</definedName>
    <definedName name="UnitOfMeasure256">'Бланк заказа'!$W$519:$W$519</definedName>
    <definedName name="UnitOfMeasure257">'Бланк заказа'!$W$520:$W$520</definedName>
    <definedName name="UnitOfMeasure258">'Бланк заказа'!$W$524:$W$524</definedName>
    <definedName name="UnitOfMeasure259">'Бланк заказа'!$W$525:$W$525</definedName>
    <definedName name="UnitOfMeasure26">'Бланк заказа'!$W$71:$W$71</definedName>
    <definedName name="UnitOfMeasure260">'Бланк заказа'!$W$526:$W$526</definedName>
    <definedName name="UnitOfMeasure261">'Бланк заказа'!$W$527:$W$527</definedName>
    <definedName name="UnitOfMeasure262">'Бланк заказа'!$W$528:$W$528</definedName>
    <definedName name="UnitOfMeasure263">'Бланк заказа'!$W$532:$W$532</definedName>
    <definedName name="UnitOfMeasure264">'Бланк заказа'!$W$533:$W$533</definedName>
    <definedName name="UnitOfMeasure265">'Бланк заказа'!$W$534:$W$534</definedName>
    <definedName name="UnitOfMeasure266">'Бланк заказа'!$W$535:$W$535</definedName>
    <definedName name="UnitOfMeasure267">'Бланк заказа'!$W$536:$W$536</definedName>
    <definedName name="UnitOfMeasure268">'Бланк заказа'!$W$537:$W$537</definedName>
    <definedName name="UnitOfMeasure269">'Бланк заказа'!$W$538:$W$538</definedName>
    <definedName name="UnitOfMeasure27">'Бланк заказа'!$W$72:$W$72</definedName>
    <definedName name="UnitOfMeasure270">'Бланк заказа'!$W$542:$W$542</definedName>
    <definedName name="UnitOfMeasure271">'Бланк заказа'!$W$543:$W$543</definedName>
    <definedName name="UnitOfMeasure272">'Бланк заказа'!$W$544:$W$544</definedName>
    <definedName name="UnitOfMeasure273">'Бланк заказа'!$W$545:$W$545</definedName>
    <definedName name="UnitOfMeasure274">'Бланк заказа'!$W$546:$W$546</definedName>
    <definedName name="UnitOfMeasure275">'Бланк заказа'!$W$550:$W$550</definedName>
    <definedName name="UnitOfMeasure276">'Бланк заказа'!$W$551:$W$551</definedName>
    <definedName name="UnitOfMeasure277">'Бланк заказа'!$W$552:$W$552</definedName>
    <definedName name="UnitOfMeasure278">'Бланк заказа'!$W$553:$W$553</definedName>
    <definedName name="UnitOfMeasure279">'Бланк заказа'!$W$558:$W$558</definedName>
    <definedName name="UnitOfMeasure28">'Бланк заказа'!$W$73:$W$73</definedName>
    <definedName name="UnitOfMeasure280">'Бланк заказа'!$W$562:$W$562</definedName>
    <definedName name="UnitOfMeasure281">'Бланк заказа'!$W$566:$W$566</definedName>
    <definedName name="UnitOfMeasure282">'Бланк заказа'!$W$570:$W$570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2" i="1" l="1"/>
  <c r="X571" i="1"/>
  <c r="BO570" i="1"/>
  <c r="BM570" i="1"/>
  <c r="Y570" i="1"/>
  <c r="X568" i="1"/>
  <c r="X567" i="1"/>
  <c r="BO566" i="1"/>
  <c r="BM566" i="1"/>
  <c r="Y566" i="1"/>
  <c r="X564" i="1"/>
  <c r="X563" i="1"/>
  <c r="BO562" i="1"/>
  <c r="BM562" i="1"/>
  <c r="Y562" i="1"/>
  <c r="X560" i="1"/>
  <c r="X559" i="1"/>
  <c r="BO558" i="1"/>
  <c r="BM558" i="1"/>
  <c r="Y558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40" i="1"/>
  <c r="X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BO533" i="1"/>
  <c r="BM533" i="1"/>
  <c r="Y533" i="1"/>
  <c r="BO532" i="1"/>
  <c r="BM532" i="1"/>
  <c r="Y532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X521" i="1"/>
  <c r="BO520" i="1"/>
  <c r="BM520" i="1"/>
  <c r="Y520" i="1"/>
  <c r="BO519" i="1"/>
  <c r="BM519" i="1"/>
  <c r="Y519" i="1"/>
  <c r="BO518" i="1"/>
  <c r="BM518" i="1"/>
  <c r="Y518" i="1"/>
  <c r="BO517" i="1"/>
  <c r="BM517" i="1"/>
  <c r="Y517" i="1"/>
  <c r="BO516" i="1"/>
  <c r="BM516" i="1"/>
  <c r="Y516" i="1"/>
  <c r="BO515" i="1"/>
  <c r="BM515" i="1"/>
  <c r="Y515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X500" i="1"/>
  <c r="X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BP475" i="1" s="1"/>
  <c r="P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O449" i="1"/>
  <c r="BM449" i="1"/>
  <c r="Y449" i="1"/>
  <c r="Y451" i="1" s="1"/>
  <c r="P449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O436" i="1"/>
  <c r="BM436" i="1"/>
  <c r="Y436" i="1"/>
  <c r="Y438" i="1" s="1"/>
  <c r="P436" i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P392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BO341" i="1"/>
  <c r="BM341" i="1"/>
  <c r="Y341" i="1"/>
  <c r="BP341" i="1" s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BP320" i="1" s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O300" i="1"/>
  <c r="BM300" i="1"/>
  <c r="Y300" i="1"/>
  <c r="BP300" i="1" s="1"/>
  <c r="P300" i="1"/>
  <c r="X297" i="1"/>
  <c r="X296" i="1"/>
  <c r="BO295" i="1"/>
  <c r="BM295" i="1"/>
  <c r="Y295" i="1"/>
  <c r="Y296" i="1" s="1"/>
  <c r="P295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P583" i="1" s="1"/>
  <c r="P286" i="1"/>
  <c r="X283" i="1"/>
  <c r="X282" i="1"/>
  <c r="BO281" i="1"/>
  <c r="BM281" i="1"/>
  <c r="Y281" i="1"/>
  <c r="P281" i="1"/>
  <c r="BO280" i="1"/>
  <c r="BM280" i="1"/>
  <c r="Y280" i="1"/>
  <c r="Z280" i="1" s="1"/>
  <c r="P280" i="1"/>
  <c r="BO279" i="1"/>
  <c r="BM279" i="1"/>
  <c r="Y279" i="1"/>
  <c r="P279" i="1"/>
  <c r="BO278" i="1"/>
  <c r="BM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X257" i="1"/>
  <c r="X256" i="1"/>
  <c r="BO255" i="1"/>
  <c r="BM255" i="1"/>
  <c r="Y255" i="1"/>
  <c r="BO254" i="1"/>
  <c r="BM254" i="1"/>
  <c r="Y254" i="1"/>
  <c r="BO253" i="1"/>
  <c r="BM253" i="1"/>
  <c r="Y253" i="1"/>
  <c r="BO252" i="1"/>
  <c r="BM252" i="1"/>
  <c r="Y252" i="1"/>
  <c r="BO251" i="1"/>
  <c r="BM251" i="1"/>
  <c r="Y251" i="1"/>
  <c r="X249" i="1"/>
  <c r="X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X185" i="1"/>
  <c r="X184" i="1"/>
  <c r="BO183" i="1"/>
  <c r="BM183" i="1"/>
  <c r="Y183" i="1"/>
  <c r="BO182" i="1"/>
  <c r="BM182" i="1"/>
  <c r="Y182" i="1"/>
  <c r="BO181" i="1"/>
  <c r="BM181" i="1"/>
  <c r="Y181" i="1"/>
  <c r="X179" i="1"/>
  <c r="X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BO153" i="1"/>
  <c r="BM153" i="1"/>
  <c r="Y153" i="1"/>
  <c r="P153" i="1"/>
  <c r="X151" i="1"/>
  <c r="X150" i="1"/>
  <c r="BO149" i="1"/>
  <c r="BM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P134" i="1"/>
  <c r="BO133" i="1"/>
  <c r="BM133" i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3" i="1"/>
  <c r="X62" i="1"/>
  <c r="BO61" i="1"/>
  <c r="BM61" i="1"/>
  <c r="Y61" i="1"/>
  <c r="BP61" i="1" s="1"/>
  <c r="P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BP58" i="1" s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P37" i="1"/>
  <c r="X33" i="1"/>
  <c r="X32" i="1"/>
  <c r="BO31" i="1"/>
  <c r="BM31" i="1"/>
  <c r="Y31" i="1"/>
  <c r="P31" i="1"/>
  <c r="X29" i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O25" i="1"/>
  <c r="BM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F10" i="1" s="1"/>
  <c r="D7" i="1"/>
  <c r="Q6" i="1"/>
  <c r="P2" i="1"/>
  <c r="Z66" i="1" l="1"/>
  <c r="BN66" i="1"/>
  <c r="Z172" i="1"/>
  <c r="BN172" i="1"/>
  <c r="Z234" i="1"/>
  <c r="BN234" i="1"/>
  <c r="Z320" i="1"/>
  <c r="BN320" i="1"/>
  <c r="Z394" i="1"/>
  <c r="BN394" i="1"/>
  <c r="Z475" i="1"/>
  <c r="BN475" i="1"/>
  <c r="Z52" i="1"/>
  <c r="BN52" i="1"/>
  <c r="Z80" i="1"/>
  <c r="BN80" i="1"/>
  <c r="Z94" i="1"/>
  <c r="BN94" i="1"/>
  <c r="Z113" i="1"/>
  <c r="BN113" i="1"/>
  <c r="Z144" i="1"/>
  <c r="BN144" i="1"/>
  <c r="Z197" i="1"/>
  <c r="BN197" i="1"/>
  <c r="Z219" i="1"/>
  <c r="BN219" i="1"/>
  <c r="Z261" i="1"/>
  <c r="BN261" i="1"/>
  <c r="Z286" i="1"/>
  <c r="Z287" i="1" s="1"/>
  <c r="BN286" i="1"/>
  <c r="BP286" i="1"/>
  <c r="Y287" i="1"/>
  <c r="Z290" i="1"/>
  <c r="Z291" i="1" s="1"/>
  <c r="BN290" i="1"/>
  <c r="BP290" i="1"/>
  <c r="Y291" i="1"/>
  <c r="Z295" i="1"/>
  <c r="Z296" i="1" s="1"/>
  <c r="BN295" i="1"/>
  <c r="BP295" i="1"/>
  <c r="Z300" i="1"/>
  <c r="BN300" i="1"/>
  <c r="Z336" i="1"/>
  <c r="BN336" i="1"/>
  <c r="Z341" i="1"/>
  <c r="BN341" i="1"/>
  <c r="Z342" i="1"/>
  <c r="BN342" i="1"/>
  <c r="Z373" i="1"/>
  <c r="BN373" i="1"/>
  <c r="Z418" i="1"/>
  <c r="BN418" i="1"/>
  <c r="Z420" i="1"/>
  <c r="BN420" i="1"/>
  <c r="Z467" i="1"/>
  <c r="BN467" i="1"/>
  <c r="Z491" i="1"/>
  <c r="BN491" i="1"/>
  <c r="BP134" i="1"/>
  <c r="BN134" i="1"/>
  <c r="Z134" i="1"/>
  <c r="BP176" i="1"/>
  <c r="BN176" i="1"/>
  <c r="Z176" i="1"/>
  <c r="BP182" i="1"/>
  <c r="BN182" i="1"/>
  <c r="Z182" i="1"/>
  <c r="BP215" i="1"/>
  <c r="BN215" i="1"/>
  <c r="Z215" i="1"/>
  <c r="BP238" i="1"/>
  <c r="BN238" i="1"/>
  <c r="Z238" i="1"/>
  <c r="BP328" i="1"/>
  <c r="BN328" i="1"/>
  <c r="Z328" i="1"/>
  <c r="BP369" i="1"/>
  <c r="BN369" i="1"/>
  <c r="Z369" i="1"/>
  <c r="Y402" i="1"/>
  <c r="Y401" i="1"/>
  <c r="BP400" i="1"/>
  <c r="BN400" i="1"/>
  <c r="Z400" i="1"/>
  <c r="Z401" i="1" s="1"/>
  <c r="BP404" i="1"/>
  <c r="BN404" i="1"/>
  <c r="Z404" i="1"/>
  <c r="BP443" i="1"/>
  <c r="BN443" i="1"/>
  <c r="Z443" i="1"/>
  <c r="BP479" i="1"/>
  <c r="BN479" i="1"/>
  <c r="Z479" i="1"/>
  <c r="Y559" i="1"/>
  <c r="BP558" i="1"/>
  <c r="BN558" i="1"/>
  <c r="Z558" i="1"/>
  <c r="Z559" i="1" s="1"/>
  <c r="Y568" i="1"/>
  <c r="Y567" i="1"/>
  <c r="BP566" i="1"/>
  <c r="BN566" i="1"/>
  <c r="Z566" i="1"/>
  <c r="Z567" i="1" s="1"/>
  <c r="X574" i="1"/>
  <c r="Z23" i="1"/>
  <c r="BN23" i="1"/>
  <c r="Z39" i="1"/>
  <c r="BN39" i="1"/>
  <c r="D583" i="1"/>
  <c r="Z58" i="1"/>
  <c r="BN58" i="1"/>
  <c r="Z74" i="1"/>
  <c r="BN74" i="1"/>
  <c r="Z98" i="1"/>
  <c r="BN98" i="1"/>
  <c r="F583" i="1"/>
  <c r="BP107" i="1"/>
  <c r="BN107" i="1"/>
  <c r="BP119" i="1"/>
  <c r="BN119" i="1"/>
  <c r="Z119" i="1"/>
  <c r="BP155" i="1"/>
  <c r="BN155" i="1"/>
  <c r="Z155" i="1"/>
  <c r="Y185" i="1"/>
  <c r="Y184" i="1"/>
  <c r="BP181" i="1"/>
  <c r="BN181" i="1"/>
  <c r="Z181" i="1"/>
  <c r="BP183" i="1"/>
  <c r="BN183" i="1"/>
  <c r="Z183" i="1"/>
  <c r="BP205" i="1"/>
  <c r="BN205" i="1"/>
  <c r="Z205" i="1"/>
  <c r="BP225" i="1"/>
  <c r="BN225" i="1"/>
  <c r="Z225" i="1"/>
  <c r="BP265" i="1"/>
  <c r="BN265" i="1"/>
  <c r="Z265" i="1"/>
  <c r="BP314" i="1"/>
  <c r="BN314" i="1"/>
  <c r="Z314" i="1"/>
  <c r="BP348" i="1"/>
  <c r="BN348" i="1"/>
  <c r="Z348" i="1"/>
  <c r="BP383" i="1"/>
  <c r="BN383" i="1"/>
  <c r="Z383" i="1"/>
  <c r="BP424" i="1"/>
  <c r="BN424" i="1"/>
  <c r="Z424" i="1"/>
  <c r="BP471" i="1"/>
  <c r="BN471" i="1"/>
  <c r="Z471" i="1"/>
  <c r="BP495" i="1"/>
  <c r="BN495" i="1"/>
  <c r="Z495" i="1"/>
  <c r="BP25" i="1"/>
  <c r="BN25" i="1"/>
  <c r="Z25" i="1"/>
  <c r="BP50" i="1"/>
  <c r="BN50" i="1"/>
  <c r="Z50" i="1"/>
  <c r="BP60" i="1"/>
  <c r="BN60" i="1"/>
  <c r="Z60" i="1"/>
  <c r="BP76" i="1"/>
  <c r="BN76" i="1"/>
  <c r="Z76" i="1"/>
  <c r="Y100" i="1"/>
  <c r="BP92" i="1"/>
  <c r="BN92" i="1"/>
  <c r="Z92" i="1"/>
  <c r="BP105" i="1"/>
  <c r="BN105" i="1"/>
  <c r="Z105" i="1"/>
  <c r="Y125" i="1"/>
  <c r="BP117" i="1"/>
  <c r="BN117" i="1"/>
  <c r="Z117" i="1"/>
  <c r="Y129" i="1"/>
  <c r="BP127" i="1"/>
  <c r="BN127" i="1"/>
  <c r="Z127" i="1"/>
  <c r="H583" i="1"/>
  <c r="Y150" i="1"/>
  <c r="BP149" i="1"/>
  <c r="BN149" i="1"/>
  <c r="Z149" i="1"/>
  <c r="Z150" i="1" s="1"/>
  <c r="BP153" i="1"/>
  <c r="BN153" i="1"/>
  <c r="Z153" i="1"/>
  <c r="BP174" i="1"/>
  <c r="BN174" i="1"/>
  <c r="Z174" i="1"/>
  <c r="BP203" i="1"/>
  <c r="BN203" i="1"/>
  <c r="Z203" i="1"/>
  <c r="Y223" i="1"/>
  <c r="BP213" i="1"/>
  <c r="BN213" i="1"/>
  <c r="Z213" i="1"/>
  <c r="BP221" i="1"/>
  <c r="BN221" i="1"/>
  <c r="Z221" i="1"/>
  <c r="BP236" i="1"/>
  <c r="BN236" i="1"/>
  <c r="Z236" i="1"/>
  <c r="Y249" i="1"/>
  <c r="Y248" i="1"/>
  <c r="BP247" i="1"/>
  <c r="BN247" i="1"/>
  <c r="Z247" i="1"/>
  <c r="Z248" i="1" s="1"/>
  <c r="BP263" i="1"/>
  <c r="BN263" i="1"/>
  <c r="Z263" i="1"/>
  <c r="BP278" i="1"/>
  <c r="BN278" i="1"/>
  <c r="Z278" i="1"/>
  <c r="BP312" i="1"/>
  <c r="BN312" i="1"/>
  <c r="Z312" i="1"/>
  <c r="BP322" i="1"/>
  <c r="BN322" i="1"/>
  <c r="Z322" i="1"/>
  <c r="BP344" i="1"/>
  <c r="BN344" i="1"/>
  <c r="Z344" i="1"/>
  <c r="BP367" i="1"/>
  <c r="BN367" i="1"/>
  <c r="Z367" i="1"/>
  <c r="BP377" i="1"/>
  <c r="BN377" i="1"/>
  <c r="Z377" i="1"/>
  <c r="BP396" i="1"/>
  <c r="BN396" i="1"/>
  <c r="Z396" i="1"/>
  <c r="BP422" i="1"/>
  <c r="BN422" i="1"/>
  <c r="Z422" i="1"/>
  <c r="BP437" i="1"/>
  <c r="BN437" i="1"/>
  <c r="Z437" i="1"/>
  <c r="BP441" i="1"/>
  <c r="BN441" i="1"/>
  <c r="Z441" i="1"/>
  <c r="BP469" i="1"/>
  <c r="BN469" i="1"/>
  <c r="Z469" i="1"/>
  <c r="BP477" i="1"/>
  <c r="BN477" i="1"/>
  <c r="Z477" i="1"/>
  <c r="BP493" i="1"/>
  <c r="BN493" i="1"/>
  <c r="Z493" i="1"/>
  <c r="BP509" i="1"/>
  <c r="BN509" i="1"/>
  <c r="Z509" i="1"/>
  <c r="BP525" i="1"/>
  <c r="BN525" i="1"/>
  <c r="Z525" i="1"/>
  <c r="BP527" i="1"/>
  <c r="BN527" i="1"/>
  <c r="Z527" i="1"/>
  <c r="BP543" i="1"/>
  <c r="BN543" i="1"/>
  <c r="Z543" i="1"/>
  <c r="BP545" i="1"/>
  <c r="BN545" i="1"/>
  <c r="Z545" i="1"/>
  <c r="B583" i="1"/>
  <c r="X573" i="1"/>
  <c r="Y33" i="1"/>
  <c r="Y32" i="1"/>
  <c r="BP31" i="1"/>
  <c r="BN31" i="1"/>
  <c r="Z31" i="1"/>
  <c r="Z32" i="1" s="1"/>
  <c r="BP37" i="1"/>
  <c r="BN37" i="1"/>
  <c r="Z37" i="1"/>
  <c r="BP54" i="1"/>
  <c r="BN54" i="1"/>
  <c r="Z54" i="1"/>
  <c r="Y78" i="1"/>
  <c r="BP72" i="1"/>
  <c r="BN72" i="1"/>
  <c r="Z72" i="1"/>
  <c r="E583" i="1"/>
  <c r="BP87" i="1"/>
  <c r="BN87" i="1"/>
  <c r="Z87" i="1"/>
  <c r="BP96" i="1"/>
  <c r="BN96" i="1"/>
  <c r="Z96" i="1"/>
  <c r="Y115" i="1"/>
  <c r="BP111" i="1"/>
  <c r="BN111" i="1"/>
  <c r="Z111" i="1"/>
  <c r="BP121" i="1"/>
  <c r="BN121" i="1"/>
  <c r="Z121" i="1"/>
  <c r="Y140" i="1"/>
  <c r="BP138" i="1"/>
  <c r="BN138" i="1"/>
  <c r="Z138" i="1"/>
  <c r="BP170" i="1"/>
  <c r="BN170" i="1"/>
  <c r="Z170" i="1"/>
  <c r="BP193" i="1"/>
  <c r="BN193" i="1"/>
  <c r="Z193" i="1"/>
  <c r="BP207" i="1"/>
  <c r="BN207" i="1"/>
  <c r="Z207" i="1"/>
  <c r="BP217" i="1"/>
  <c r="BN217" i="1"/>
  <c r="Z217" i="1"/>
  <c r="BP232" i="1"/>
  <c r="BN232" i="1"/>
  <c r="Z232" i="1"/>
  <c r="Y244" i="1"/>
  <c r="BP242" i="1"/>
  <c r="BN242" i="1"/>
  <c r="Z242" i="1"/>
  <c r="BP270" i="1"/>
  <c r="BN270" i="1"/>
  <c r="Z270" i="1"/>
  <c r="BP281" i="1"/>
  <c r="BN281" i="1"/>
  <c r="Z281" i="1"/>
  <c r="BP316" i="1"/>
  <c r="BN316" i="1"/>
  <c r="Z316" i="1"/>
  <c r="BP330" i="1"/>
  <c r="BN330" i="1"/>
  <c r="Z330" i="1"/>
  <c r="BP350" i="1"/>
  <c r="BN350" i="1"/>
  <c r="Z350" i="1"/>
  <c r="Y356" i="1"/>
  <c r="BP355" i="1"/>
  <c r="BN355" i="1"/>
  <c r="Z355" i="1"/>
  <c r="Z356" i="1" s="1"/>
  <c r="BP359" i="1"/>
  <c r="BN359" i="1"/>
  <c r="Z359" i="1"/>
  <c r="BP371" i="1"/>
  <c r="BN371" i="1"/>
  <c r="Z371" i="1"/>
  <c r="Y389" i="1"/>
  <c r="Y388" i="1"/>
  <c r="BP387" i="1"/>
  <c r="BN387" i="1"/>
  <c r="Z387" i="1"/>
  <c r="Z388" i="1" s="1"/>
  <c r="BP392" i="1"/>
  <c r="BN392" i="1"/>
  <c r="Z392" i="1"/>
  <c r="BP406" i="1"/>
  <c r="BN406" i="1"/>
  <c r="Z406" i="1"/>
  <c r="X575" i="1"/>
  <c r="Y62" i="1"/>
  <c r="Y68" i="1"/>
  <c r="Y82" i="1"/>
  <c r="G583" i="1"/>
  <c r="Y199" i="1"/>
  <c r="Y227" i="1"/>
  <c r="Y297" i="1"/>
  <c r="Q583" i="1"/>
  <c r="Y352" i="1"/>
  <c r="Y351" i="1"/>
  <c r="Y408" i="1"/>
  <c r="BP426" i="1"/>
  <c r="BN426" i="1"/>
  <c r="Z426" i="1"/>
  <c r="BP450" i="1"/>
  <c r="BN450" i="1"/>
  <c r="Z450" i="1"/>
  <c r="AA583" i="1"/>
  <c r="Y456" i="1"/>
  <c r="BP455" i="1"/>
  <c r="BN455" i="1"/>
  <c r="Z455" i="1"/>
  <c r="Z456" i="1" s="1"/>
  <c r="Y461" i="1"/>
  <c r="Y460" i="1"/>
  <c r="BP459" i="1"/>
  <c r="BN459" i="1"/>
  <c r="Z459" i="1"/>
  <c r="Z460" i="1" s="1"/>
  <c r="BP465" i="1"/>
  <c r="BN465" i="1"/>
  <c r="Z465" i="1"/>
  <c r="BP473" i="1"/>
  <c r="BN473" i="1"/>
  <c r="Z473" i="1"/>
  <c r="BP485" i="1"/>
  <c r="BN485" i="1"/>
  <c r="Z485" i="1"/>
  <c r="BP497" i="1"/>
  <c r="BN497" i="1"/>
  <c r="Z497" i="1"/>
  <c r="Y530" i="1"/>
  <c r="Y529" i="1"/>
  <c r="BP524" i="1"/>
  <c r="BN524" i="1"/>
  <c r="Z524" i="1"/>
  <c r="BP526" i="1"/>
  <c r="BN526" i="1"/>
  <c r="Z526" i="1"/>
  <c r="BP528" i="1"/>
  <c r="BN528" i="1"/>
  <c r="Z528" i="1"/>
  <c r="Y548" i="1"/>
  <c r="Y547" i="1"/>
  <c r="BP542" i="1"/>
  <c r="BN542" i="1"/>
  <c r="Z542" i="1"/>
  <c r="BP544" i="1"/>
  <c r="BN544" i="1"/>
  <c r="Z544" i="1"/>
  <c r="BP546" i="1"/>
  <c r="BN546" i="1"/>
  <c r="Z546" i="1"/>
  <c r="Y432" i="1"/>
  <c r="AD583" i="1"/>
  <c r="Y42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7" i="1"/>
  <c r="Y160" i="1"/>
  <c r="BP159" i="1"/>
  <c r="BN159" i="1"/>
  <c r="Z159" i="1"/>
  <c r="Z160" i="1" s="1"/>
  <c r="Y161" i="1"/>
  <c r="I583" i="1"/>
  <c r="Y166" i="1"/>
  <c r="BP165" i="1"/>
  <c r="BN165" i="1"/>
  <c r="Z165" i="1"/>
  <c r="Z166" i="1" s="1"/>
  <c r="Y167" i="1"/>
  <c r="Y178" i="1"/>
  <c r="BP169" i="1"/>
  <c r="BN169" i="1"/>
  <c r="Z169" i="1"/>
  <c r="BP173" i="1"/>
  <c r="BN173" i="1"/>
  <c r="Z173" i="1"/>
  <c r="BP177" i="1"/>
  <c r="BN177" i="1"/>
  <c r="Z177" i="1"/>
  <c r="Y179" i="1"/>
  <c r="Y188" i="1"/>
  <c r="BP187" i="1"/>
  <c r="BN187" i="1"/>
  <c r="Z187" i="1"/>
  <c r="Z188" i="1" s="1"/>
  <c r="Y189" i="1"/>
  <c r="J583" i="1"/>
  <c r="Y195" i="1"/>
  <c r="BP192" i="1"/>
  <c r="BN192" i="1"/>
  <c r="Z192" i="1"/>
  <c r="BP204" i="1"/>
  <c r="BN204" i="1"/>
  <c r="Z204" i="1"/>
  <c r="BP208" i="1"/>
  <c r="BN208" i="1"/>
  <c r="Z208" i="1"/>
  <c r="BP216" i="1"/>
  <c r="BN216" i="1"/>
  <c r="Z216" i="1"/>
  <c r="BP220" i="1"/>
  <c r="BN220" i="1"/>
  <c r="Z220" i="1"/>
  <c r="BP233" i="1"/>
  <c r="BN233" i="1"/>
  <c r="Z233" i="1"/>
  <c r="BP237" i="1"/>
  <c r="BN237" i="1"/>
  <c r="Z237" i="1"/>
  <c r="BP252" i="1"/>
  <c r="BN252" i="1"/>
  <c r="Z252" i="1"/>
  <c r="BP254" i="1"/>
  <c r="BN254" i="1"/>
  <c r="Z254" i="1"/>
  <c r="BP262" i="1"/>
  <c r="BN262" i="1"/>
  <c r="Z262" i="1"/>
  <c r="Y266" i="1"/>
  <c r="BP271" i="1"/>
  <c r="BN271" i="1"/>
  <c r="Z271" i="1"/>
  <c r="BP360" i="1"/>
  <c r="BN360" i="1"/>
  <c r="Z360" i="1"/>
  <c r="Z362" i="1" s="1"/>
  <c r="Y362" i="1"/>
  <c r="BP395" i="1"/>
  <c r="BN395" i="1"/>
  <c r="Z395" i="1"/>
  <c r="BP442" i="1"/>
  <c r="BN442" i="1"/>
  <c r="Z442" i="1"/>
  <c r="Y446" i="1"/>
  <c r="BP516" i="1"/>
  <c r="BN516" i="1"/>
  <c r="Z516" i="1"/>
  <c r="BP518" i="1"/>
  <c r="BN518" i="1"/>
  <c r="Z518" i="1"/>
  <c r="BP520" i="1"/>
  <c r="BN520" i="1"/>
  <c r="Z520" i="1"/>
  <c r="Y522" i="1"/>
  <c r="Y539" i="1"/>
  <c r="BP532" i="1"/>
  <c r="BN532" i="1"/>
  <c r="Z532" i="1"/>
  <c r="BP534" i="1"/>
  <c r="BN534" i="1"/>
  <c r="Z534" i="1"/>
  <c r="BP536" i="1"/>
  <c r="BN536" i="1"/>
  <c r="Z536" i="1"/>
  <c r="BP538" i="1"/>
  <c r="BN538" i="1"/>
  <c r="Z538" i="1"/>
  <c r="Y540" i="1"/>
  <c r="Y554" i="1"/>
  <c r="BP550" i="1"/>
  <c r="BN550" i="1"/>
  <c r="Z550" i="1"/>
  <c r="Y555" i="1"/>
  <c r="BP552" i="1"/>
  <c r="BN552" i="1"/>
  <c r="Z552" i="1"/>
  <c r="H9" i="1"/>
  <c r="A10" i="1"/>
  <c r="Y28" i="1"/>
  <c r="Y46" i="1"/>
  <c r="F9" i="1"/>
  <c r="J9" i="1"/>
  <c r="Z22" i="1"/>
  <c r="BN22" i="1"/>
  <c r="BP22" i="1"/>
  <c r="Z24" i="1"/>
  <c r="BN24" i="1"/>
  <c r="Z26" i="1"/>
  <c r="BN26" i="1"/>
  <c r="X577" i="1"/>
  <c r="Y29" i="1"/>
  <c r="C583" i="1"/>
  <c r="Z38" i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BN59" i="1"/>
  <c r="Z61" i="1"/>
  <c r="BN61" i="1"/>
  <c r="Z65" i="1"/>
  <c r="BN65" i="1"/>
  <c r="BP65" i="1"/>
  <c r="Z67" i="1"/>
  <c r="BN67" i="1"/>
  <c r="Z71" i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3" i="1"/>
  <c r="BN93" i="1"/>
  <c r="Z95" i="1"/>
  <c r="BN95" i="1"/>
  <c r="Z97" i="1"/>
  <c r="BN97" i="1"/>
  <c r="Z99" i="1"/>
  <c r="BN99" i="1"/>
  <c r="Z104" i="1"/>
  <c r="BN104" i="1"/>
  <c r="BP104" i="1"/>
  <c r="Z106" i="1"/>
  <c r="BN106" i="1"/>
  <c r="Y109" i="1"/>
  <c r="Z112" i="1"/>
  <c r="BN112" i="1"/>
  <c r="Z118" i="1"/>
  <c r="BN118" i="1"/>
  <c r="Z120" i="1"/>
  <c r="BN120" i="1"/>
  <c r="Z122" i="1"/>
  <c r="BN122" i="1"/>
  <c r="Z128" i="1"/>
  <c r="BN128" i="1"/>
  <c r="Z133" i="1"/>
  <c r="BN133" i="1"/>
  <c r="BP133" i="1"/>
  <c r="Y136" i="1"/>
  <c r="Z139" i="1"/>
  <c r="BN139" i="1"/>
  <c r="Z143" i="1"/>
  <c r="Z145" i="1" s="1"/>
  <c r="BN143" i="1"/>
  <c r="BP143" i="1"/>
  <c r="Y151" i="1"/>
  <c r="Y156" i="1"/>
  <c r="Z154" i="1"/>
  <c r="Z156" i="1" s="1"/>
  <c r="BN154" i="1"/>
  <c r="BP171" i="1"/>
  <c r="BN171" i="1"/>
  <c r="Z171" i="1"/>
  <c r="BP175" i="1"/>
  <c r="BN175" i="1"/>
  <c r="Z175" i="1"/>
  <c r="Y194" i="1"/>
  <c r="BP198" i="1"/>
  <c r="BN198" i="1"/>
  <c r="Z198" i="1"/>
  <c r="Z199" i="1" s="1"/>
  <c r="Y200" i="1"/>
  <c r="Y211" i="1"/>
  <c r="BP202" i="1"/>
  <c r="BN202" i="1"/>
  <c r="Z202" i="1"/>
  <c r="BP206" i="1"/>
  <c r="BN206" i="1"/>
  <c r="Z206" i="1"/>
  <c r="Y210" i="1"/>
  <c r="BP214" i="1"/>
  <c r="BN214" i="1"/>
  <c r="Z214" i="1"/>
  <c r="BP218" i="1"/>
  <c r="BN218" i="1"/>
  <c r="Z218" i="1"/>
  <c r="Y222" i="1"/>
  <c r="BP226" i="1"/>
  <c r="BN226" i="1"/>
  <c r="Z226" i="1"/>
  <c r="Z227" i="1" s="1"/>
  <c r="Y228" i="1"/>
  <c r="K583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56" i="1"/>
  <c r="BP251" i="1"/>
  <c r="BN251" i="1"/>
  <c r="Z251" i="1"/>
  <c r="BP253" i="1"/>
  <c r="BN253" i="1"/>
  <c r="Z253" i="1"/>
  <c r="BP255" i="1"/>
  <c r="BN255" i="1"/>
  <c r="Z255" i="1"/>
  <c r="Y257" i="1"/>
  <c r="L583" i="1"/>
  <c r="Y267" i="1"/>
  <c r="BP260" i="1"/>
  <c r="BN260" i="1"/>
  <c r="Z260" i="1"/>
  <c r="BP264" i="1"/>
  <c r="BN264" i="1"/>
  <c r="Z264" i="1"/>
  <c r="Y274" i="1"/>
  <c r="BP279" i="1"/>
  <c r="BN279" i="1"/>
  <c r="Z279" i="1"/>
  <c r="BP313" i="1"/>
  <c r="BN313" i="1"/>
  <c r="Z313" i="1"/>
  <c r="Y317" i="1"/>
  <c r="BP321" i="1"/>
  <c r="BN321" i="1"/>
  <c r="Z321" i="1"/>
  <c r="Y325" i="1"/>
  <c r="BP329" i="1"/>
  <c r="BN329" i="1"/>
  <c r="Z329" i="1"/>
  <c r="BP337" i="1"/>
  <c r="BN337" i="1"/>
  <c r="Z337" i="1"/>
  <c r="Y339" i="1"/>
  <c r="BP343" i="1"/>
  <c r="BN343" i="1"/>
  <c r="Z343" i="1"/>
  <c r="Y345" i="1"/>
  <c r="BP370" i="1"/>
  <c r="BN370" i="1"/>
  <c r="Z370" i="1"/>
  <c r="Y374" i="1"/>
  <c r="BP378" i="1"/>
  <c r="BN378" i="1"/>
  <c r="Z378" i="1"/>
  <c r="Y380" i="1"/>
  <c r="Y385" i="1"/>
  <c r="BP382" i="1"/>
  <c r="BN382" i="1"/>
  <c r="Z382" i="1"/>
  <c r="Z384" i="1" s="1"/>
  <c r="Y384" i="1"/>
  <c r="BP407" i="1"/>
  <c r="BN407" i="1"/>
  <c r="Z407" i="1"/>
  <c r="Y409" i="1"/>
  <c r="Y412" i="1"/>
  <c r="BP411" i="1"/>
  <c r="BN411" i="1"/>
  <c r="Z411" i="1"/>
  <c r="Z412" i="1" s="1"/>
  <c r="Y413" i="1"/>
  <c r="X583" i="1"/>
  <c r="Y428" i="1"/>
  <c r="BP417" i="1"/>
  <c r="BN417" i="1"/>
  <c r="Z417" i="1"/>
  <c r="Y427" i="1"/>
  <c r="BP421" i="1"/>
  <c r="BN421" i="1"/>
  <c r="Z421" i="1"/>
  <c r="BP425" i="1"/>
  <c r="BN425" i="1"/>
  <c r="Z425" i="1"/>
  <c r="Y583" i="1"/>
  <c r="M583" i="1"/>
  <c r="Y275" i="1"/>
  <c r="O583" i="1"/>
  <c r="Y283" i="1"/>
  <c r="BP280" i="1"/>
  <c r="BN280" i="1"/>
  <c r="Y282" i="1"/>
  <c r="BP301" i="1"/>
  <c r="BN301" i="1"/>
  <c r="Z301" i="1"/>
  <c r="Y303" i="1"/>
  <c r="S583" i="1"/>
  <c r="Y307" i="1"/>
  <c r="BP306" i="1"/>
  <c r="BN306" i="1"/>
  <c r="Z306" i="1"/>
  <c r="Z307" i="1" s="1"/>
  <c r="Y308" i="1"/>
  <c r="T583" i="1"/>
  <c r="Y318" i="1"/>
  <c r="BP311" i="1"/>
  <c r="BN311" i="1"/>
  <c r="Z311" i="1"/>
  <c r="BP315" i="1"/>
  <c r="BN315" i="1"/>
  <c r="Z315" i="1"/>
  <c r="Y324" i="1"/>
  <c r="BP323" i="1"/>
  <c r="BN323" i="1"/>
  <c r="Z323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Y346" i="1"/>
  <c r="BP349" i="1"/>
  <c r="BN349" i="1"/>
  <c r="Z349" i="1"/>
  <c r="U583" i="1"/>
  <c r="Y363" i="1"/>
  <c r="BP368" i="1"/>
  <c r="BN368" i="1"/>
  <c r="Z368" i="1"/>
  <c r="BP372" i="1"/>
  <c r="BN372" i="1"/>
  <c r="Z372" i="1"/>
  <c r="Y379" i="1"/>
  <c r="BP393" i="1"/>
  <c r="BN393" i="1"/>
  <c r="Z393" i="1"/>
  <c r="Y397" i="1"/>
  <c r="BP405" i="1"/>
  <c r="BN405" i="1"/>
  <c r="Z405" i="1"/>
  <c r="BP419" i="1"/>
  <c r="BN419" i="1"/>
  <c r="Z419" i="1"/>
  <c r="BP423" i="1"/>
  <c r="BN423" i="1"/>
  <c r="Z423" i="1"/>
  <c r="BP431" i="1"/>
  <c r="BN431" i="1"/>
  <c r="Z431" i="1"/>
  <c r="Z432" i="1" s="1"/>
  <c r="Y433" i="1"/>
  <c r="Y439" i="1"/>
  <c r="BP436" i="1"/>
  <c r="BN436" i="1"/>
  <c r="Z436" i="1"/>
  <c r="Y445" i="1"/>
  <c r="BP444" i="1"/>
  <c r="BN444" i="1"/>
  <c r="Z444" i="1"/>
  <c r="Z583" i="1"/>
  <c r="Y452" i="1"/>
  <c r="BP449" i="1"/>
  <c r="BN449" i="1"/>
  <c r="Z449" i="1"/>
  <c r="BP468" i="1"/>
  <c r="BN468" i="1"/>
  <c r="Z468" i="1"/>
  <c r="BP472" i="1"/>
  <c r="BN472" i="1"/>
  <c r="Z472" i="1"/>
  <c r="BP476" i="1"/>
  <c r="BN476" i="1"/>
  <c r="Z476" i="1"/>
  <c r="BP480" i="1"/>
  <c r="BN480" i="1"/>
  <c r="Z480" i="1"/>
  <c r="Y482" i="1"/>
  <c r="Y487" i="1"/>
  <c r="BP484" i="1"/>
  <c r="BN484" i="1"/>
  <c r="Z484" i="1"/>
  <c r="Y488" i="1"/>
  <c r="BP492" i="1"/>
  <c r="BN492" i="1"/>
  <c r="Z492" i="1"/>
  <c r="BP496" i="1"/>
  <c r="BN496" i="1"/>
  <c r="Z496" i="1"/>
  <c r="BP504" i="1"/>
  <c r="BN504" i="1"/>
  <c r="Z504" i="1"/>
  <c r="Y506" i="1"/>
  <c r="Y511" i="1"/>
  <c r="BP508" i="1"/>
  <c r="BN508" i="1"/>
  <c r="Z508" i="1"/>
  <c r="Y510" i="1"/>
  <c r="Y288" i="1"/>
  <c r="R583" i="1"/>
  <c r="Y302" i="1"/>
  <c r="Y357" i="1"/>
  <c r="V583" i="1"/>
  <c r="Y375" i="1"/>
  <c r="W583" i="1"/>
  <c r="Y398" i="1"/>
  <c r="Y457" i="1"/>
  <c r="BP466" i="1"/>
  <c r="BN466" i="1"/>
  <c r="Z466" i="1"/>
  <c r="BP470" i="1"/>
  <c r="BN470" i="1"/>
  <c r="Z470" i="1"/>
  <c r="BP474" i="1"/>
  <c r="BN474" i="1"/>
  <c r="Z474" i="1"/>
  <c r="BP478" i="1"/>
  <c r="BN478" i="1"/>
  <c r="Z478" i="1"/>
  <c r="BP486" i="1"/>
  <c r="BN486" i="1"/>
  <c r="Z486" i="1"/>
  <c r="Y499" i="1"/>
  <c r="BP490" i="1"/>
  <c r="BN490" i="1"/>
  <c r="Z490" i="1"/>
  <c r="BP494" i="1"/>
  <c r="BN494" i="1"/>
  <c r="Z494" i="1"/>
  <c r="BP498" i="1"/>
  <c r="BN498" i="1"/>
  <c r="Z498" i="1"/>
  <c r="Y500" i="1"/>
  <c r="Y505" i="1"/>
  <c r="BP502" i="1"/>
  <c r="BN502" i="1"/>
  <c r="Z502" i="1"/>
  <c r="Y521" i="1"/>
  <c r="BP515" i="1"/>
  <c r="BN515" i="1"/>
  <c r="Z515" i="1"/>
  <c r="AC583" i="1"/>
  <c r="AB583" i="1"/>
  <c r="Y481" i="1"/>
  <c r="BP517" i="1"/>
  <c r="BN517" i="1"/>
  <c r="Z517" i="1"/>
  <c r="BP519" i="1"/>
  <c r="BN519" i="1"/>
  <c r="Z519" i="1"/>
  <c r="BP533" i="1"/>
  <c r="BN533" i="1"/>
  <c r="Z533" i="1"/>
  <c r="BP535" i="1"/>
  <c r="BN535" i="1"/>
  <c r="Z535" i="1"/>
  <c r="BP537" i="1"/>
  <c r="BN537" i="1"/>
  <c r="Z537" i="1"/>
  <c r="BP551" i="1"/>
  <c r="BN551" i="1"/>
  <c r="Z551" i="1"/>
  <c r="BP553" i="1"/>
  <c r="BN553" i="1"/>
  <c r="Z553" i="1"/>
  <c r="Y563" i="1"/>
  <c r="BP562" i="1"/>
  <c r="BN562" i="1"/>
  <c r="Z562" i="1"/>
  <c r="Z563" i="1" s="1"/>
  <c r="Y564" i="1"/>
  <c r="Y571" i="1"/>
  <c r="BP570" i="1"/>
  <c r="BN570" i="1"/>
  <c r="Z570" i="1"/>
  <c r="Z571" i="1" s="1"/>
  <c r="Y572" i="1"/>
  <c r="Y560" i="1"/>
  <c r="Z510" i="1" l="1"/>
  <c r="Z451" i="1"/>
  <c r="Z302" i="1"/>
  <c r="Z379" i="1"/>
  <c r="Z345" i="1"/>
  <c r="Z244" i="1"/>
  <c r="Z135" i="1"/>
  <c r="Z129" i="1"/>
  <c r="Z114" i="1"/>
  <c r="Z445" i="1"/>
  <c r="X576" i="1"/>
  <c r="Z397" i="1"/>
  <c r="Z184" i="1"/>
  <c r="Z505" i="1"/>
  <c r="Z374" i="1"/>
  <c r="Z351" i="1"/>
  <c r="Z194" i="1"/>
  <c r="Z408" i="1"/>
  <c r="Z282" i="1"/>
  <c r="Z140" i="1"/>
  <c r="Z108" i="1"/>
  <c r="Z89" i="1"/>
  <c r="Z68" i="1"/>
  <c r="Z55" i="1"/>
  <c r="Z28" i="1"/>
  <c r="Z124" i="1"/>
  <c r="Z100" i="1"/>
  <c r="Z62" i="1"/>
  <c r="Z41" i="1"/>
  <c r="Z529" i="1"/>
  <c r="Z438" i="1"/>
  <c r="Z338" i="1"/>
  <c r="Z332" i="1"/>
  <c r="Z324" i="1"/>
  <c r="Z266" i="1"/>
  <c r="Z239" i="1"/>
  <c r="Z222" i="1"/>
  <c r="Z274" i="1"/>
  <c r="Z547" i="1"/>
  <c r="Z521" i="1"/>
  <c r="Z427" i="1"/>
  <c r="Z256" i="1"/>
  <c r="Y573" i="1"/>
  <c r="Y575" i="1"/>
  <c r="Y577" i="1"/>
  <c r="Z554" i="1"/>
  <c r="Z539" i="1"/>
  <c r="Z499" i="1"/>
  <c r="Z481" i="1"/>
  <c r="Z487" i="1"/>
  <c r="Z317" i="1"/>
  <c r="Z210" i="1"/>
  <c r="Z77" i="1"/>
  <c r="Y574" i="1"/>
  <c r="Z178" i="1"/>
  <c r="Z578" i="1" l="1"/>
  <c r="Y576" i="1"/>
</calcChain>
</file>

<file path=xl/sharedStrings.xml><?xml version="1.0" encoding="utf-8"?>
<sst xmlns="http://schemas.openxmlformats.org/spreadsheetml/2006/main" count="2610" uniqueCount="923">
  <si>
    <t xml:space="preserve">  БЛАНК ЗАКАЗА </t>
  </si>
  <si>
    <t>КИ</t>
  </si>
  <si>
    <t>на отгрузку продукции с ООО Трейд-Сервис с</t>
  </si>
  <si>
    <t>05.05.2025</t>
  </si>
  <si>
    <t>бланк создан</t>
  </si>
  <si>
    <t>30.04.2025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</si>
  <si>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</si>
  <si>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</si>
  <si>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</si>
  <si>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</si>
  <si>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</si>
  <si>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</si>
  <si>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</si>
  <si>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</si>
  <si>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</si>
  <si>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</si>
  <si>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</si>
  <si>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</si>
  <si>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</si>
  <si>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</si>
  <si>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</si>
  <si>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</si>
  <si>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</si>
  <si>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</si>
  <si>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</si>
  <si>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</si>
  <si>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</si>
  <si>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</si>
  <si>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</si>
  <si>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</si>
  <si>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</si>
  <si>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</si>
  <si>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</si>
  <si>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</si>
  <si>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</si>
  <si>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</si>
  <si>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</si>
  <si>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</si>
  <si>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</si>
  <si>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</si>
  <si>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</si>
  <si>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</si>
  <si>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</si>
  <si>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</si>
  <si>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</si>
  <si>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</si>
  <si>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</si>
  <si>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</si>
  <si>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</si>
  <si>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</si>
  <si>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</si>
  <si>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</si>
  <si>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</si>
  <si>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</si>
  <si>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</si>
  <si>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</si>
  <si>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</si>
  <si>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</si>
  <si>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</si>
  <si>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</si>
  <si>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</si>
  <si>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</si>
  <si>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</si>
  <si>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</si>
  <si>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</si>
  <si>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</si>
  <si>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</si>
  <si>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</si>
  <si>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</si>
  <si>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</si>
  <si>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</si>
  <si>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</si>
  <si>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</si>
  <si>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</si>
  <si>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</si>
  <si>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</si>
  <si>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</si>
  <si>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</si>
  <si>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</si>
  <si>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</si>
  <si>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</si>
  <si>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</si>
  <si>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</si>
  <si>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</si>
  <si>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</si>
  <si>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</si>
  <si>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</si>
  <si>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</si>
  <si>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</si>
  <si>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</si>
  <si>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</si>
  <si>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</si>
  <si>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</si>
  <si>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</si>
  <si>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</si>
  <si>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</si>
  <si>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</si>
  <si>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</si>
  <si>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</si>
  <si>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</si>
  <si>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</si>
  <si>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</si>
  <si>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</si>
  <si>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</si>
  <si>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</si>
  <si>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</si>
  <si>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</si>
  <si>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</si>
  <si>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</si>
  <si>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</si>
  <si>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</si>
  <si>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</si>
  <si>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</si>
  <si>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</si>
  <si>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</si>
  <si>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</si>
  <si>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</si>
  <si>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</si>
  <si>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</si>
  <si>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</si>
  <si>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</si>
  <si>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</si>
  <si>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</si>
  <si>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</si>
  <si>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</si>
  <si>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</si>
  <si>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</si>
  <si>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</si>
  <si>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</si>
  <si>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</si>
  <si>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</si>
  <si>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</si>
  <si>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</si>
  <si>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</si>
  <si>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</si>
  <si>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</si>
  <si>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</si>
  <si>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</si>
  <si>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</si>
  <si>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</si>
  <si>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</si>
  <si>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</si>
  <si>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</si>
  <si>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</si>
  <si>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</si>
  <si>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</si>
  <si>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</si>
  <si>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</si>
  <si>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</si>
  <si>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</si>
  <si>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</si>
  <si>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</si>
  <si>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</si>
  <si>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</si>
  <si>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</si>
  <si>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</si>
  <si>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</si>
  <si>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</si>
  <si>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</si>
  <si>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</si>
  <si>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</si>
  <si>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</si>
  <si>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</si>
  <si>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</si>
  <si>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</si>
  <si>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</si>
  <si>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</si>
  <si>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</si>
  <si>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</si>
  <si>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</si>
  <si>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</si>
  <si>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</si>
  <si>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</si>
  <si>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</si>
  <si>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</si>
  <si>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</si>
  <si>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</si>
  <si>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</si>
  <si>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</si>
  <si>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</si>
  <si>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</si>
  <si>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</si>
  <si>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</si>
  <si>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</si>
  <si>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</si>
  <si>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</si>
  <si>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</si>
  <si>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</si>
  <si>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</si>
  <si>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</si>
  <si>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</si>
  <si>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</si>
  <si>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</si>
  <si>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</si>
  <si>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</si>
  <si>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</si>
  <si>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</si>
  <si>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</si>
  <si>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</si>
  <si>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</si>
  <si>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</si>
  <si>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</si>
  <si>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</si>
  <si>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</si>
  <si>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</si>
  <si>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</si>
  <si>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</si>
  <si>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</si>
  <si>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</si>
  <si>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</si>
  <si>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</si>
  <si>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</si>
  <si>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</si>
  <si>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</si>
  <si>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</si>
  <si>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</si>
  <si>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</si>
  <si>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</si>
  <si>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</si>
  <si>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</si>
  <si>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</si>
  <si>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</si>
  <si>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</si>
  <si>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</si>
  <si>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</si>
  <si>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</si>
  <si>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</si>
  <si>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</si>
  <si>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</si>
  <si>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</si>
  <si>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</si>
  <si>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</si>
  <si>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</si>
  <si>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</si>
  <si>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</si>
  <si>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</si>
  <si>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</si>
  <si>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</si>
  <si>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</si>
  <si>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</si>
  <si>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</si>
  <si>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</si>
  <si>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</si>
  <si>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</si>
  <si>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</si>
  <si>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</si>
  <si>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</si>
  <si>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</si>
  <si>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</si>
  <si>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</si>
  <si>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</si>
  <si>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</si>
  <si>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</si>
  <si>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</si>
  <si>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</si>
  <si>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</si>
  <si>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</si>
  <si>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</si>
  <si>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</si>
  <si>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</si>
  <si>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</si>
  <si>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</si>
  <si>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</si>
  <si>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</si>
  <si>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</si>
  <si>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</si>
  <si>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</si>
  <si>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</si>
  <si>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</si>
  <si>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</si>
  <si>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</si>
  <si>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</si>
  <si>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</si>
  <si>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</si>
  <si>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</si>
  <si>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</si>
  <si>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</si>
  <si>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</si>
  <si>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</si>
  <si>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</si>
  <si>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</si>
  <si>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</si>
  <si>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</si>
  <si>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</si>
  <si>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</si>
  <si>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</si>
  <si>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</si>
  <si>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</si>
  <si>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</si>
  <si>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</si>
  <si>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</si>
  <si>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</si>
  <si>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</si>
  <si>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</si>
  <si>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</si>
  <si>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</si>
  <si>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</si>
  <si>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</si>
  <si>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</si>
  <si>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</si>
  <si>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</si>
  <si>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</si>
  <si>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SU003893</t>
  </si>
  <si>
    <t>P004978</t>
  </si>
  <si>
    <t>27</t>
  </si>
  <si>
    <t>МЗР</t>
  </si>
  <si>
    <t>Сырокопченые колбасы «Сальчичон» Фикс.вес 0,07 нарезка ТМ «Стародворье»</t>
  </si>
  <si>
    <t>Новинка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</si>
  <si>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</si>
  <si>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</si>
  <si>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</si>
  <si>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</si>
  <si>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</si>
  <si>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</si>
  <si>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</si>
  <si>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</si>
  <si>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</si>
  <si>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</si>
  <si>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</si>
  <si>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</si>
  <si>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</si>
  <si>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</si>
  <si>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</si>
  <si>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</si>
  <si>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</si>
  <si>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</si>
  <si>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</si>
  <si>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</si>
  <si>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</si>
  <si>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</si>
  <si>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</si>
  <si>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</si>
  <si>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</si>
  <si>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</si>
  <si>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</si>
  <si>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</si>
  <si>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</si>
  <si>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</si>
  <si>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</si>
  <si>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</si>
  <si>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</si>
  <si>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</si>
  <si>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</si>
  <si>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</si>
  <si>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</si>
  <si>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</si>
  <si>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</si>
  <si>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</si>
  <si>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</si>
  <si>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</si>
  <si>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</si>
  <si>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</si>
  <si>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</si>
  <si>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</si>
  <si>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</si>
  <si>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</si>
  <si>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</si>
  <si>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</si>
  <si>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</si>
  <si>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</si>
  <si>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</si>
  <si>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</si>
  <si>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</si>
  <si>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</si>
  <si>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</si>
  <si>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</si>
  <si>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</si>
  <si>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</si>
  <si>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</si>
  <si>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</si>
  <si>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</si>
  <si>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</si>
  <si>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</si>
  <si>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</si>
  <si>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</si>
  <si>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</si>
  <si>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</si>
  <si>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</si>
  <si>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</si>
  <si>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</si>
  <si>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</si>
  <si>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</si>
  <si>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</si>
  <si>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</si>
  <si>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</si>
  <si>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</si>
  <si>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</si>
  <si>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</si>
  <si>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</si>
  <si>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</si>
  <si>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</si>
  <si>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</si>
  <si>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</si>
  <si>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</si>
  <si>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</si>
  <si>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</si>
  <si>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</si>
  <si>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</si>
  <si>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</si>
  <si>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</si>
  <si>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</si>
  <si>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</si>
  <si>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</si>
  <si>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</si>
  <si>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</si>
  <si>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</si>
  <si>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</si>
  <si>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</si>
  <si>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</si>
  <si>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</si>
  <si>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</si>
  <si>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</si>
  <si>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</si>
  <si>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</si>
  <si>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</si>
  <si>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</si>
  <si>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</si>
  <si>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</si>
  <si>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</si>
  <si>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</si>
  <si>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</si>
  <si>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</si>
  <si>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</si>
  <si>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</si>
  <si>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SU003920</t>
  </si>
  <si>
    <t>P005018</t>
  </si>
  <si>
    <t>Деликатесы с/к «Бекон сырокопченый» Фикс.вес 0,12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</si>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</sst>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1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5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84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97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83"/>
  <sheetViews>
    <sheetView showGridLines="0" tabSelected="1" zoomScaleNormal="100" zoomScaleSheetLayoutView="100" workbookViewId="0">
      <selection activeCell="AA38" sqref="AA38"/>
    </sheetView>
  </sheetViews>
  <sheetFormatPr defaultColWidth="9.140625" defaultRowHeight="12.75" x14ac:dyDescent="0.2"/>
  <cols>
    <col min="1" max="1" width="9.140625" style="6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39" customWidth="1"/>
    <col min="19" max="19" width="6.140625" style="6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39" customWidth="1"/>
    <col min="25" max="25" width="11" style="639" customWidth="1"/>
    <col min="26" max="26" width="10" style="639" customWidth="1"/>
    <col min="27" max="27" width="11.5703125" style="639" customWidth="1"/>
    <col min="28" max="28" width="10.42578125" style="639" customWidth="1"/>
    <col min="29" max="29" width="30" style="6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39" customWidth="1"/>
    <col min="34" max="34" width="9.140625" style="639" customWidth="1"/>
    <col min="35" max="16384" width="9.140625" style="639"/>
  </cols>
  <sheetData>
    <row r="1" spans="1:32" s="635" customFormat="1" ht="45" customHeight="1" x14ac:dyDescent="0.2">
      <c r="A1" s="41"/>
      <c r="B1" s="41"/>
      <c r="C1" s="41"/>
      <c r="D1" s="687" t="s">
        <v>0</v>
      </c>
      <c r="E1" s="671"/>
      <c r="F1" s="671"/>
      <c r="G1" s="12" t="s">
        <v>1</v>
      </c>
      <c r="H1" s="687" t="s">
        <v>2</v>
      </c>
      <c r="I1" s="671"/>
      <c r="J1" s="671"/>
      <c r="K1" s="671"/>
      <c r="L1" s="671"/>
      <c r="M1" s="671"/>
      <c r="N1" s="671"/>
      <c r="O1" s="671"/>
      <c r="P1" s="671"/>
      <c r="Q1" s="671"/>
      <c r="R1" s="670" t="s">
        <v>3</v>
      </c>
      <c r="S1" s="671"/>
      <c r="T1" s="67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55"/>
      <c r="R2" s="655"/>
      <c r="S2" s="655"/>
      <c r="T2" s="655"/>
      <c r="U2" s="655"/>
      <c r="V2" s="655"/>
      <c r="W2" s="655"/>
      <c r="X2" s="16"/>
      <c r="Y2" s="16"/>
      <c r="Z2" s="16"/>
      <c r="AA2" s="16"/>
      <c r="AB2" s="51"/>
      <c r="AC2" s="51"/>
      <c r="AD2" s="51"/>
      <c r="AE2" s="51"/>
    </row>
    <row r="3" spans="1:32" s="6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55"/>
      <c r="Q3" s="655"/>
      <c r="R3" s="655"/>
      <c r="S3" s="655"/>
      <c r="T3" s="655"/>
      <c r="U3" s="655"/>
      <c r="V3" s="655"/>
      <c r="W3" s="655"/>
      <c r="X3" s="16"/>
      <c r="Y3" s="16"/>
      <c r="Z3" s="16"/>
      <c r="AA3" s="16"/>
      <c r="AB3" s="51"/>
      <c r="AC3" s="51"/>
      <c r="AD3" s="51"/>
      <c r="AE3" s="51"/>
    </row>
    <row r="4" spans="1:32" s="6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35" customFormat="1" ht="23.45" customHeight="1" x14ac:dyDescent="0.2">
      <c r="A5" s="781" t="s">
        <v>8</v>
      </c>
      <c r="B5" s="776"/>
      <c r="C5" s="777"/>
      <c r="D5" s="735"/>
      <c r="E5" s="736"/>
      <c r="F5" s="976" t="s">
        <v>9</v>
      </c>
      <c r="G5" s="777"/>
      <c r="H5" s="735" t="s">
        <v>922</v>
      </c>
      <c r="I5" s="900"/>
      <c r="J5" s="900"/>
      <c r="K5" s="900"/>
      <c r="L5" s="900"/>
      <c r="M5" s="736"/>
      <c r="N5" s="58"/>
      <c r="P5" s="24" t="s">
        <v>10</v>
      </c>
      <c r="Q5" s="992">
        <v>45786</v>
      </c>
      <c r="R5" s="779"/>
      <c r="T5" s="821" t="s">
        <v>11</v>
      </c>
      <c r="U5" s="703"/>
      <c r="V5" s="825" t="s">
        <v>12</v>
      </c>
      <c r="W5" s="779"/>
      <c r="AB5" s="51"/>
      <c r="AC5" s="51"/>
      <c r="AD5" s="51"/>
      <c r="AE5" s="51"/>
    </row>
    <row r="6" spans="1:32" s="635" customFormat="1" ht="24" customHeight="1" x14ac:dyDescent="0.2">
      <c r="A6" s="781" t="s">
        <v>13</v>
      </c>
      <c r="B6" s="776"/>
      <c r="C6" s="777"/>
      <c r="D6" s="904" t="s">
        <v>14</v>
      </c>
      <c r="E6" s="905"/>
      <c r="F6" s="905"/>
      <c r="G6" s="905"/>
      <c r="H6" s="905"/>
      <c r="I6" s="905"/>
      <c r="J6" s="905"/>
      <c r="K6" s="905"/>
      <c r="L6" s="905"/>
      <c r="M6" s="779"/>
      <c r="N6" s="59"/>
      <c r="P6" s="24" t="s">
        <v>15</v>
      </c>
      <c r="Q6" s="997" t="str">
        <f>IF(Q5=0," ",CHOOSE(WEEKDAY(Q5,2),"Понедельник","Вторник","Среда","Четверг","Пятница","Суббота","Воскресенье"))</f>
        <v>Пятница</v>
      </c>
      <c r="R6" s="648"/>
      <c r="T6" s="828" t="s">
        <v>16</v>
      </c>
      <c r="U6" s="703"/>
      <c r="V6" s="913" t="s">
        <v>17</v>
      </c>
      <c r="W6" s="689"/>
      <c r="AB6" s="51"/>
      <c r="AC6" s="51"/>
      <c r="AD6" s="51"/>
      <c r="AE6" s="51"/>
    </row>
    <row r="7" spans="1:32" s="635" customFormat="1" ht="21.75" hidden="1" customHeight="1" x14ac:dyDescent="0.2">
      <c r="A7" s="55"/>
      <c r="B7" s="55"/>
      <c r="C7" s="55"/>
      <c r="D7" s="677" t="str">
        <f>IFERROR(VLOOKUP(DeliveryAddress,Table,3,0),1)</f>
        <v>1</v>
      </c>
      <c r="E7" s="678"/>
      <c r="F7" s="678"/>
      <c r="G7" s="678"/>
      <c r="H7" s="678"/>
      <c r="I7" s="678"/>
      <c r="J7" s="678"/>
      <c r="K7" s="678"/>
      <c r="L7" s="678"/>
      <c r="M7" s="679"/>
      <c r="N7" s="60"/>
      <c r="P7" s="24"/>
      <c r="Q7" s="42"/>
      <c r="R7" s="42"/>
      <c r="T7" s="655"/>
      <c r="U7" s="703"/>
      <c r="V7" s="914"/>
      <c r="W7" s="915"/>
      <c r="AB7" s="51"/>
      <c r="AC7" s="51"/>
      <c r="AD7" s="51"/>
      <c r="AE7" s="51"/>
    </row>
    <row r="8" spans="1:32" s="635" customFormat="1" ht="25.5" customHeight="1" x14ac:dyDescent="0.2">
      <c r="A8" s="1002" t="s">
        <v>18</v>
      </c>
      <c r="B8" s="652"/>
      <c r="C8" s="653"/>
      <c r="D8" s="684" t="s">
        <v>19</v>
      </c>
      <c r="E8" s="685"/>
      <c r="F8" s="685"/>
      <c r="G8" s="685"/>
      <c r="H8" s="685"/>
      <c r="I8" s="685"/>
      <c r="J8" s="685"/>
      <c r="K8" s="685"/>
      <c r="L8" s="685"/>
      <c r="M8" s="686"/>
      <c r="N8" s="61"/>
      <c r="P8" s="24" t="s">
        <v>20</v>
      </c>
      <c r="Q8" s="788">
        <v>0.375</v>
      </c>
      <c r="R8" s="679"/>
      <c r="T8" s="655"/>
      <c r="U8" s="703"/>
      <c r="V8" s="914"/>
      <c r="W8" s="915"/>
      <c r="AB8" s="51"/>
      <c r="AC8" s="51"/>
      <c r="AD8" s="51"/>
      <c r="AE8" s="51"/>
    </row>
    <row r="9" spans="1:32" s="635" customFormat="1" ht="39.950000000000003" customHeight="1" x14ac:dyDescent="0.2">
      <c r="A9" s="8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55"/>
      <c r="C9" s="655"/>
      <c r="D9" s="800"/>
      <c r="E9" s="646"/>
      <c r="F9" s="8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55"/>
      <c r="H9" s="645" t="str">
        <f>IF(AND($A$9="Тип доверенности/получателя при получении в адресе перегруза:",$D$9="Разовая доверенность"),"Введите ФИО","")</f>
        <v/>
      </c>
      <c r="I9" s="646"/>
      <c r="J9" s="6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6"/>
      <c r="L9" s="646"/>
      <c r="M9" s="646"/>
      <c r="N9" s="633"/>
      <c r="P9" s="26" t="s">
        <v>21</v>
      </c>
      <c r="Q9" s="761"/>
      <c r="R9" s="762"/>
      <c r="T9" s="655"/>
      <c r="U9" s="703"/>
      <c r="V9" s="916"/>
      <c r="W9" s="917"/>
      <c r="X9" s="43"/>
      <c r="Y9" s="43"/>
      <c r="Z9" s="43"/>
      <c r="AA9" s="43"/>
      <c r="AB9" s="51"/>
      <c r="AC9" s="51"/>
      <c r="AD9" s="51"/>
      <c r="AE9" s="51"/>
    </row>
    <row r="10" spans="1:32" s="635" customFormat="1" ht="26.45" customHeight="1" x14ac:dyDescent="0.2">
      <c r="A10" s="8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55"/>
      <c r="C10" s="655"/>
      <c r="D10" s="800"/>
      <c r="E10" s="646"/>
      <c r="F10" s="8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55"/>
      <c r="H10" s="877" t="str">
        <f>IFERROR(VLOOKUP($D$10,Proxy,2,FALSE),"")</f>
        <v/>
      </c>
      <c r="I10" s="655"/>
      <c r="J10" s="655"/>
      <c r="K10" s="655"/>
      <c r="L10" s="655"/>
      <c r="M10" s="655"/>
      <c r="N10" s="634"/>
      <c r="P10" s="26" t="s">
        <v>22</v>
      </c>
      <c r="Q10" s="829"/>
      <c r="R10" s="830"/>
      <c r="U10" s="24" t="s">
        <v>23</v>
      </c>
      <c r="V10" s="688" t="s">
        <v>24</v>
      </c>
      <c r="W10" s="689"/>
      <c r="X10" s="44"/>
      <c r="Y10" s="44"/>
      <c r="Z10" s="44"/>
      <c r="AA10" s="44"/>
      <c r="AB10" s="51"/>
      <c r="AC10" s="51"/>
      <c r="AD10" s="51"/>
      <c r="AE10" s="51"/>
    </row>
    <row r="11" spans="1:32" s="63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78"/>
      <c r="R11" s="779"/>
      <c r="U11" s="24" t="s">
        <v>27</v>
      </c>
      <c r="V11" s="928" t="s">
        <v>28</v>
      </c>
      <c r="W11" s="762"/>
      <c r="X11" s="45"/>
      <c r="Y11" s="45"/>
      <c r="Z11" s="45"/>
      <c r="AA11" s="45"/>
      <c r="AB11" s="51"/>
      <c r="AC11" s="51"/>
      <c r="AD11" s="51"/>
      <c r="AE11" s="51"/>
    </row>
    <row r="12" spans="1:32" s="635" customFormat="1" ht="18.600000000000001" customHeight="1" x14ac:dyDescent="0.2">
      <c r="A12" s="814" t="s">
        <v>29</v>
      </c>
      <c r="B12" s="776"/>
      <c r="C12" s="776"/>
      <c r="D12" s="776"/>
      <c r="E12" s="776"/>
      <c r="F12" s="776"/>
      <c r="G12" s="776"/>
      <c r="H12" s="776"/>
      <c r="I12" s="776"/>
      <c r="J12" s="776"/>
      <c r="K12" s="776"/>
      <c r="L12" s="776"/>
      <c r="M12" s="777"/>
      <c r="N12" s="62"/>
      <c r="P12" s="24" t="s">
        <v>30</v>
      </c>
      <c r="Q12" s="788"/>
      <c r="R12" s="679"/>
      <c r="S12" s="23"/>
      <c r="U12" s="24"/>
      <c r="V12" s="671"/>
      <c r="W12" s="655"/>
      <c r="AB12" s="51"/>
      <c r="AC12" s="51"/>
      <c r="AD12" s="51"/>
      <c r="AE12" s="51"/>
    </row>
    <row r="13" spans="1:32" s="635" customFormat="1" ht="23.25" customHeight="1" x14ac:dyDescent="0.2">
      <c r="A13" s="814" t="s">
        <v>31</v>
      </c>
      <c r="B13" s="776"/>
      <c r="C13" s="776"/>
      <c r="D13" s="776"/>
      <c r="E13" s="776"/>
      <c r="F13" s="776"/>
      <c r="G13" s="776"/>
      <c r="H13" s="776"/>
      <c r="I13" s="776"/>
      <c r="J13" s="776"/>
      <c r="K13" s="776"/>
      <c r="L13" s="776"/>
      <c r="M13" s="777"/>
      <c r="N13" s="62"/>
      <c r="O13" s="26"/>
      <c r="P13" s="26" t="s">
        <v>32</v>
      </c>
      <c r="Q13" s="928"/>
      <c r="R13" s="76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35" customFormat="1" ht="18.600000000000001" customHeight="1" x14ac:dyDescent="0.2">
      <c r="A14" s="814" t="s">
        <v>33</v>
      </c>
      <c r="B14" s="776"/>
      <c r="C14" s="776"/>
      <c r="D14" s="776"/>
      <c r="E14" s="776"/>
      <c r="F14" s="776"/>
      <c r="G14" s="776"/>
      <c r="H14" s="776"/>
      <c r="I14" s="776"/>
      <c r="J14" s="776"/>
      <c r="K14" s="776"/>
      <c r="L14" s="776"/>
      <c r="M14" s="7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35" customFormat="1" ht="22.5" customHeight="1" x14ac:dyDescent="0.2">
      <c r="A15" s="841" t="s">
        <v>34</v>
      </c>
      <c r="B15" s="776"/>
      <c r="C15" s="776"/>
      <c r="D15" s="776"/>
      <c r="E15" s="776"/>
      <c r="F15" s="776"/>
      <c r="G15" s="776"/>
      <c r="H15" s="776"/>
      <c r="I15" s="776"/>
      <c r="J15" s="776"/>
      <c r="K15" s="776"/>
      <c r="L15" s="776"/>
      <c r="M15" s="777"/>
      <c r="N15" s="63"/>
      <c r="P15" s="768" t="s">
        <v>35</v>
      </c>
      <c r="Q15" s="671"/>
      <c r="R15" s="671"/>
      <c r="S15" s="671"/>
      <c r="T15" s="67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69"/>
      <c r="Q16" s="769"/>
      <c r="R16" s="769"/>
      <c r="S16" s="769"/>
      <c r="T16" s="76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798" t="s">
        <v>38</v>
      </c>
      <c r="D17" s="705" t="s">
        <v>39</v>
      </c>
      <c r="E17" s="750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49"/>
      <c r="R17" s="749"/>
      <c r="S17" s="749"/>
      <c r="T17" s="750"/>
      <c r="U17" s="1014" t="s">
        <v>51</v>
      </c>
      <c r="V17" s="777"/>
      <c r="W17" s="705" t="s">
        <v>52</v>
      </c>
      <c r="X17" s="705" t="s">
        <v>53</v>
      </c>
      <c r="Y17" s="1015" t="s">
        <v>54</v>
      </c>
      <c r="Z17" s="895" t="s">
        <v>55</v>
      </c>
      <c r="AA17" s="875" t="s">
        <v>56</v>
      </c>
      <c r="AB17" s="875" t="s">
        <v>57</v>
      </c>
      <c r="AC17" s="875" t="s">
        <v>58</v>
      </c>
      <c r="AD17" s="875" t="s">
        <v>59</v>
      </c>
      <c r="AE17" s="971"/>
      <c r="AF17" s="972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51"/>
      <c r="E18" s="753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51"/>
      <c r="Q18" s="752"/>
      <c r="R18" s="752"/>
      <c r="S18" s="752"/>
      <c r="T18" s="753"/>
      <c r="U18" s="67" t="s">
        <v>61</v>
      </c>
      <c r="V18" s="67" t="s">
        <v>62</v>
      </c>
      <c r="W18" s="706"/>
      <c r="X18" s="706"/>
      <c r="Y18" s="1016"/>
      <c r="Z18" s="896"/>
      <c r="AA18" s="876"/>
      <c r="AB18" s="876"/>
      <c r="AC18" s="876"/>
      <c r="AD18" s="973"/>
      <c r="AE18" s="974"/>
      <c r="AF18" s="975"/>
      <c r="AG18" s="66"/>
      <c r="BD18" s="65"/>
    </row>
    <row r="19" spans="1:68" ht="27.75" hidden="1" customHeight="1" x14ac:dyDescent="0.2">
      <c r="A19" s="699" t="s">
        <v>63</v>
      </c>
      <c r="B19" s="700"/>
      <c r="C19" s="700"/>
      <c r="D19" s="700"/>
      <c r="E19" s="700"/>
      <c r="F19" s="700"/>
      <c r="G19" s="700"/>
      <c r="H19" s="700"/>
      <c r="I19" s="700"/>
      <c r="J19" s="700"/>
      <c r="K19" s="700"/>
      <c r="L19" s="700"/>
      <c r="M19" s="700"/>
      <c r="N19" s="700"/>
      <c r="O19" s="700"/>
      <c r="P19" s="700"/>
      <c r="Q19" s="700"/>
      <c r="R19" s="700"/>
      <c r="S19" s="700"/>
      <c r="T19" s="700"/>
      <c r="U19" s="700"/>
      <c r="V19" s="700"/>
      <c r="W19" s="700"/>
      <c r="X19" s="700"/>
      <c r="Y19" s="700"/>
      <c r="Z19" s="700"/>
      <c r="AA19" s="48"/>
      <c r="AB19" s="48"/>
      <c r="AC19" s="48"/>
    </row>
    <row r="20" spans="1:68" ht="16.5" hidden="1" customHeight="1" x14ac:dyDescent="0.25">
      <c r="A20" s="669" t="s">
        <v>63</v>
      </c>
      <c r="B20" s="655"/>
      <c r="C20" s="655"/>
      <c r="D20" s="655"/>
      <c r="E20" s="655"/>
      <c r="F20" s="655"/>
      <c r="G20" s="655"/>
      <c r="H20" s="655"/>
      <c r="I20" s="655"/>
      <c r="J20" s="655"/>
      <c r="K20" s="655"/>
      <c r="L20" s="655"/>
      <c r="M20" s="655"/>
      <c r="N20" s="655"/>
      <c r="O20" s="655"/>
      <c r="P20" s="655"/>
      <c r="Q20" s="655"/>
      <c r="R20" s="655"/>
      <c r="S20" s="655"/>
      <c r="T20" s="655"/>
      <c r="U20" s="655"/>
      <c r="V20" s="655"/>
      <c r="W20" s="655"/>
      <c r="X20" s="655"/>
      <c r="Y20" s="655"/>
      <c r="Z20" s="655"/>
      <c r="AA20" s="636"/>
      <c r="AB20" s="636"/>
      <c r="AC20" s="636"/>
    </row>
    <row r="21" spans="1:68" ht="14.25" hidden="1" customHeight="1" x14ac:dyDescent="0.25">
      <c r="A21" s="654" t="s">
        <v>64</v>
      </c>
      <c r="B21" s="655"/>
      <c r="C21" s="655"/>
      <c r="D21" s="655"/>
      <c r="E21" s="655"/>
      <c r="F21" s="655"/>
      <c r="G21" s="655"/>
      <c r="H21" s="655"/>
      <c r="I21" s="655"/>
      <c r="J21" s="655"/>
      <c r="K21" s="655"/>
      <c r="L21" s="655"/>
      <c r="M21" s="655"/>
      <c r="N21" s="655"/>
      <c r="O21" s="655"/>
      <c r="P21" s="655"/>
      <c r="Q21" s="655"/>
      <c r="R21" s="655"/>
      <c r="S21" s="655"/>
      <c r="T21" s="655"/>
      <c r="U21" s="655"/>
      <c r="V21" s="655"/>
      <c r="W21" s="655"/>
      <c r="X21" s="655"/>
      <c r="Y21" s="655"/>
      <c r="Z21" s="655"/>
      <c r="AA21" s="637"/>
      <c r="AB21" s="637"/>
      <c r="AC21" s="637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47">
        <v>4680115885912</v>
      </c>
      <c r="E22" s="648"/>
      <c r="F22" s="640">
        <v>0.3</v>
      </c>
      <c r="G22" s="32">
        <v>6</v>
      </c>
      <c r="H22" s="640">
        <v>1.8</v>
      </c>
      <c r="I22" s="640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9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59"/>
      <c r="R22" s="659"/>
      <c r="S22" s="659"/>
      <c r="T22" s="660"/>
      <c r="U22" s="34"/>
      <c r="V22" s="34"/>
      <c r="W22" s="35" t="s">
        <v>69</v>
      </c>
      <c r="X22" s="641">
        <v>0</v>
      </c>
      <c r="Y22" s="642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47">
        <v>4607091388237</v>
      </c>
      <c r="E23" s="648"/>
      <c r="F23" s="640">
        <v>0.42</v>
      </c>
      <c r="G23" s="32">
        <v>6</v>
      </c>
      <c r="H23" s="640">
        <v>2.52</v>
      </c>
      <c r="I23" s="640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7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59"/>
      <c r="R23" s="659"/>
      <c r="S23" s="659"/>
      <c r="T23" s="660"/>
      <c r="U23" s="34"/>
      <c r="V23" s="34"/>
      <c r="W23" s="35" t="s">
        <v>69</v>
      </c>
      <c r="X23" s="641">
        <v>0</v>
      </c>
      <c r="Y23" s="642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4301051907</v>
      </c>
      <c r="D24" s="647">
        <v>4680115886230</v>
      </c>
      <c r="E24" s="648"/>
      <c r="F24" s="640">
        <v>0.3</v>
      </c>
      <c r="G24" s="32">
        <v>6</v>
      </c>
      <c r="H24" s="640">
        <v>1.8</v>
      </c>
      <c r="I24" s="640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3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59"/>
      <c r="R24" s="659"/>
      <c r="S24" s="659"/>
      <c r="T24" s="660"/>
      <c r="U24" s="34"/>
      <c r="V24" s="34"/>
      <c r="W24" s="35" t="s">
        <v>69</v>
      </c>
      <c r="X24" s="641">
        <v>0</v>
      </c>
      <c r="Y24" s="642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hidden="1" customHeight="1" x14ac:dyDescent="0.25">
      <c r="A25" s="54" t="s">
        <v>77</v>
      </c>
      <c r="B25" s="54" t="s">
        <v>78</v>
      </c>
      <c r="C25" s="31">
        <v>4301051909</v>
      </c>
      <c r="D25" s="647">
        <v>4680115886247</v>
      </c>
      <c r="E25" s="648"/>
      <c r="F25" s="640">
        <v>0.3</v>
      </c>
      <c r="G25" s="32">
        <v>6</v>
      </c>
      <c r="H25" s="640">
        <v>1.8</v>
      </c>
      <c r="I25" s="640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0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59"/>
      <c r="R25" s="659"/>
      <c r="S25" s="659"/>
      <c r="T25" s="660"/>
      <c r="U25" s="34"/>
      <c r="V25" s="34"/>
      <c r="W25" s="35" t="s">
        <v>69</v>
      </c>
      <c r="X25" s="641">
        <v>0</v>
      </c>
      <c r="Y25" s="642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hidden="1" customHeight="1" x14ac:dyDescent="0.25">
      <c r="A26" s="54" t="s">
        <v>80</v>
      </c>
      <c r="B26" s="54" t="s">
        <v>81</v>
      </c>
      <c r="C26" s="31">
        <v>4301051861</v>
      </c>
      <c r="D26" s="647">
        <v>4680115885905</v>
      </c>
      <c r="E26" s="648"/>
      <c r="F26" s="640">
        <v>0.3</v>
      </c>
      <c r="G26" s="32">
        <v>6</v>
      </c>
      <c r="H26" s="640">
        <v>1.8</v>
      </c>
      <c r="I26" s="640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92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59"/>
      <c r="R26" s="659"/>
      <c r="S26" s="659"/>
      <c r="T26" s="660"/>
      <c r="U26" s="34"/>
      <c r="V26" s="34"/>
      <c r="W26" s="35" t="s">
        <v>69</v>
      </c>
      <c r="X26" s="641">
        <v>0</v>
      </c>
      <c r="Y26" s="642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hidden="1" customHeight="1" x14ac:dyDescent="0.25">
      <c r="A27" s="54" t="s">
        <v>83</v>
      </c>
      <c r="B27" s="54" t="s">
        <v>84</v>
      </c>
      <c r="C27" s="31">
        <v>4301051592</v>
      </c>
      <c r="D27" s="647">
        <v>4607091388244</v>
      </c>
      <c r="E27" s="648"/>
      <c r="F27" s="640">
        <v>0.42</v>
      </c>
      <c r="G27" s="32">
        <v>6</v>
      </c>
      <c r="H27" s="640">
        <v>2.52</v>
      </c>
      <c r="I27" s="640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6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59"/>
      <c r="R27" s="659"/>
      <c r="S27" s="659"/>
      <c r="T27" s="660"/>
      <c r="U27" s="34"/>
      <c r="V27" s="34"/>
      <c r="W27" s="35" t="s">
        <v>69</v>
      </c>
      <c r="X27" s="641">
        <v>0</v>
      </c>
      <c r="Y27" s="642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idden="1" x14ac:dyDescent="0.2">
      <c r="A28" s="656"/>
      <c r="B28" s="655"/>
      <c r="C28" s="655"/>
      <c r="D28" s="655"/>
      <c r="E28" s="655"/>
      <c r="F28" s="655"/>
      <c r="G28" s="655"/>
      <c r="H28" s="655"/>
      <c r="I28" s="655"/>
      <c r="J28" s="655"/>
      <c r="K28" s="655"/>
      <c r="L28" s="655"/>
      <c r="M28" s="655"/>
      <c r="N28" s="655"/>
      <c r="O28" s="657"/>
      <c r="P28" s="651" t="s">
        <v>86</v>
      </c>
      <c r="Q28" s="652"/>
      <c r="R28" s="652"/>
      <c r="S28" s="652"/>
      <c r="T28" s="652"/>
      <c r="U28" s="652"/>
      <c r="V28" s="653"/>
      <c r="W28" s="37" t="s">
        <v>87</v>
      </c>
      <c r="X28" s="643">
        <f>IFERROR(X22/H22,"0")+IFERROR(X23/H23,"0")+IFERROR(X24/H24,"0")+IFERROR(X25/H25,"0")+IFERROR(X26/H26,"0")+IFERROR(X27/H27,"0")</f>
        <v>0</v>
      </c>
      <c r="Y28" s="643">
        <f>IFERROR(Y22/H22,"0")+IFERROR(Y23/H23,"0")+IFERROR(Y24/H24,"0")+IFERROR(Y25/H25,"0")+IFERROR(Y26/H26,"0")+IFERROR(Y27/H27,"0")</f>
        <v>0</v>
      </c>
      <c r="Z28" s="643">
        <f>IFERROR(IF(Z22="",0,Z22),"0")+IFERROR(IF(Z23="",0,Z23),"0")+IFERROR(IF(Z24="",0,Z24),"0")+IFERROR(IF(Z25="",0,Z25),"0")+IFERROR(IF(Z26="",0,Z26),"0")+IFERROR(IF(Z27="",0,Z27),"0")</f>
        <v>0</v>
      </c>
      <c r="AA28" s="644"/>
      <c r="AB28" s="644"/>
      <c r="AC28" s="644"/>
    </row>
    <row r="29" spans="1:68" hidden="1" x14ac:dyDescent="0.2">
      <c r="A29" s="655"/>
      <c r="B29" s="655"/>
      <c r="C29" s="655"/>
      <c r="D29" s="655"/>
      <c r="E29" s="655"/>
      <c r="F29" s="655"/>
      <c r="G29" s="655"/>
      <c r="H29" s="655"/>
      <c r="I29" s="655"/>
      <c r="J29" s="655"/>
      <c r="K29" s="655"/>
      <c r="L29" s="655"/>
      <c r="M29" s="655"/>
      <c r="N29" s="655"/>
      <c r="O29" s="657"/>
      <c r="P29" s="651" t="s">
        <v>86</v>
      </c>
      <c r="Q29" s="652"/>
      <c r="R29" s="652"/>
      <c r="S29" s="652"/>
      <c r="T29" s="652"/>
      <c r="U29" s="652"/>
      <c r="V29" s="653"/>
      <c r="W29" s="37" t="s">
        <v>69</v>
      </c>
      <c r="X29" s="643">
        <f>IFERROR(SUM(X22:X27),"0")</f>
        <v>0</v>
      </c>
      <c r="Y29" s="643">
        <f>IFERROR(SUM(Y22:Y27),"0")</f>
        <v>0</v>
      </c>
      <c r="Z29" s="37"/>
      <c r="AA29" s="644"/>
      <c r="AB29" s="644"/>
      <c r="AC29" s="644"/>
    </row>
    <row r="30" spans="1:68" ht="14.25" hidden="1" customHeight="1" x14ac:dyDescent="0.25">
      <c r="A30" s="654" t="s">
        <v>88</v>
      </c>
      <c r="B30" s="655"/>
      <c r="C30" s="655"/>
      <c r="D30" s="655"/>
      <c r="E30" s="655"/>
      <c r="F30" s="655"/>
      <c r="G30" s="655"/>
      <c r="H30" s="655"/>
      <c r="I30" s="655"/>
      <c r="J30" s="655"/>
      <c r="K30" s="655"/>
      <c r="L30" s="655"/>
      <c r="M30" s="655"/>
      <c r="N30" s="655"/>
      <c r="O30" s="655"/>
      <c r="P30" s="655"/>
      <c r="Q30" s="655"/>
      <c r="R30" s="655"/>
      <c r="S30" s="655"/>
      <c r="T30" s="655"/>
      <c r="U30" s="655"/>
      <c r="V30" s="655"/>
      <c r="W30" s="655"/>
      <c r="X30" s="655"/>
      <c r="Y30" s="655"/>
      <c r="Z30" s="655"/>
      <c r="AA30" s="637"/>
      <c r="AB30" s="637"/>
      <c r="AC30" s="637"/>
    </row>
    <row r="31" spans="1:68" ht="27" hidden="1" customHeight="1" x14ac:dyDescent="0.25">
      <c r="A31" s="54" t="s">
        <v>89</v>
      </c>
      <c r="B31" s="54" t="s">
        <v>90</v>
      </c>
      <c r="C31" s="31">
        <v>4301032013</v>
      </c>
      <c r="D31" s="647">
        <v>4607091388503</v>
      </c>
      <c r="E31" s="648"/>
      <c r="F31" s="640">
        <v>0.05</v>
      </c>
      <c r="G31" s="32">
        <v>12</v>
      </c>
      <c r="H31" s="640">
        <v>0.6</v>
      </c>
      <c r="I31" s="640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7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59"/>
      <c r="R31" s="659"/>
      <c r="S31" s="659"/>
      <c r="T31" s="660"/>
      <c r="U31" s="34"/>
      <c r="V31" s="34"/>
      <c r="W31" s="35" t="s">
        <v>69</v>
      </c>
      <c r="X31" s="641">
        <v>0</v>
      </c>
      <c r="Y31" s="642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hidden="1" x14ac:dyDescent="0.2">
      <c r="A32" s="656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7"/>
      <c r="P32" s="651" t="s">
        <v>86</v>
      </c>
      <c r="Q32" s="652"/>
      <c r="R32" s="652"/>
      <c r="S32" s="652"/>
      <c r="T32" s="652"/>
      <c r="U32" s="652"/>
      <c r="V32" s="653"/>
      <c r="W32" s="37" t="s">
        <v>87</v>
      </c>
      <c r="X32" s="643">
        <f>IFERROR(X31/H31,"0")</f>
        <v>0</v>
      </c>
      <c r="Y32" s="643">
        <f>IFERROR(Y31/H31,"0")</f>
        <v>0</v>
      </c>
      <c r="Z32" s="643">
        <f>IFERROR(IF(Z31="",0,Z31),"0")</f>
        <v>0</v>
      </c>
      <c r="AA32" s="644"/>
      <c r="AB32" s="644"/>
      <c r="AC32" s="644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7"/>
      <c r="P33" s="651" t="s">
        <v>86</v>
      </c>
      <c r="Q33" s="652"/>
      <c r="R33" s="652"/>
      <c r="S33" s="652"/>
      <c r="T33" s="652"/>
      <c r="U33" s="652"/>
      <c r="V33" s="653"/>
      <c r="W33" s="37" t="s">
        <v>69</v>
      </c>
      <c r="X33" s="643">
        <f>IFERROR(SUM(X31:X31),"0")</f>
        <v>0</v>
      </c>
      <c r="Y33" s="643">
        <f>IFERROR(SUM(Y31:Y31),"0")</f>
        <v>0</v>
      </c>
      <c r="Z33" s="37"/>
      <c r="AA33" s="644"/>
      <c r="AB33" s="644"/>
      <c r="AC33" s="644"/>
    </row>
    <row r="34" spans="1:68" ht="27.75" hidden="1" customHeight="1" x14ac:dyDescent="0.2">
      <c r="A34" s="699" t="s">
        <v>94</v>
      </c>
      <c r="B34" s="700"/>
      <c r="C34" s="700"/>
      <c r="D34" s="700"/>
      <c r="E34" s="700"/>
      <c r="F34" s="700"/>
      <c r="G34" s="700"/>
      <c r="H34" s="700"/>
      <c r="I34" s="700"/>
      <c r="J34" s="700"/>
      <c r="K34" s="700"/>
      <c r="L34" s="700"/>
      <c r="M34" s="700"/>
      <c r="N34" s="700"/>
      <c r="O34" s="700"/>
      <c r="P34" s="700"/>
      <c r="Q34" s="700"/>
      <c r="R34" s="700"/>
      <c r="S34" s="700"/>
      <c r="T34" s="700"/>
      <c r="U34" s="700"/>
      <c r="V34" s="700"/>
      <c r="W34" s="700"/>
      <c r="X34" s="700"/>
      <c r="Y34" s="700"/>
      <c r="Z34" s="700"/>
      <c r="AA34" s="48"/>
      <c r="AB34" s="48"/>
      <c r="AC34" s="48"/>
    </row>
    <row r="35" spans="1:68" ht="16.5" hidden="1" customHeight="1" x14ac:dyDescent="0.25">
      <c r="A35" s="669" t="s">
        <v>95</v>
      </c>
      <c r="B35" s="655"/>
      <c r="C35" s="655"/>
      <c r="D35" s="655"/>
      <c r="E35" s="655"/>
      <c r="F35" s="655"/>
      <c r="G35" s="655"/>
      <c r="H35" s="655"/>
      <c r="I35" s="655"/>
      <c r="J35" s="655"/>
      <c r="K35" s="655"/>
      <c r="L35" s="655"/>
      <c r="M35" s="655"/>
      <c r="N35" s="655"/>
      <c r="O35" s="655"/>
      <c r="P35" s="655"/>
      <c r="Q35" s="655"/>
      <c r="R35" s="655"/>
      <c r="S35" s="655"/>
      <c r="T35" s="655"/>
      <c r="U35" s="655"/>
      <c r="V35" s="655"/>
      <c r="W35" s="655"/>
      <c r="X35" s="655"/>
      <c r="Y35" s="655"/>
      <c r="Z35" s="655"/>
      <c r="AA35" s="636"/>
      <c r="AB35" s="636"/>
      <c r="AC35" s="636"/>
    </row>
    <row r="36" spans="1:68" ht="14.25" hidden="1" customHeight="1" x14ac:dyDescent="0.25">
      <c r="A36" s="654" t="s">
        <v>96</v>
      </c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5"/>
      <c r="P36" s="655"/>
      <c r="Q36" s="655"/>
      <c r="R36" s="655"/>
      <c r="S36" s="655"/>
      <c r="T36" s="655"/>
      <c r="U36" s="655"/>
      <c r="V36" s="655"/>
      <c r="W36" s="655"/>
      <c r="X36" s="655"/>
      <c r="Y36" s="655"/>
      <c r="Z36" s="655"/>
      <c r="AA36" s="637"/>
      <c r="AB36" s="637"/>
      <c r="AC36" s="637"/>
    </row>
    <row r="37" spans="1:68" ht="16.5" hidden="1" customHeight="1" x14ac:dyDescent="0.25">
      <c r="A37" s="54" t="s">
        <v>97</v>
      </c>
      <c r="B37" s="54" t="s">
        <v>98</v>
      </c>
      <c r="C37" s="31">
        <v>4301011380</v>
      </c>
      <c r="D37" s="647">
        <v>4607091385670</v>
      </c>
      <c r="E37" s="648"/>
      <c r="F37" s="640">
        <v>1.35</v>
      </c>
      <c r="G37" s="32">
        <v>8</v>
      </c>
      <c r="H37" s="640">
        <v>10.8</v>
      </c>
      <c r="I37" s="640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59"/>
      <c r="R37" s="659"/>
      <c r="S37" s="659"/>
      <c r="T37" s="660"/>
      <c r="U37" s="34"/>
      <c r="V37" s="34"/>
      <c r="W37" s="35" t="s">
        <v>69</v>
      </c>
      <c r="X37" s="641">
        <v>0</v>
      </c>
      <c r="Y37" s="642">
        <f>IFERROR(IF(X37="",0,CEILING((X37/$H37),1)*$H37),"")</f>
        <v>0</v>
      </c>
      <c r="Z37" s="36" t="str">
        <f>IFERROR(IF(Y37=0,"",ROUNDUP(Y37/H37,0)*0.01898),"")</f>
        <v/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47">
        <v>4607091385687</v>
      </c>
      <c r="E38" s="648"/>
      <c r="F38" s="640">
        <v>0.4</v>
      </c>
      <c r="G38" s="32">
        <v>10</v>
      </c>
      <c r="H38" s="640">
        <v>4</v>
      </c>
      <c r="I38" s="640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9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59"/>
      <c r="R38" s="659"/>
      <c r="S38" s="659"/>
      <c r="T38" s="660"/>
      <c r="U38" s="34"/>
      <c r="V38" s="34"/>
      <c r="W38" s="35" t="s">
        <v>69</v>
      </c>
      <c r="X38" s="641">
        <v>312</v>
      </c>
      <c r="Y38" s="642">
        <f>IFERROR(IF(X38="",0,CEILING((X38/$H38),1)*$H38),"")</f>
        <v>312</v>
      </c>
      <c r="Z38" s="36">
        <f>IFERROR(IF(Y38=0,"",ROUNDUP(Y38/H38,0)*0.00902),"")</f>
        <v>0.70355999999999996</v>
      </c>
      <c r="AA38" s="56"/>
      <c r="AB38" s="57"/>
      <c r="AC38" s="85" t="s">
        <v>101</v>
      </c>
      <c r="AG38" s="64"/>
      <c r="AJ38" s="68" t="s">
        <v>107</v>
      </c>
      <c r="AK38" s="68">
        <v>528</v>
      </c>
      <c r="BB38" s="86" t="s">
        <v>1</v>
      </c>
      <c r="BM38" s="64">
        <f>IFERROR(X38*I38/H38,"0")</f>
        <v>328.38</v>
      </c>
      <c r="BN38" s="64">
        <f>IFERROR(Y38*I38/H38,"0")</f>
        <v>328.38</v>
      </c>
      <c r="BO38" s="64">
        <f>IFERROR(1/J38*(X38/H38),"0")</f>
        <v>0.59090909090909094</v>
      </c>
      <c r="BP38" s="64">
        <f>IFERROR(1/J38*(Y38/H38),"0")</f>
        <v>0.59090909090909094</v>
      </c>
    </row>
    <row r="39" spans="1:68" ht="27" hidden="1" customHeight="1" x14ac:dyDescent="0.25">
      <c r="A39" s="54" t="s">
        <v>108</v>
      </c>
      <c r="B39" s="54" t="s">
        <v>109</v>
      </c>
      <c r="C39" s="31">
        <v>4301011565</v>
      </c>
      <c r="D39" s="647">
        <v>4680115882539</v>
      </c>
      <c r="E39" s="648"/>
      <c r="F39" s="640">
        <v>0.37</v>
      </c>
      <c r="G39" s="32">
        <v>10</v>
      </c>
      <c r="H39" s="640">
        <v>3.7</v>
      </c>
      <c r="I39" s="640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59"/>
      <c r="R39" s="659"/>
      <c r="S39" s="659"/>
      <c r="T39" s="660"/>
      <c r="U39" s="34"/>
      <c r="V39" s="34"/>
      <c r="W39" s="35" t="s">
        <v>69</v>
      </c>
      <c r="X39" s="641">
        <v>0</v>
      </c>
      <c r="Y39" s="642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hidden="1" customHeight="1" x14ac:dyDescent="0.25">
      <c r="A40" s="54" t="s">
        <v>110</v>
      </c>
      <c r="B40" s="54" t="s">
        <v>111</v>
      </c>
      <c r="C40" s="31">
        <v>4301011624</v>
      </c>
      <c r="D40" s="647">
        <v>4680115883949</v>
      </c>
      <c r="E40" s="648"/>
      <c r="F40" s="640">
        <v>0.37</v>
      </c>
      <c r="G40" s="32">
        <v>10</v>
      </c>
      <c r="H40" s="640">
        <v>3.7</v>
      </c>
      <c r="I40" s="640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9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59"/>
      <c r="R40" s="659"/>
      <c r="S40" s="659"/>
      <c r="T40" s="660"/>
      <c r="U40" s="34"/>
      <c r="V40" s="34"/>
      <c r="W40" s="35" t="s">
        <v>69</v>
      </c>
      <c r="X40" s="641">
        <v>0</v>
      </c>
      <c r="Y40" s="642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56"/>
      <c r="B41" s="655"/>
      <c r="C41" s="655"/>
      <c r="D41" s="655"/>
      <c r="E41" s="655"/>
      <c r="F41" s="655"/>
      <c r="G41" s="655"/>
      <c r="H41" s="655"/>
      <c r="I41" s="655"/>
      <c r="J41" s="655"/>
      <c r="K41" s="655"/>
      <c r="L41" s="655"/>
      <c r="M41" s="655"/>
      <c r="N41" s="655"/>
      <c r="O41" s="657"/>
      <c r="P41" s="651" t="s">
        <v>86</v>
      </c>
      <c r="Q41" s="652"/>
      <c r="R41" s="652"/>
      <c r="S41" s="652"/>
      <c r="T41" s="652"/>
      <c r="U41" s="652"/>
      <c r="V41" s="653"/>
      <c r="W41" s="37" t="s">
        <v>87</v>
      </c>
      <c r="X41" s="643">
        <f>IFERROR(X37/H37,"0")+IFERROR(X38/H38,"0")+IFERROR(X39/H39,"0")+IFERROR(X40/H40,"0")</f>
        <v>78</v>
      </c>
      <c r="Y41" s="643">
        <f>IFERROR(Y37/H37,"0")+IFERROR(Y38/H38,"0")+IFERROR(Y39/H39,"0")+IFERROR(Y40/H40,"0")</f>
        <v>78</v>
      </c>
      <c r="Z41" s="643">
        <f>IFERROR(IF(Z37="",0,Z37),"0")+IFERROR(IF(Z38="",0,Z38),"0")+IFERROR(IF(Z39="",0,Z39),"0")+IFERROR(IF(Z40="",0,Z40),"0")</f>
        <v>0.70355999999999996</v>
      </c>
      <c r="AA41" s="644"/>
      <c r="AB41" s="644"/>
      <c r="AC41" s="644"/>
    </row>
    <row r="42" spans="1:68" x14ac:dyDescent="0.2">
      <c r="A42" s="655"/>
      <c r="B42" s="655"/>
      <c r="C42" s="655"/>
      <c r="D42" s="655"/>
      <c r="E42" s="655"/>
      <c r="F42" s="655"/>
      <c r="G42" s="655"/>
      <c r="H42" s="655"/>
      <c r="I42" s="655"/>
      <c r="J42" s="655"/>
      <c r="K42" s="655"/>
      <c r="L42" s="655"/>
      <c r="M42" s="655"/>
      <c r="N42" s="655"/>
      <c r="O42" s="657"/>
      <c r="P42" s="651" t="s">
        <v>86</v>
      </c>
      <c r="Q42" s="652"/>
      <c r="R42" s="652"/>
      <c r="S42" s="652"/>
      <c r="T42" s="652"/>
      <c r="U42" s="652"/>
      <c r="V42" s="653"/>
      <c r="W42" s="37" t="s">
        <v>69</v>
      </c>
      <c r="X42" s="643">
        <f>IFERROR(SUM(X37:X40),"0")</f>
        <v>312</v>
      </c>
      <c r="Y42" s="643">
        <f>IFERROR(SUM(Y37:Y40),"0")</f>
        <v>312</v>
      </c>
      <c r="Z42" s="37"/>
      <c r="AA42" s="644"/>
      <c r="AB42" s="644"/>
      <c r="AC42" s="644"/>
    </row>
    <row r="43" spans="1:68" ht="14.25" hidden="1" customHeight="1" x14ac:dyDescent="0.25">
      <c r="A43" s="654" t="s">
        <v>64</v>
      </c>
      <c r="B43" s="655"/>
      <c r="C43" s="655"/>
      <c r="D43" s="655"/>
      <c r="E43" s="655"/>
      <c r="F43" s="655"/>
      <c r="G43" s="655"/>
      <c r="H43" s="655"/>
      <c r="I43" s="655"/>
      <c r="J43" s="655"/>
      <c r="K43" s="655"/>
      <c r="L43" s="655"/>
      <c r="M43" s="655"/>
      <c r="N43" s="655"/>
      <c r="O43" s="655"/>
      <c r="P43" s="655"/>
      <c r="Q43" s="655"/>
      <c r="R43" s="655"/>
      <c r="S43" s="655"/>
      <c r="T43" s="655"/>
      <c r="U43" s="655"/>
      <c r="V43" s="655"/>
      <c r="W43" s="655"/>
      <c r="X43" s="655"/>
      <c r="Y43" s="655"/>
      <c r="Z43" s="655"/>
      <c r="AA43" s="637"/>
      <c r="AB43" s="637"/>
      <c r="AC43" s="637"/>
    </row>
    <row r="44" spans="1:68" ht="16.5" hidden="1" customHeight="1" x14ac:dyDescent="0.25">
      <c r="A44" s="54" t="s">
        <v>113</v>
      </c>
      <c r="B44" s="54" t="s">
        <v>114</v>
      </c>
      <c r="C44" s="31">
        <v>4301051820</v>
      </c>
      <c r="D44" s="647">
        <v>4680115884915</v>
      </c>
      <c r="E44" s="648"/>
      <c r="F44" s="640">
        <v>0.3</v>
      </c>
      <c r="G44" s="32">
        <v>6</v>
      </c>
      <c r="H44" s="640">
        <v>1.8</v>
      </c>
      <c r="I44" s="640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7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59"/>
      <c r="R44" s="659"/>
      <c r="S44" s="659"/>
      <c r="T44" s="660"/>
      <c r="U44" s="34"/>
      <c r="V44" s="34"/>
      <c r="W44" s="35" t="s">
        <v>69</v>
      </c>
      <c r="X44" s="641">
        <v>0</v>
      </c>
      <c r="Y44" s="642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56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7"/>
      <c r="P45" s="651" t="s">
        <v>86</v>
      </c>
      <c r="Q45" s="652"/>
      <c r="R45" s="652"/>
      <c r="S45" s="652"/>
      <c r="T45" s="652"/>
      <c r="U45" s="652"/>
      <c r="V45" s="653"/>
      <c r="W45" s="37" t="s">
        <v>87</v>
      </c>
      <c r="X45" s="643">
        <f>IFERROR(X44/H44,"0")</f>
        <v>0</v>
      </c>
      <c r="Y45" s="643">
        <f>IFERROR(Y44/H44,"0")</f>
        <v>0</v>
      </c>
      <c r="Z45" s="643">
        <f>IFERROR(IF(Z44="",0,Z44),"0")</f>
        <v>0</v>
      </c>
      <c r="AA45" s="644"/>
      <c r="AB45" s="644"/>
      <c r="AC45" s="644"/>
    </row>
    <row r="46" spans="1:68" hidden="1" x14ac:dyDescent="0.2">
      <c r="A46" s="655"/>
      <c r="B46" s="655"/>
      <c r="C46" s="655"/>
      <c r="D46" s="655"/>
      <c r="E46" s="655"/>
      <c r="F46" s="655"/>
      <c r="G46" s="655"/>
      <c r="H46" s="655"/>
      <c r="I46" s="655"/>
      <c r="J46" s="655"/>
      <c r="K46" s="655"/>
      <c r="L46" s="655"/>
      <c r="M46" s="655"/>
      <c r="N46" s="655"/>
      <c r="O46" s="657"/>
      <c r="P46" s="651" t="s">
        <v>86</v>
      </c>
      <c r="Q46" s="652"/>
      <c r="R46" s="652"/>
      <c r="S46" s="652"/>
      <c r="T46" s="652"/>
      <c r="U46" s="652"/>
      <c r="V46" s="653"/>
      <c r="W46" s="37" t="s">
        <v>69</v>
      </c>
      <c r="X46" s="643">
        <f>IFERROR(SUM(X44:X44),"0")</f>
        <v>0</v>
      </c>
      <c r="Y46" s="643">
        <f>IFERROR(SUM(Y44:Y44),"0")</f>
        <v>0</v>
      </c>
      <c r="Z46" s="37"/>
      <c r="AA46" s="644"/>
      <c r="AB46" s="644"/>
      <c r="AC46" s="644"/>
    </row>
    <row r="47" spans="1:68" ht="16.5" hidden="1" customHeight="1" x14ac:dyDescent="0.25">
      <c r="A47" s="669" t="s">
        <v>116</v>
      </c>
      <c r="B47" s="655"/>
      <c r="C47" s="655"/>
      <c r="D47" s="655"/>
      <c r="E47" s="655"/>
      <c r="F47" s="655"/>
      <c r="G47" s="655"/>
      <c r="H47" s="655"/>
      <c r="I47" s="655"/>
      <c r="J47" s="655"/>
      <c r="K47" s="655"/>
      <c r="L47" s="655"/>
      <c r="M47" s="655"/>
      <c r="N47" s="655"/>
      <c r="O47" s="655"/>
      <c r="P47" s="655"/>
      <c r="Q47" s="655"/>
      <c r="R47" s="655"/>
      <c r="S47" s="655"/>
      <c r="T47" s="655"/>
      <c r="U47" s="655"/>
      <c r="V47" s="655"/>
      <c r="W47" s="655"/>
      <c r="X47" s="655"/>
      <c r="Y47" s="655"/>
      <c r="Z47" s="655"/>
      <c r="AA47" s="636"/>
      <c r="AB47" s="636"/>
      <c r="AC47" s="636"/>
    </row>
    <row r="48" spans="1:68" ht="14.25" hidden="1" customHeight="1" x14ac:dyDescent="0.25">
      <c r="A48" s="654" t="s">
        <v>96</v>
      </c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5"/>
      <c r="P48" s="655"/>
      <c r="Q48" s="655"/>
      <c r="R48" s="655"/>
      <c r="S48" s="655"/>
      <c r="T48" s="655"/>
      <c r="U48" s="655"/>
      <c r="V48" s="655"/>
      <c r="W48" s="655"/>
      <c r="X48" s="655"/>
      <c r="Y48" s="655"/>
      <c r="Z48" s="655"/>
      <c r="AA48" s="637"/>
      <c r="AB48" s="637"/>
      <c r="AC48" s="637"/>
    </row>
    <row r="49" spans="1:68" ht="27" hidden="1" customHeight="1" x14ac:dyDescent="0.25">
      <c r="A49" s="54" t="s">
        <v>117</v>
      </c>
      <c r="B49" s="54" t="s">
        <v>118</v>
      </c>
      <c r="C49" s="31">
        <v>4301012030</v>
      </c>
      <c r="D49" s="647">
        <v>4680115885882</v>
      </c>
      <c r="E49" s="648"/>
      <c r="F49" s="640">
        <v>1.4</v>
      </c>
      <c r="G49" s="32">
        <v>8</v>
      </c>
      <c r="H49" s="640">
        <v>11.2</v>
      </c>
      <c r="I49" s="640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5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59"/>
      <c r="R49" s="659"/>
      <c r="S49" s="659"/>
      <c r="T49" s="660"/>
      <c r="U49" s="34"/>
      <c r="V49" s="34"/>
      <c r="W49" s="35" t="s">
        <v>69</v>
      </c>
      <c r="X49" s="641">
        <v>0</v>
      </c>
      <c r="Y49" s="642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4301011816</v>
      </c>
      <c r="D50" s="647">
        <v>4680115881426</v>
      </c>
      <c r="E50" s="648"/>
      <c r="F50" s="640">
        <v>1.35</v>
      </c>
      <c r="G50" s="32">
        <v>8</v>
      </c>
      <c r="H50" s="640">
        <v>10.8</v>
      </c>
      <c r="I50" s="640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59"/>
      <c r="R50" s="659"/>
      <c r="S50" s="659"/>
      <c r="T50" s="660"/>
      <c r="U50" s="34"/>
      <c r="V50" s="34"/>
      <c r="W50" s="35" t="s">
        <v>69</v>
      </c>
      <c r="X50" s="641">
        <v>0</v>
      </c>
      <c r="Y50" s="642">
        <f t="shared" si="6"/>
        <v>0</v>
      </c>
      <c r="Z50" s="36" t="str">
        <f>IFERROR(IF(Y50=0,"",ROUNDUP(Y50/H50,0)*0.01898),"")</f>
        <v/>
      </c>
      <c r="AA50" s="56"/>
      <c r="AB50" s="57"/>
      <c r="AC50" s="95" t="s">
        <v>123</v>
      </c>
      <c r="AG50" s="64"/>
      <c r="AJ50" s="68" t="s">
        <v>124</v>
      </c>
      <c r="AK50" s="68">
        <v>86.4</v>
      </c>
      <c r="BB50" s="96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4301011386</v>
      </c>
      <c r="D51" s="647">
        <v>4680115880283</v>
      </c>
      <c r="E51" s="648"/>
      <c r="F51" s="640">
        <v>0.6</v>
      </c>
      <c r="G51" s="32">
        <v>8</v>
      </c>
      <c r="H51" s="640">
        <v>4.8</v>
      </c>
      <c r="I51" s="640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59"/>
      <c r="R51" s="659"/>
      <c r="S51" s="659"/>
      <c r="T51" s="660"/>
      <c r="U51" s="34"/>
      <c r="V51" s="34"/>
      <c r="W51" s="35" t="s">
        <v>69</v>
      </c>
      <c r="X51" s="641">
        <v>0</v>
      </c>
      <c r="Y51" s="642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hidden="1" customHeight="1" x14ac:dyDescent="0.25">
      <c r="A52" s="54" t="s">
        <v>128</v>
      </c>
      <c r="B52" s="54" t="s">
        <v>129</v>
      </c>
      <c r="C52" s="31">
        <v>4301011806</v>
      </c>
      <c r="D52" s="647">
        <v>4680115881525</v>
      </c>
      <c r="E52" s="648"/>
      <c r="F52" s="640">
        <v>0.4</v>
      </c>
      <c r="G52" s="32">
        <v>10</v>
      </c>
      <c r="H52" s="640">
        <v>4</v>
      </c>
      <c r="I52" s="640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92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59"/>
      <c r="R52" s="659"/>
      <c r="S52" s="659"/>
      <c r="T52" s="660"/>
      <c r="U52" s="34"/>
      <c r="V52" s="34"/>
      <c r="W52" s="35" t="s">
        <v>69</v>
      </c>
      <c r="X52" s="641">
        <v>0</v>
      </c>
      <c r="Y52" s="642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4301011589</v>
      </c>
      <c r="D53" s="647">
        <v>4680115885899</v>
      </c>
      <c r="E53" s="648"/>
      <c r="F53" s="640">
        <v>0.35</v>
      </c>
      <c r="G53" s="32">
        <v>6</v>
      </c>
      <c r="H53" s="640">
        <v>2.1</v>
      </c>
      <c r="I53" s="640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8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59"/>
      <c r="R53" s="659"/>
      <c r="S53" s="659"/>
      <c r="T53" s="660"/>
      <c r="U53" s="34"/>
      <c r="V53" s="34"/>
      <c r="W53" s="35" t="s">
        <v>69</v>
      </c>
      <c r="X53" s="641">
        <v>0</v>
      </c>
      <c r="Y53" s="642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47">
        <v>4680115881419</v>
      </c>
      <c r="E54" s="648"/>
      <c r="F54" s="640">
        <v>0.45</v>
      </c>
      <c r="G54" s="32">
        <v>10</v>
      </c>
      <c r="H54" s="640">
        <v>4.5</v>
      </c>
      <c r="I54" s="640">
        <v>4.71</v>
      </c>
      <c r="J54" s="32">
        <v>132</v>
      </c>
      <c r="K54" s="32" t="s">
        <v>104</v>
      </c>
      <c r="L54" s="32" t="s">
        <v>105</v>
      </c>
      <c r="M54" s="33" t="s">
        <v>100</v>
      </c>
      <c r="N54" s="33"/>
      <c r="O54" s="32">
        <v>50</v>
      </c>
      <c r="P54" s="9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59"/>
      <c r="R54" s="659"/>
      <c r="S54" s="659"/>
      <c r="T54" s="660"/>
      <c r="U54" s="34"/>
      <c r="V54" s="34"/>
      <c r="W54" s="35" t="s">
        <v>69</v>
      </c>
      <c r="X54" s="641">
        <v>387</v>
      </c>
      <c r="Y54" s="642">
        <f t="shared" si="6"/>
        <v>387</v>
      </c>
      <c r="Z54" s="36">
        <f>IFERROR(IF(Y54=0,"",ROUNDUP(Y54/H54,0)*0.00902),"")</f>
        <v>0.77571999999999997</v>
      </c>
      <c r="AA54" s="56"/>
      <c r="AB54" s="57"/>
      <c r="AC54" s="103" t="s">
        <v>136</v>
      </c>
      <c r="AG54" s="64"/>
      <c r="AJ54" s="68" t="s">
        <v>107</v>
      </c>
      <c r="AK54" s="68">
        <v>594</v>
      </c>
      <c r="BB54" s="104" t="s">
        <v>1</v>
      </c>
      <c r="BM54" s="64">
        <f t="shared" si="7"/>
        <v>405.06</v>
      </c>
      <c r="BN54" s="64">
        <f t="shared" si="8"/>
        <v>405.06</v>
      </c>
      <c r="BO54" s="64">
        <f t="shared" si="9"/>
        <v>0.65151515151515149</v>
      </c>
      <c r="BP54" s="64">
        <f t="shared" si="10"/>
        <v>0.65151515151515149</v>
      </c>
    </row>
    <row r="55" spans="1:68" x14ac:dyDescent="0.2">
      <c r="A55" s="656"/>
      <c r="B55" s="655"/>
      <c r="C55" s="655"/>
      <c r="D55" s="655"/>
      <c r="E55" s="655"/>
      <c r="F55" s="655"/>
      <c r="G55" s="655"/>
      <c r="H55" s="655"/>
      <c r="I55" s="655"/>
      <c r="J55" s="655"/>
      <c r="K55" s="655"/>
      <c r="L55" s="655"/>
      <c r="M55" s="655"/>
      <c r="N55" s="655"/>
      <c r="O55" s="657"/>
      <c r="P55" s="651" t="s">
        <v>86</v>
      </c>
      <c r="Q55" s="652"/>
      <c r="R55" s="652"/>
      <c r="S55" s="652"/>
      <c r="T55" s="652"/>
      <c r="U55" s="652"/>
      <c r="V55" s="653"/>
      <c r="W55" s="37" t="s">
        <v>87</v>
      </c>
      <c r="X55" s="643">
        <f>IFERROR(X49/H49,"0")+IFERROR(X50/H50,"0")+IFERROR(X51/H51,"0")+IFERROR(X52/H52,"0")+IFERROR(X53/H53,"0")+IFERROR(X54/H54,"0")</f>
        <v>86</v>
      </c>
      <c r="Y55" s="643">
        <f>IFERROR(Y49/H49,"0")+IFERROR(Y50/H50,"0")+IFERROR(Y51/H51,"0")+IFERROR(Y52/H52,"0")+IFERROR(Y53/H53,"0")+IFERROR(Y54/H54,"0")</f>
        <v>86</v>
      </c>
      <c r="Z55" s="643">
        <f>IFERROR(IF(Z49="",0,Z49),"0")+IFERROR(IF(Z50="",0,Z50),"0")+IFERROR(IF(Z51="",0,Z51),"0")+IFERROR(IF(Z52="",0,Z52),"0")+IFERROR(IF(Z53="",0,Z53),"0")+IFERROR(IF(Z54="",0,Z54),"0")</f>
        <v>0.77571999999999997</v>
      </c>
      <c r="AA55" s="644"/>
      <c r="AB55" s="644"/>
      <c r="AC55" s="644"/>
    </row>
    <row r="56" spans="1:68" x14ac:dyDescent="0.2">
      <c r="A56" s="655"/>
      <c r="B56" s="655"/>
      <c r="C56" s="655"/>
      <c r="D56" s="655"/>
      <c r="E56" s="655"/>
      <c r="F56" s="655"/>
      <c r="G56" s="655"/>
      <c r="H56" s="655"/>
      <c r="I56" s="655"/>
      <c r="J56" s="655"/>
      <c r="K56" s="655"/>
      <c r="L56" s="655"/>
      <c r="M56" s="655"/>
      <c r="N56" s="655"/>
      <c r="O56" s="657"/>
      <c r="P56" s="651" t="s">
        <v>86</v>
      </c>
      <c r="Q56" s="652"/>
      <c r="R56" s="652"/>
      <c r="S56" s="652"/>
      <c r="T56" s="652"/>
      <c r="U56" s="652"/>
      <c r="V56" s="653"/>
      <c r="W56" s="37" t="s">
        <v>69</v>
      </c>
      <c r="X56" s="643">
        <f>IFERROR(SUM(X49:X54),"0")</f>
        <v>387</v>
      </c>
      <c r="Y56" s="643">
        <f>IFERROR(SUM(Y49:Y54),"0")</f>
        <v>387</v>
      </c>
      <c r="Z56" s="37"/>
      <c r="AA56" s="644"/>
      <c r="AB56" s="644"/>
      <c r="AC56" s="644"/>
    </row>
    <row r="57" spans="1:68" ht="14.25" hidden="1" customHeight="1" x14ac:dyDescent="0.25">
      <c r="A57" s="654" t="s">
        <v>137</v>
      </c>
      <c r="B57" s="655"/>
      <c r="C57" s="655"/>
      <c r="D57" s="655"/>
      <c r="E57" s="655"/>
      <c r="F57" s="655"/>
      <c r="G57" s="655"/>
      <c r="H57" s="655"/>
      <c r="I57" s="655"/>
      <c r="J57" s="655"/>
      <c r="K57" s="655"/>
      <c r="L57" s="655"/>
      <c r="M57" s="655"/>
      <c r="N57" s="655"/>
      <c r="O57" s="655"/>
      <c r="P57" s="655"/>
      <c r="Q57" s="655"/>
      <c r="R57" s="655"/>
      <c r="S57" s="655"/>
      <c r="T57" s="655"/>
      <c r="U57" s="655"/>
      <c r="V57" s="655"/>
      <c r="W57" s="655"/>
      <c r="X57" s="655"/>
      <c r="Y57" s="655"/>
      <c r="Z57" s="655"/>
      <c r="AA57" s="637"/>
      <c r="AB57" s="637"/>
      <c r="AC57" s="637"/>
    </row>
    <row r="58" spans="1:68" ht="16.5" hidden="1" customHeight="1" x14ac:dyDescent="0.25">
      <c r="A58" s="54" t="s">
        <v>138</v>
      </c>
      <c r="B58" s="54" t="s">
        <v>139</v>
      </c>
      <c r="C58" s="31">
        <v>4301020298</v>
      </c>
      <c r="D58" s="647">
        <v>4680115881440</v>
      </c>
      <c r="E58" s="648"/>
      <c r="F58" s="640">
        <v>1.35</v>
      </c>
      <c r="G58" s="32">
        <v>8</v>
      </c>
      <c r="H58" s="640">
        <v>10.8</v>
      </c>
      <c r="I58" s="640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9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59"/>
      <c r="R58" s="659"/>
      <c r="S58" s="659"/>
      <c r="T58" s="660"/>
      <c r="U58" s="34"/>
      <c r="V58" s="34"/>
      <c r="W58" s="35" t="s">
        <v>69</v>
      </c>
      <c r="X58" s="641">
        <v>0</v>
      </c>
      <c r="Y58" s="642">
        <f>IFERROR(IF(X58="",0,CEILING((X58/$H58),1)*$H58),"")</f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hidden="1" customHeight="1" x14ac:dyDescent="0.25">
      <c r="A59" s="54" t="s">
        <v>141</v>
      </c>
      <c r="B59" s="54" t="s">
        <v>142</v>
      </c>
      <c r="C59" s="31">
        <v>4301020228</v>
      </c>
      <c r="D59" s="647">
        <v>4680115882751</v>
      </c>
      <c r="E59" s="648"/>
      <c r="F59" s="640">
        <v>0.45</v>
      </c>
      <c r="G59" s="32">
        <v>10</v>
      </c>
      <c r="H59" s="640">
        <v>4.5</v>
      </c>
      <c r="I59" s="640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9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59"/>
      <c r="R59" s="659"/>
      <c r="S59" s="659"/>
      <c r="T59" s="660"/>
      <c r="U59" s="34"/>
      <c r="V59" s="34"/>
      <c r="W59" s="35" t="s">
        <v>69</v>
      </c>
      <c r="X59" s="641">
        <v>0</v>
      </c>
      <c r="Y59" s="642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hidden="1" customHeight="1" x14ac:dyDescent="0.25">
      <c r="A60" s="54" t="s">
        <v>144</v>
      </c>
      <c r="B60" s="54" t="s">
        <v>145</v>
      </c>
      <c r="C60" s="31">
        <v>4301020358</v>
      </c>
      <c r="D60" s="647">
        <v>4680115885950</v>
      </c>
      <c r="E60" s="648"/>
      <c r="F60" s="640">
        <v>0.37</v>
      </c>
      <c r="G60" s="32">
        <v>6</v>
      </c>
      <c r="H60" s="640">
        <v>2.2200000000000002</v>
      </c>
      <c r="I60" s="640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10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59"/>
      <c r="R60" s="659"/>
      <c r="S60" s="659"/>
      <c r="T60" s="660"/>
      <c r="U60" s="34"/>
      <c r="V60" s="34"/>
      <c r="W60" s="35" t="s">
        <v>69</v>
      </c>
      <c r="X60" s="641">
        <v>0</v>
      </c>
      <c r="Y60" s="642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hidden="1" customHeight="1" x14ac:dyDescent="0.25">
      <c r="A61" s="54" t="s">
        <v>146</v>
      </c>
      <c r="B61" s="54" t="s">
        <v>147</v>
      </c>
      <c r="C61" s="31">
        <v>4301020296</v>
      </c>
      <c r="D61" s="647">
        <v>4680115881433</v>
      </c>
      <c r="E61" s="648"/>
      <c r="F61" s="640">
        <v>0.45</v>
      </c>
      <c r="G61" s="32">
        <v>6</v>
      </c>
      <c r="H61" s="640">
        <v>2.7</v>
      </c>
      <c r="I61" s="640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93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59"/>
      <c r="R61" s="659"/>
      <c r="S61" s="659"/>
      <c r="T61" s="660"/>
      <c r="U61" s="34"/>
      <c r="V61" s="34"/>
      <c r="W61" s="35" t="s">
        <v>69</v>
      </c>
      <c r="X61" s="641">
        <v>0</v>
      </c>
      <c r="Y61" s="642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11" t="s">
        <v>140</v>
      </c>
      <c r="AG61" s="64"/>
      <c r="AJ61" s="68" t="s">
        <v>124</v>
      </c>
      <c r="AK61" s="68">
        <v>37.799999999999997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656"/>
      <c r="B62" s="655"/>
      <c r="C62" s="655"/>
      <c r="D62" s="655"/>
      <c r="E62" s="655"/>
      <c r="F62" s="655"/>
      <c r="G62" s="655"/>
      <c r="H62" s="655"/>
      <c r="I62" s="655"/>
      <c r="J62" s="655"/>
      <c r="K62" s="655"/>
      <c r="L62" s="655"/>
      <c r="M62" s="655"/>
      <c r="N62" s="655"/>
      <c r="O62" s="657"/>
      <c r="P62" s="651" t="s">
        <v>86</v>
      </c>
      <c r="Q62" s="652"/>
      <c r="R62" s="652"/>
      <c r="S62" s="652"/>
      <c r="T62" s="652"/>
      <c r="U62" s="652"/>
      <c r="V62" s="653"/>
      <c r="W62" s="37" t="s">
        <v>87</v>
      </c>
      <c r="X62" s="643">
        <f>IFERROR(X58/H58,"0")+IFERROR(X59/H59,"0")+IFERROR(X60/H60,"0")+IFERROR(X61/H61,"0")</f>
        <v>0</v>
      </c>
      <c r="Y62" s="643">
        <f>IFERROR(Y58/H58,"0")+IFERROR(Y59/H59,"0")+IFERROR(Y60/H60,"0")+IFERROR(Y61/H61,"0")</f>
        <v>0</v>
      </c>
      <c r="Z62" s="643">
        <f>IFERROR(IF(Z58="",0,Z58),"0")+IFERROR(IF(Z59="",0,Z59),"0")+IFERROR(IF(Z60="",0,Z60),"0")+IFERROR(IF(Z61="",0,Z61),"0")</f>
        <v>0</v>
      </c>
      <c r="AA62" s="644"/>
      <c r="AB62" s="644"/>
      <c r="AC62" s="644"/>
    </row>
    <row r="63" spans="1:68" hidden="1" x14ac:dyDescent="0.2">
      <c r="A63" s="655"/>
      <c r="B63" s="655"/>
      <c r="C63" s="655"/>
      <c r="D63" s="655"/>
      <c r="E63" s="655"/>
      <c r="F63" s="655"/>
      <c r="G63" s="655"/>
      <c r="H63" s="655"/>
      <c r="I63" s="655"/>
      <c r="J63" s="655"/>
      <c r="K63" s="655"/>
      <c r="L63" s="655"/>
      <c r="M63" s="655"/>
      <c r="N63" s="655"/>
      <c r="O63" s="657"/>
      <c r="P63" s="651" t="s">
        <v>86</v>
      </c>
      <c r="Q63" s="652"/>
      <c r="R63" s="652"/>
      <c r="S63" s="652"/>
      <c r="T63" s="652"/>
      <c r="U63" s="652"/>
      <c r="V63" s="653"/>
      <c r="W63" s="37" t="s">
        <v>69</v>
      </c>
      <c r="X63" s="643">
        <f>IFERROR(SUM(X58:X61),"0")</f>
        <v>0</v>
      </c>
      <c r="Y63" s="643">
        <f>IFERROR(SUM(Y58:Y61),"0")</f>
        <v>0</v>
      </c>
      <c r="Z63" s="37"/>
      <c r="AA63" s="644"/>
      <c r="AB63" s="644"/>
      <c r="AC63" s="644"/>
    </row>
    <row r="64" spans="1:68" ht="14.25" hidden="1" customHeight="1" x14ac:dyDescent="0.25">
      <c r="A64" s="654" t="s">
        <v>148</v>
      </c>
      <c r="B64" s="655"/>
      <c r="C64" s="655"/>
      <c r="D64" s="655"/>
      <c r="E64" s="655"/>
      <c r="F64" s="655"/>
      <c r="G64" s="655"/>
      <c r="H64" s="655"/>
      <c r="I64" s="655"/>
      <c r="J64" s="655"/>
      <c r="K64" s="655"/>
      <c r="L64" s="655"/>
      <c r="M64" s="655"/>
      <c r="N64" s="655"/>
      <c r="O64" s="655"/>
      <c r="P64" s="655"/>
      <c r="Q64" s="655"/>
      <c r="R64" s="655"/>
      <c r="S64" s="655"/>
      <c r="T64" s="655"/>
      <c r="U64" s="655"/>
      <c r="V64" s="655"/>
      <c r="W64" s="655"/>
      <c r="X64" s="655"/>
      <c r="Y64" s="655"/>
      <c r="Z64" s="655"/>
      <c r="AA64" s="637"/>
      <c r="AB64" s="637"/>
      <c r="AC64" s="637"/>
    </row>
    <row r="65" spans="1:68" ht="27" hidden="1" customHeight="1" x14ac:dyDescent="0.25">
      <c r="A65" s="54" t="s">
        <v>149</v>
      </c>
      <c r="B65" s="54" t="s">
        <v>150</v>
      </c>
      <c r="C65" s="31">
        <v>4301031243</v>
      </c>
      <c r="D65" s="647">
        <v>4680115885073</v>
      </c>
      <c r="E65" s="648"/>
      <c r="F65" s="640">
        <v>0.3</v>
      </c>
      <c r="G65" s="32">
        <v>6</v>
      </c>
      <c r="H65" s="640">
        <v>1.8</v>
      </c>
      <c r="I65" s="640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9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59"/>
      <c r="R65" s="659"/>
      <c r="S65" s="659"/>
      <c r="T65" s="660"/>
      <c r="U65" s="34"/>
      <c r="V65" s="34"/>
      <c r="W65" s="35" t="s">
        <v>69</v>
      </c>
      <c r="X65" s="641">
        <v>0</v>
      </c>
      <c r="Y65" s="642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4301031241</v>
      </c>
      <c r="D66" s="647">
        <v>4680115885059</v>
      </c>
      <c r="E66" s="648"/>
      <c r="F66" s="640">
        <v>0.3</v>
      </c>
      <c r="G66" s="32">
        <v>6</v>
      </c>
      <c r="H66" s="640">
        <v>1.8</v>
      </c>
      <c r="I66" s="640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59"/>
      <c r="R66" s="659"/>
      <c r="S66" s="659"/>
      <c r="T66" s="660"/>
      <c r="U66" s="34"/>
      <c r="V66" s="34"/>
      <c r="W66" s="35" t="s">
        <v>69</v>
      </c>
      <c r="X66" s="641">
        <v>0</v>
      </c>
      <c r="Y66" s="642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4301031316</v>
      </c>
      <c r="D67" s="647">
        <v>4680115885097</v>
      </c>
      <c r="E67" s="648"/>
      <c r="F67" s="640">
        <v>0.3</v>
      </c>
      <c r="G67" s="32">
        <v>6</v>
      </c>
      <c r="H67" s="640">
        <v>1.8</v>
      </c>
      <c r="I67" s="640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59"/>
      <c r="R67" s="659"/>
      <c r="S67" s="659"/>
      <c r="T67" s="660"/>
      <c r="U67" s="34"/>
      <c r="V67" s="34"/>
      <c r="W67" s="35" t="s">
        <v>69</v>
      </c>
      <c r="X67" s="641">
        <v>0</v>
      </c>
      <c r="Y67" s="6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idden="1" x14ac:dyDescent="0.2">
      <c r="A68" s="656"/>
      <c r="B68" s="655"/>
      <c r="C68" s="655"/>
      <c r="D68" s="655"/>
      <c r="E68" s="655"/>
      <c r="F68" s="655"/>
      <c r="G68" s="655"/>
      <c r="H68" s="655"/>
      <c r="I68" s="655"/>
      <c r="J68" s="655"/>
      <c r="K68" s="655"/>
      <c r="L68" s="655"/>
      <c r="M68" s="655"/>
      <c r="N68" s="655"/>
      <c r="O68" s="657"/>
      <c r="P68" s="651" t="s">
        <v>86</v>
      </c>
      <c r="Q68" s="652"/>
      <c r="R68" s="652"/>
      <c r="S68" s="652"/>
      <c r="T68" s="652"/>
      <c r="U68" s="652"/>
      <c r="V68" s="653"/>
      <c r="W68" s="37" t="s">
        <v>87</v>
      </c>
      <c r="X68" s="643">
        <f>IFERROR(X65/H65,"0")+IFERROR(X66/H66,"0")+IFERROR(X67/H67,"0")</f>
        <v>0</v>
      </c>
      <c r="Y68" s="643">
        <f>IFERROR(Y65/H65,"0")+IFERROR(Y66/H66,"0")+IFERROR(Y67/H67,"0")</f>
        <v>0</v>
      </c>
      <c r="Z68" s="643">
        <f>IFERROR(IF(Z65="",0,Z65),"0")+IFERROR(IF(Z66="",0,Z66),"0")+IFERROR(IF(Z67="",0,Z67),"0")</f>
        <v>0</v>
      </c>
      <c r="AA68" s="644"/>
      <c r="AB68" s="644"/>
      <c r="AC68" s="644"/>
    </row>
    <row r="69" spans="1:68" hidden="1" x14ac:dyDescent="0.2">
      <c r="A69" s="655"/>
      <c r="B69" s="655"/>
      <c r="C69" s="655"/>
      <c r="D69" s="655"/>
      <c r="E69" s="655"/>
      <c r="F69" s="655"/>
      <c r="G69" s="655"/>
      <c r="H69" s="655"/>
      <c r="I69" s="655"/>
      <c r="J69" s="655"/>
      <c r="K69" s="655"/>
      <c r="L69" s="655"/>
      <c r="M69" s="655"/>
      <c r="N69" s="655"/>
      <c r="O69" s="657"/>
      <c r="P69" s="651" t="s">
        <v>86</v>
      </c>
      <c r="Q69" s="652"/>
      <c r="R69" s="652"/>
      <c r="S69" s="652"/>
      <c r="T69" s="652"/>
      <c r="U69" s="652"/>
      <c r="V69" s="653"/>
      <c r="W69" s="37" t="s">
        <v>69</v>
      </c>
      <c r="X69" s="643">
        <f>IFERROR(SUM(X65:X67),"0")</f>
        <v>0</v>
      </c>
      <c r="Y69" s="643">
        <f>IFERROR(SUM(Y65:Y67),"0")</f>
        <v>0</v>
      </c>
      <c r="Z69" s="37"/>
      <c r="AA69" s="644"/>
      <c r="AB69" s="644"/>
      <c r="AC69" s="644"/>
    </row>
    <row r="70" spans="1:68" ht="14.25" hidden="1" customHeight="1" x14ac:dyDescent="0.25">
      <c r="A70" s="654" t="s">
        <v>64</v>
      </c>
      <c r="B70" s="655"/>
      <c r="C70" s="655"/>
      <c r="D70" s="655"/>
      <c r="E70" s="655"/>
      <c r="F70" s="655"/>
      <c r="G70" s="655"/>
      <c r="H70" s="655"/>
      <c r="I70" s="655"/>
      <c r="J70" s="655"/>
      <c r="K70" s="655"/>
      <c r="L70" s="655"/>
      <c r="M70" s="655"/>
      <c r="N70" s="655"/>
      <c r="O70" s="655"/>
      <c r="P70" s="655"/>
      <c r="Q70" s="655"/>
      <c r="R70" s="655"/>
      <c r="S70" s="655"/>
      <c r="T70" s="655"/>
      <c r="U70" s="655"/>
      <c r="V70" s="655"/>
      <c r="W70" s="655"/>
      <c r="X70" s="655"/>
      <c r="Y70" s="655"/>
      <c r="Z70" s="655"/>
      <c r="AA70" s="637"/>
      <c r="AB70" s="637"/>
      <c r="AC70" s="637"/>
    </row>
    <row r="71" spans="1:68" ht="16.5" hidden="1" customHeight="1" x14ac:dyDescent="0.25">
      <c r="A71" s="54" t="s">
        <v>159</v>
      </c>
      <c r="B71" s="54" t="s">
        <v>160</v>
      </c>
      <c r="C71" s="31">
        <v>4301051838</v>
      </c>
      <c r="D71" s="647">
        <v>4680115881891</v>
      </c>
      <c r="E71" s="648"/>
      <c r="F71" s="640">
        <v>1.4</v>
      </c>
      <c r="G71" s="32">
        <v>6</v>
      </c>
      <c r="H71" s="640">
        <v>8.4</v>
      </c>
      <c r="I71" s="640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100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59"/>
      <c r="R71" s="659"/>
      <c r="S71" s="659"/>
      <c r="T71" s="660"/>
      <c r="U71" s="34"/>
      <c r="V71" s="34"/>
      <c r="W71" s="35" t="s">
        <v>69</v>
      </c>
      <c r="X71" s="641">
        <v>0</v>
      </c>
      <c r="Y71" s="642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hidden="1" customHeight="1" x14ac:dyDescent="0.25">
      <c r="A72" s="54" t="s">
        <v>162</v>
      </c>
      <c r="B72" s="54" t="s">
        <v>163</v>
      </c>
      <c r="C72" s="31">
        <v>4301051846</v>
      </c>
      <c r="D72" s="647">
        <v>4680115885769</v>
      </c>
      <c r="E72" s="648"/>
      <c r="F72" s="640">
        <v>1.4</v>
      </c>
      <c r="G72" s="32">
        <v>6</v>
      </c>
      <c r="H72" s="640">
        <v>8.4</v>
      </c>
      <c r="I72" s="640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8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59"/>
      <c r="R72" s="659"/>
      <c r="S72" s="659"/>
      <c r="T72" s="660"/>
      <c r="U72" s="34"/>
      <c r="V72" s="34"/>
      <c r="W72" s="35" t="s">
        <v>69</v>
      </c>
      <c r="X72" s="641">
        <v>0</v>
      </c>
      <c r="Y72" s="642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165</v>
      </c>
      <c r="B73" s="54" t="s">
        <v>166</v>
      </c>
      <c r="C73" s="31">
        <v>4301051927</v>
      </c>
      <c r="D73" s="647">
        <v>4680115884410</v>
      </c>
      <c r="E73" s="648"/>
      <c r="F73" s="640">
        <v>1.4</v>
      </c>
      <c r="G73" s="32">
        <v>6</v>
      </c>
      <c r="H73" s="640">
        <v>8.4</v>
      </c>
      <c r="I73" s="640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59"/>
      <c r="R73" s="659"/>
      <c r="S73" s="659"/>
      <c r="T73" s="660"/>
      <c r="U73" s="34"/>
      <c r="V73" s="34"/>
      <c r="W73" s="35" t="s">
        <v>69</v>
      </c>
      <c r="X73" s="641">
        <v>0</v>
      </c>
      <c r="Y73" s="642">
        <f t="shared" si="11"/>
        <v>0</v>
      </c>
      <c r="Z73" s="36" t="str">
        <f>IFERROR(IF(Y73=0,"",ROUNDUP(Y73/H73,0)*0.01898),"")</f>
        <v/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hidden="1" customHeight="1" x14ac:dyDescent="0.25">
      <c r="A74" s="54" t="s">
        <v>168</v>
      </c>
      <c r="B74" s="54" t="s">
        <v>169</v>
      </c>
      <c r="C74" s="31">
        <v>4301051837</v>
      </c>
      <c r="D74" s="647">
        <v>4680115884311</v>
      </c>
      <c r="E74" s="648"/>
      <c r="F74" s="640">
        <v>0.3</v>
      </c>
      <c r="G74" s="32">
        <v>6</v>
      </c>
      <c r="H74" s="640">
        <v>1.8</v>
      </c>
      <c r="I74" s="640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81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59"/>
      <c r="R74" s="659"/>
      <c r="S74" s="659"/>
      <c r="T74" s="660"/>
      <c r="U74" s="34"/>
      <c r="V74" s="34"/>
      <c r="W74" s="35" t="s">
        <v>69</v>
      </c>
      <c r="X74" s="641">
        <v>0</v>
      </c>
      <c r="Y74" s="642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hidden="1" customHeight="1" x14ac:dyDescent="0.25">
      <c r="A75" s="54" t="s">
        <v>170</v>
      </c>
      <c r="B75" s="54" t="s">
        <v>171</v>
      </c>
      <c r="C75" s="31">
        <v>4301051844</v>
      </c>
      <c r="D75" s="647">
        <v>4680115885929</v>
      </c>
      <c r="E75" s="648"/>
      <c r="F75" s="640">
        <v>0.42</v>
      </c>
      <c r="G75" s="32">
        <v>6</v>
      </c>
      <c r="H75" s="640">
        <v>2.52</v>
      </c>
      <c r="I75" s="640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8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59"/>
      <c r="R75" s="659"/>
      <c r="S75" s="659"/>
      <c r="T75" s="660"/>
      <c r="U75" s="34"/>
      <c r="V75" s="34"/>
      <c r="W75" s="35" t="s">
        <v>69</v>
      </c>
      <c r="X75" s="641">
        <v>0</v>
      </c>
      <c r="Y75" s="642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172</v>
      </c>
      <c r="B76" s="54" t="s">
        <v>173</v>
      </c>
      <c r="C76" s="31">
        <v>4301051929</v>
      </c>
      <c r="D76" s="647">
        <v>4680115884403</v>
      </c>
      <c r="E76" s="648"/>
      <c r="F76" s="640">
        <v>0.3</v>
      </c>
      <c r="G76" s="32">
        <v>6</v>
      </c>
      <c r="H76" s="640">
        <v>1.8</v>
      </c>
      <c r="I76" s="640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8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59"/>
      <c r="R76" s="659"/>
      <c r="S76" s="659"/>
      <c r="T76" s="660"/>
      <c r="U76" s="34"/>
      <c r="V76" s="34"/>
      <c r="W76" s="35" t="s">
        <v>69</v>
      </c>
      <c r="X76" s="641">
        <v>0</v>
      </c>
      <c r="Y76" s="642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idden="1" x14ac:dyDescent="0.2">
      <c r="A77" s="656"/>
      <c r="B77" s="655"/>
      <c r="C77" s="655"/>
      <c r="D77" s="655"/>
      <c r="E77" s="655"/>
      <c r="F77" s="655"/>
      <c r="G77" s="655"/>
      <c r="H77" s="655"/>
      <c r="I77" s="655"/>
      <c r="J77" s="655"/>
      <c r="K77" s="655"/>
      <c r="L77" s="655"/>
      <c r="M77" s="655"/>
      <c r="N77" s="655"/>
      <c r="O77" s="657"/>
      <c r="P77" s="651" t="s">
        <v>86</v>
      </c>
      <c r="Q77" s="652"/>
      <c r="R77" s="652"/>
      <c r="S77" s="652"/>
      <c r="T77" s="652"/>
      <c r="U77" s="652"/>
      <c r="V77" s="653"/>
      <c r="W77" s="37" t="s">
        <v>87</v>
      </c>
      <c r="X77" s="643">
        <f>IFERROR(X71/H71,"0")+IFERROR(X72/H72,"0")+IFERROR(X73/H73,"0")+IFERROR(X74/H74,"0")+IFERROR(X75/H75,"0")+IFERROR(X76/H76,"0")</f>
        <v>0</v>
      </c>
      <c r="Y77" s="643">
        <f>IFERROR(Y71/H71,"0")+IFERROR(Y72/H72,"0")+IFERROR(Y73/H73,"0")+IFERROR(Y74/H74,"0")+IFERROR(Y75/H75,"0")+IFERROR(Y76/H76,"0")</f>
        <v>0</v>
      </c>
      <c r="Z77" s="643">
        <f>IFERROR(IF(Z71="",0,Z71),"0")+IFERROR(IF(Z72="",0,Z72),"0")+IFERROR(IF(Z73="",0,Z73),"0")+IFERROR(IF(Z74="",0,Z74),"0")+IFERROR(IF(Z75="",0,Z75),"0")+IFERROR(IF(Z76="",0,Z76),"0")</f>
        <v>0</v>
      </c>
      <c r="AA77" s="644"/>
      <c r="AB77" s="644"/>
      <c r="AC77" s="644"/>
    </row>
    <row r="78" spans="1:68" hidden="1" x14ac:dyDescent="0.2">
      <c r="A78" s="655"/>
      <c r="B78" s="655"/>
      <c r="C78" s="655"/>
      <c r="D78" s="655"/>
      <c r="E78" s="655"/>
      <c r="F78" s="655"/>
      <c r="G78" s="655"/>
      <c r="H78" s="655"/>
      <c r="I78" s="655"/>
      <c r="J78" s="655"/>
      <c r="K78" s="655"/>
      <c r="L78" s="655"/>
      <c r="M78" s="655"/>
      <c r="N78" s="655"/>
      <c r="O78" s="657"/>
      <c r="P78" s="651" t="s">
        <v>86</v>
      </c>
      <c r="Q78" s="652"/>
      <c r="R78" s="652"/>
      <c r="S78" s="652"/>
      <c r="T78" s="652"/>
      <c r="U78" s="652"/>
      <c r="V78" s="653"/>
      <c r="W78" s="37" t="s">
        <v>69</v>
      </c>
      <c r="X78" s="643">
        <f>IFERROR(SUM(X71:X76),"0")</f>
        <v>0</v>
      </c>
      <c r="Y78" s="643">
        <f>IFERROR(SUM(Y71:Y76),"0")</f>
        <v>0</v>
      </c>
      <c r="Z78" s="37"/>
      <c r="AA78" s="644"/>
      <c r="AB78" s="644"/>
      <c r="AC78" s="644"/>
    </row>
    <row r="79" spans="1:68" ht="14.25" hidden="1" customHeight="1" x14ac:dyDescent="0.25">
      <c r="A79" s="654" t="s">
        <v>174</v>
      </c>
      <c r="B79" s="655"/>
      <c r="C79" s="655"/>
      <c r="D79" s="655"/>
      <c r="E79" s="655"/>
      <c r="F79" s="655"/>
      <c r="G79" s="655"/>
      <c r="H79" s="655"/>
      <c r="I79" s="655"/>
      <c r="J79" s="655"/>
      <c r="K79" s="655"/>
      <c r="L79" s="655"/>
      <c r="M79" s="655"/>
      <c r="N79" s="655"/>
      <c r="O79" s="655"/>
      <c r="P79" s="655"/>
      <c r="Q79" s="655"/>
      <c r="R79" s="655"/>
      <c r="S79" s="655"/>
      <c r="T79" s="655"/>
      <c r="U79" s="655"/>
      <c r="V79" s="655"/>
      <c r="W79" s="655"/>
      <c r="X79" s="655"/>
      <c r="Y79" s="655"/>
      <c r="Z79" s="655"/>
      <c r="AA79" s="637"/>
      <c r="AB79" s="637"/>
      <c r="AC79" s="637"/>
    </row>
    <row r="80" spans="1:68" ht="27" hidden="1" customHeight="1" x14ac:dyDescent="0.25">
      <c r="A80" s="54" t="s">
        <v>175</v>
      </c>
      <c r="B80" s="54" t="s">
        <v>176</v>
      </c>
      <c r="C80" s="31">
        <v>4301060455</v>
      </c>
      <c r="D80" s="647">
        <v>4680115881532</v>
      </c>
      <c r="E80" s="648"/>
      <c r="F80" s="640">
        <v>1.3</v>
      </c>
      <c r="G80" s="32">
        <v>6</v>
      </c>
      <c r="H80" s="640">
        <v>7.8</v>
      </c>
      <c r="I80" s="640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9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59"/>
      <c r="R80" s="659"/>
      <c r="S80" s="659"/>
      <c r="T80" s="660"/>
      <c r="U80" s="34"/>
      <c r="V80" s="34"/>
      <c r="W80" s="35" t="s">
        <v>69</v>
      </c>
      <c r="X80" s="641">
        <v>0</v>
      </c>
      <c r="Y80" s="642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178</v>
      </c>
      <c r="B81" s="54" t="s">
        <v>179</v>
      </c>
      <c r="C81" s="31">
        <v>4301060351</v>
      </c>
      <c r="D81" s="647">
        <v>4680115881464</v>
      </c>
      <c r="E81" s="648"/>
      <c r="F81" s="640">
        <v>0.4</v>
      </c>
      <c r="G81" s="32">
        <v>6</v>
      </c>
      <c r="H81" s="640">
        <v>2.4</v>
      </c>
      <c r="I81" s="640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70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59"/>
      <c r="R81" s="659"/>
      <c r="S81" s="659"/>
      <c r="T81" s="660"/>
      <c r="U81" s="34"/>
      <c r="V81" s="34"/>
      <c r="W81" s="35" t="s">
        <v>69</v>
      </c>
      <c r="X81" s="641">
        <v>0</v>
      </c>
      <c r="Y81" s="642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656"/>
      <c r="B82" s="655"/>
      <c r="C82" s="655"/>
      <c r="D82" s="655"/>
      <c r="E82" s="655"/>
      <c r="F82" s="655"/>
      <c r="G82" s="655"/>
      <c r="H82" s="655"/>
      <c r="I82" s="655"/>
      <c r="J82" s="655"/>
      <c r="K82" s="655"/>
      <c r="L82" s="655"/>
      <c r="M82" s="655"/>
      <c r="N82" s="655"/>
      <c r="O82" s="657"/>
      <c r="P82" s="651" t="s">
        <v>86</v>
      </c>
      <c r="Q82" s="652"/>
      <c r="R82" s="652"/>
      <c r="S82" s="652"/>
      <c r="T82" s="652"/>
      <c r="U82" s="652"/>
      <c r="V82" s="653"/>
      <c r="W82" s="37" t="s">
        <v>87</v>
      </c>
      <c r="X82" s="643">
        <f>IFERROR(X80/H80,"0")+IFERROR(X81/H81,"0")</f>
        <v>0</v>
      </c>
      <c r="Y82" s="643">
        <f>IFERROR(Y80/H80,"0")+IFERROR(Y81/H81,"0")</f>
        <v>0</v>
      </c>
      <c r="Z82" s="643">
        <f>IFERROR(IF(Z80="",0,Z80),"0")+IFERROR(IF(Z81="",0,Z81),"0")</f>
        <v>0</v>
      </c>
      <c r="AA82" s="644"/>
      <c r="AB82" s="644"/>
      <c r="AC82" s="644"/>
    </row>
    <row r="83" spans="1:68" hidden="1" x14ac:dyDescent="0.2">
      <c r="A83" s="655"/>
      <c r="B83" s="655"/>
      <c r="C83" s="655"/>
      <c r="D83" s="655"/>
      <c r="E83" s="655"/>
      <c r="F83" s="655"/>
      <c r="G83" s="655"/>
      <c r="H83" s="655"/>
      <c r="I83" s="655"/>
      <c r="J83" s="655"/>
      <c r="K83" s="655"/>
      <c r="L83" s="655"/>
      <c r="M83" s="655"/>
      <c r="N83" s="655"/>
      <c r="O83" s="657"/>
      <c r="P83" s="651" t="s">
        <v>86</v>
      </c>
      <c r="Q83" s="652"/>
      <c r="R83" s="652"/>
      <c r="S83" s="652"/>
      <c r="T83" s="652"/>
      <c r="U83" s="652"/>
      <c r="V83" s="653"/>
      <c r="W83" s="37" t="s">
        <v>69</v>
      </c>
      <c r="X83" s="643">
        <f>IFERROR(SUM(X80:X81),"0")</f>
        <v>0</v>
      </c>
      <c r="Y83" s="643">
        <f>IFERROR(SUM(Y80:Y81),"0")</f>
        <v>0</v>
      </c>
      <c r="Z83" s="37"/>
      <c r="AA83" s="644"/>
      <c r="AB83" s="644"/>
      <c r="AC83" s="644"/>
    </row>
    <row r="84" spans="1:68" ht="16.5" hidden="1" customHeight="1" x14ac:dyDescent="0.25">
      <c r="A84" s="669" t="s">
        <v>181</v>
      </c>
      <c r="B84" s="655"/>
      <c r="C84" s="655"/>
      <c r="D84" s="655"/>
      <c r="E84" s="655"/>
      <c r="F84" s="655"/>
      <c r="G84" s="655"/>
      <c r="H84" s="655"/>
      <c r="I84" s="655"/>
      <c r="J84" s="655"/>
      <c r="K84" s="655"/>
      <c r="L84" s="655"/>
      <c r="M84" s="655"/>
      <c r="N84" s="655"/>
      <c r="O84" s="655"/>
      <c r="P84" s="655"/>
      <c r="Q84" s="655"/>
      <c r="R84" s="655"/>
      <c r="S84" s="655"/>
      <c r="T84" s="655"/>
      <c r="U84" s="655"/>
      <c r="V84" s="655"/>
      <c r="W84" s="655"/>
      <c r="X84" s="655"/>
      <c r="Y84" s="655"/>
      <c r="Z84" s="655"/>
      <c r="AA84" s="636"/>
      <c r="AB84" s="636"/>
      <c r="AC84" s="636"/>
    </row>
    <row r="85" spans="1:68" ht="14.25" hidden="1" customHeight="1" x14ac:dyDescent="0.25">
      <c r="A85" s="654" t="s">
        <v>96</v>
      </c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5"/>
      <c r="P85" s="655"/>
      <c r="Q85" s="655"/>
      <c r="R85" s="655"/>
      <c r="S85" s="655"/>
      <c r="T85" s="655"/>
      <c r="U85" s="655"/>
      <c r="V85" s="655"/>
      <c r="W85" s="655"/>
      <c r="X85" s="655"/>
      <c r="Y85" s="655"/>
      <c r="Z85" s="655"/>
      <c r="AA85" s="637"/>
      <c r="AB85" s="637"/>
      <c r="AC85" s="637"/>
    </row>
    <row r="86" spans="1:68" ht="27" hidden="1" customHeight="1" x14ac:dyDescent="0.25">
      <c r="A86" s="54" t="s">
        <v>182</v>
      </c>
      <c r="B86" s="54" t="s">
        <v>183</v>
      </c>
      <c r="C86" s="31">
        <v>4301011468</v>
      </c>
      <c r="D86" s="647">
        <v>4680115881327</v>
      </c>
      <c r="E86" s="648"/>
      <c r="F86" s="640">
        <v>1.35</v>
      </c>
      <c r="G86" s="32">
        <v>8</v>
      </c>
      <c r="H86" s="640">
        <v>10.8</v>
      </c>
      <c r="I86" s="640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59"/>
      <c r="R86" s="659"/>
      <c r="S86" s="659"/>
      <c r="T86" s="660"/>
      <c r="U86" s="34"/>
      <c r="V86" s="34"/>
      <c r="W86" s="35" t="s">
        <v>69</v>
      </c>
      <c r="X86" s="641">
        <v>0</v>
      </c>
      <c r="Y86" s="642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16.5" hidden="1" customHeight="1" x14ac:dyDescent="0.25">
      <c r="A87" s="54" t="s">
        <v>185</v>
      </c>
      <c r="B87" s="54" t="s">
        <v>186</v>
      </c>
      <c r="C87" s="31">
        <v>4301011476</v>
      </c>
      <c r="D87" s="647">
        <v>4680115881518</v>
      </c>
      <c r="E87" s="648"/>
      <c r="F87" s="640">
        <v>0.4</v>
      </c>
      <c r="G87" s="32">
        <v>10</v>
      </c>
      <c r="H87" s="640">
        <v>4</v>
      </c>
      <c r="I87" s="640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59"/>
      <c r="R87" s="659"/>
      <c r="S87" s="659"/>
      <c r="T87" s="660"/>
      <c r="U87" s="34"/>
      <c r="V87" s="34"/>
      <c r="W87" s="35" t="s">
        <v>69</v>
      </c>
      <c r="X87" s="641">
        <v>0</v>
      </c>
      <c r="Y87" s="642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47">
        <v>4680115881303</v>
      </c>
      <c r="E88" s="648"/>
      <c r="F88" s="640">
        <v>0.45</v>
      </c>
      <c r="G88" s="32">
        <v>10</v>
      </c>
      <c r="H88" s="640">
        <v>4.5</v>
      </c>
      <c r="I88" s="640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59"/>
      <c r="R88" s="659"/>
      <c r="S88" s="659"/>
      <c r="T88" s="660"/>
      <c r="U88" s="34"/>
      <c r="V88" s="34"/>
      <c r="W88" s="35" t="s">
        <v>69</v>
      </c>
      <c r="X88" s="641">
        <v>355.5</v>
      </c>
      <c r="Y88" s="642">
        <f>IFERROR(IF(X88="",0,CEILING((X88/$H88),1)*$H88),"")</f>
        <v>355.5</v>
      </c>
      <c r="Z88" s="36">
        <f>IFERROR(IF(Y88=0,"",ROUNDUP(Y88/H88,0)*0.00902),"")</f>
        <v>0.71257999999999999</v>
      </c>
      <c r="AA88" s="56"/>
      <c r="AB88" s="57"/>
      <c r="AC88" s="139" t="s">
        <v>189</v>
      </c>
      <c r="AG88" s="64"/>
      <c r="AJ88" s="68" t="s">
        <v>107</v>
      </c>
      <c r="AK88" s="68">
        <v>594</v>
      </c>
      <c r="BB88" s="140" t="s">
        <v>1</v>
      </c>
      <c r="BM88" s="64">
        <f>IFERROR(X88*I88/H88,"0")</f>
        <v>372.09</v>
      </c>
      <c r="BN88" s="64">
        <f>IFERROR(Y88*I88/H88,"0")</f>
        <v>372.09</v>
      </c>
      <c r="BO88" s="64">
        <f>IFERROR(1/J88*(X88/H88),"0")</f>
        <v>0.59848484848484851</v>
      </c>
      <c r="BP88" s="64">
        <f>IFERROR(1/J88*(Y88/H88),"0")</f>
        <v>0.59848484848484851</v>
      </c>
    </row>
    <row r="89" spans="1:68" x14ac:dyDescent="0.2">
      <c r="A89" s="656"/>
      <c r="B89" s="655"/>
      <c r="C89" s="655"/>
      <c r="D89" s="655"/>
      <c r="E89" s="655"/>
      <c r="F89" s="655"/>
      <c r="G89" s="655"/>
      <c r="H89" s="655"/>
      <c r="I89" s="655"/>
      <c r="J89" s="655"/>
      <c r="K89" s="655"/>
      <c r="L89" s="655"/>
      <c r="M89" s="655"/>
      <c r="N89" s="655"/>
      <c r="O89" s="657"/>
      <c r="P89" s="651" t="s">
        <v>86</v>
      </c>
      <c r="Q89" s="652"/>
      <c r="R89" s="652"/>
      <c r="S89" s="652"/>
      <c r="T89" s="652"/>
      <c r="U89" s="652"/>
      <c r="V89" s="653"/>
      <c r="W89" s="37" t="s">
        <v>87</v>
      </c>
      <c r="X89" s="643">
        <f>IFERROR(X86/H86,"0")+IFERROR(X87/H87,"0")+IFERROR(X88/H88,"0")</f>
        <v>79</v>
      </c>
      <c r="Y89" s="643">
        <f>IFERROR(Y86/H86,"0")+IFERROR(Y87/H87,"0")+IFERROR(Y88/H88,"0")</f>
        <v>79</v>
      </c>
      <c r="Z89" s="643">
        <f>IFERROR(IF(Z86="",0,Z86),"0")+IFERROR(IF(Z87="",0,Z87),"0")+IFERROR(IF(Z88="",0,Z88),"0")</f>
        <v>0.71257999999999999</v>
      </c>
      <c r="AA89" s="644"/>
      <c r="AB89" s="644"/>
      <c r="AC89" s="644"/>
    </row>
    <row r="90" spans="1:68" x14ac:dyDescent="0.2">
      <c r="A90" s="655"/>
      <c r="B90" s="655"/>
      <c r="C90" s="655"/>
      <c r="D90" s="655"/>
      <c r="E90" s="655"/>
      <c r="F90" s="655"/>
      <c r="G90" s="655"/>
      <c r="H90" s="655"/>
      <c r="I90" s="655"/>
      <c r="J90" s="655"/>
      <c r="K90" s="655"/>
      <c r="L90" s="655"/>
      <c r="M90" s="655"/>
      <c r="N90" s="655"/>
      <c r="O90" s="657"/>
      <c r="P90" s="651" t="s">
        <v>86</v>
      </c>
      <c r="Q90" s="652"/>
      <c r="R90" s="652"/>
      <c r="S90" s="652"/>
      <c r="T90" s="652"/>
      <c r="U90" s="652"/>
      <c r="V90" s="653"/>
      <c r="W90" s="37" t="s">
        <v>69</v>
      </c>
      <c r="X90" s="643">
        <f>IFERROR(SUM(X86:X88),"0")</f>
        <v>355.5</v>
      </c>
      <c r="Y90" s="643">
        <f>IFERROR(SUM(Y86:Y88),"0")</f>
        <v>355.5</v>
      </c>
      <c r="Z90" s="37"/>
      <c r="AA90" s="644"/>
      <c r="AB90" s="644"/>
      <c r="AC90" s="644"/>
    </row>
    <row r="91" spans="1:68" ht="14.25" hidden="1" customHeight="1" x14ac:dyDescent="0.25">
      <c r="A91" s="654" t="s">
        <v>64</v>
      </c>
      <c r="B91" s="655"/>
      <c r="C91" s="655"/>
      <c r="D91" s="655"/>
      <c r="E91" s="655"/>
      <c r="F91" s="655"/>
      <c r="G91" s="655"/>
      <c r="H91" s="655"/>
      <c r="I91" s="655"/>
      <c r="J91" s="655"/>
      <c r="K91" s="655"/>
      <c r="L91" s="655"/>
      <c r="M91" s="655"/>
      <c r="N91" s="655"/>
      <c r="O91" s="655"/>
      <c r="P91" s="655"/>
      <c r="Q91" s="655"/>
      <c r="R91" s="655"/>
      <c r="S91" s="655"/>
      <c r="T91" s="655"/>
      <c r="U91" s="655"/>
      <c r="V91" s="655"/>
      <c r="W91" s="655"/>
      <c r="X91" s="655"/>
      <c r="Y91" s="655"/>
      <c r="Z91" s="655"/>
      <c r="AA91" s="637"/>
      <c r="AB91" s="637"/>
      <c r="AC91" s="637"/>
    </row>
    <row r="92" spans="1:68" ht="16.5" hidden="1" customHeight="1" x14ac:dyDescent="0.25">
      <c r="A92" s="54" t="s">
        <v>190</v>
      </c>
      <c r="B92" s="54" t="s">
        <v>191</v>
      </c>
      <c r="C92" s="31">
        <v>4301051712</v>
      </c>
      <c r="D92" s="647">
        <v>4607091386967</v>
      </c>
      <c r="E92" s="648"/>
      <c r="F92" s="640">
        <v>1.35</v>
      </c>
      <c r="G92" s="32">
        <v>6</v>
      </c>
      <c r="H92" s="640">
        <v>8.1</v>
      </c>
      <c r="I92" s="640">
        <v>8.6189999999999998</v>
      </c>
      <c r="J92" s="32">
        <v>64</v>
      </c>
      <c r="K92" s="32" t="s">
        <v>99</v>
      </c>
      <c r="L92" s="32"/>
      <c r="M92" s="33" t="s">
        <v>132</v>
      </c>
      <c r="N92" s="33"/>
      <c r="O92" s="32">
        <v>45</v>
      </c>
      <c r="P92" s="720" t="s">
        <v>192</v>
      </c>
      <c r="Q92" s="659"/>
      <c r="R92" s="659"/>
      <c r="S92" s="659"/>
      <c r="T92" s="660"/>
      <c r="U92" s="34"/>
      <c r="V92" s="34"/>
      <c r="W92" s="35" t="s">
        <v>69</v>
      </c>
      <c r="X92" s="641">
        <v>0</v>
      </c>
      <c r="Y92" s="642">
        <f t="shared" ref="Y92:Y99" si="16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193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0</v>
      </c>
      <c r="BN92" s="64">
        <f t="shared" ref="BN92:BN99" si="18">IFERROR(Y92*I92/H92,"0")</f>
        <v>0</v>
      </c>
      <c r="BO92" s="64">
        <f t="shared" ref="BO92:BO99" si="19">IFERROR(1/J92*(X92/H92),"0")</f>
        <v>0</v>
      </c>
      <c r="BP92" s="64">
        <f t="shared" ref="BP92:BP99" si="20">IFERROR(1/J92*(Y92/H92),"0")</f>
        <v>0</v>
      </c>
    </row>
    <row r="93" spans="1:68" ht="16.5" hidden="1" customHeight="1" x14ac:dyDescent="0.25">
      <c r="A93" s="54" t="s">
        <v>190</v>
      </c>
      <c r="B93" s="54" t="s">
        <v>194</v>
      </c>
      <c r="C93" s="31">
        <v>4301051546</v>
      </c>
      <c r="D93" s="647">
        <v>4607091386967</v>
      </c>
      <c r="E93" s="648"/>
      <c r="F93" s="640">
        <v>1.4</v>
      </c>
      <c r="G93" s="32">
        <v>6</v>
      </c>
      <c r="H93" s="640">
        <v>8.4</v>
      </c>
      <c r="I93" s="640">
        <v>8.9190000000000005</v>
      </c>
      <c r="J93" s="32">
        <v>64</v>
      </c>
      <c r="K93" s="32" t="s">
        <v>99</v>
      </c>
      <c r="L93" s="32"/>
      <c r="M93" s="33" t="s">
        <v>106</v>
      </c>
      <c r="N93" s="33"/>
      <c r="O93" s="32">
        <v>45</v>
      </c>
      <c r="P93" s="8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59"/>
      <c r="R93" s="659"/>
      <c r="S93" s="659"/>
      <c r="T93" s="660"/>
      <c r="U93" s="34"/>
      <c r="V93" s="34"/>
      <c r="W93" s="35" t="s">
        <v>69</v>
      </c>
      <c r="X93" s="641">
        <v>0</v>
      </c>
      <c r="Y93" s="642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193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hidden="1" customHeight="1" x14ac:dyDescent="0.25">
      <c r="A94" s="54" t="s">
        <v>190</v>
      </c>
      <c r="B94" s="54" t="s">
        <v>195</v>
      </c>
      <c r="C94" s="31">
        <v>4301051437</v>
      </c>
      <c r="D94" s="647">
        <v>4607091386967</v>
      </c>
      <c r="E94" s="648"/>
      <c r="F94" s="640">
        <v>1.35</v>
      </c>
      <c r="G94" s="32">
        <v>6</v>
      </c>
      <c r="H94" s="640">
        <v>8.1</v>
      </c>
      <c r="I94" s="640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59"/>
      <c r="R94" s="659"/>
      <c r="S94" s="659"/>
      <c r="T94" s="660"/>
      <c r="U94" s="34"/>
      <c r="V94" s="34"/>
      <c r="W94" s="35" t="s">
        <v>69</v>
      </c>
      <c r="X94" s="641">
        <v>0</v>
      </c>
      <c r="Y94" s="642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193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hidden="1" customHeight="1" x14ac:dyDescent="0.25">
      <c r="A95" s="54" t="s">
        <v>196</v>
      </c>
      <c r="B95" s="54" t="s">
        <v>197</v>
      </c>
      <c r="C95" s="31">
        <v>4301051788</v>
      </c>
      <c r="D95" s="647">
        <v>4680115884953</v>
      </c>
      <c r="E95" s="648"/>
      <c r="F95" s="640">
        <v>0.37</v>
      </c>
      <c r="G95" s="32">
        <v>6</v>
      </c>
      <c r="H95" s="640">
        <v>2.2200000000000002</v>
      </c>
      <c r="I95" s="640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72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59"/>
      <c r="R95" s="659"/>
      <c r="S95" s="659"/>
      <c r="T95" s="660"/>
      <c r="U95" s="34"/>
      <c r="V95" s="34"/>
      <c r="W95" s="35" t="s">
        <v>69</v>
      </c>
      <c r="X95" s="641">
        <v>0</v>
      </c>
      <c r="Y95" s="642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16.5" hidden="1" customHeight="1" x14ac:dyDescent="0.25">
      <c r="A96" s="54" t="s">
        <v>199</v>
      </c>
      <c r="B96" s="54" t="s">
        <v>200</v>
      </c>
      <c r="C96" s="31">
        <v>4301051718</v>
      </c>
      <c r="D96" s="647">
        <v>4607091385731</v>
      </c>
      <c r="E96" s="648"/>
      <c r="F96" s="640">
        <v>0.45</v>
      </c>
      <c r="G96" s="32">
        <v>6</v>
      </c>
      <c r="H96" s="640">
        <v>2.7</v>
      </c>
      <c r="I96" s="640">
        <v>2.952</v>
      </c>
      <c r="J96" s="32">
        <v>182</v>
      </c>
      <c r="K96" s="32" t="s">
        <v>67</v>
      </c>
      <c r="L96" s="32"/>
      <c r="M96" s="33" t="s">
        <v>132</v>
      </c>
      <c r="N96" s="33"/>
      <c r="O96" s="32">
        <v>45</v>
      </c>
      <c r="P96" s="86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6" s="659"/>
      <c r="R96" s="659"/>
      <c r="S96" s="659"/>
      <c r="T96" s="660"/>
      <c r="U96" s="34"/>
      <c r="V96" s="34"/>
      <c r="W96" s="35" t="s">
        <v>69</v>
      </c>
      <c r="X96" s="641">
        <v>0</v>
      </c>
      <c r="Y96" s="642">
        <f t="shared" si="16"/>
        <v>0</v>
      </c>
      <c r="Z96" s="36" t="str">
        <f>IFERROR(IF(Y96=0,"",ROUNDUP(Y96/H96,0)*0.00651),"")</f>
        <v/>
      </c>
      <c r="AA96" s="56"/>
      <c r="AB96" s="57"/>
      <c r="AC96" s="149" t="s">
        <v>193</v>
      </c>
      <c r="AG96" s="64"/>
      <c r="AJ96" s="68"/>
      <c r="AK96" s="68">
        <v>0</v>
      </c>
      <c r="BB96" s="150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199</v>
      </c>
      <c r="B97" s="54" t="s">
        <v>201</v>
      </c>
      <c r="C97" s="31">
        <v>4301052039</v>
      </c>
      <c r="D97" s="647">
        <v>4607091385731</v>
      </c>
      <c r="E97" s="648"/>
      <c r="F97" s="640">
        <v>0.45</v>
      </c>
      <c r="G97" s="32">
        <v>6</v>
      </c>
      <c r="H97" s="640">
        <v>2.7</v>
      </c>
      <c r="I97" s="640">
        <v>2.952</v>
      </c>
      <c r="J97" s="32">
        <v>182</v>
      </c>
      <c r="K97" s="32" t="s">
        <v>67</v>
      </c>
      <c r="L97" s="32"/>
      <c r="M97" s="33" t="s">
        <v>106</v>
      </c>
      <c r="N97" s="33"/>
      <c r="O97" s="32">
        <v>45</v>
      </c>
      <c r="P97" s="92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659"/>
      <c r="R97" s="659"/>
      <c r="S97" s="659"/>
      <c r="T97" s="660"/>
      <c r="U97" s="34"/>
      <c r="V97" s="34"/>
      <c r="W97" s="35" t="s">
        <v>69</v>
      </c>
      <c r="X97" s="641">
        <v>459</v>
      </c>
      <c r="Y97" s="642">
        <f t="shared" si="16"/>
        <v>459.00000000000006</v>
      </c>
      <c r="Z97" s="36">
        <f>IFERROR(IF(Y97=0,"",ROUNDUP(Y97/H97,0)*0.00651),"")</f>
        <v>1.1067</v>
      </c>
      <c r="AA97" s="56"/>
      <c r="AB97" s="57"/>
      <c r="AC97" s="151" t="s">
        <v>202</v>
      </c>
      <c r="AG97" s="64"/>
      <c r="AJ97" s="68"/>
      <c r="AK97" s="68">
        <v>0</v>
      </c>
      <c r="BB97" s="152" t="s">
        <v>1</v>
      </c>
      <c r="BM97" s="64">
        <f t="shared" si="17"/>
        <v>501.84</v>
      </c>
      <c r="BN97" s="64">
        <f t="shared" si="18"/>
        <v>501.84</v>
      </c>
      <c r="BO97" s="64">
        <f t="shared" si="19"/>
        <v>0.93406593406593419</v>
      </c>
      <c r="BP97" s="64">
        <f t="shared" si="20"/>
        <v>0.93406593406593419</v>
      </c>
    </row>
    <row r="98" spans="1:68" ht="16.5" hidden="1" customHeight="1" x14ac:dyDescent="0.25">
      <c r="A98" s="54" t="s">
        <v>203</v>
      </c>
      <c r="B98" s="54" t="s">
        <v>204</v>
      </c>
      <c r="C98" s="31">
        <v>4301051438</v>
      </c>
      <c r="D98" s="647">
        <v>4680115880894</v>
      </c>
      <c r="E98" s="648"/>
      <c r="F98" s="640">
        <v>0.33</v>
      </c>
      <c r="G98" s="32">
        <v>6</v>
      </c>
      <c r="H98" s="640">
        <v>1.98</v>
      </c>
      <c r="I98" s="640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9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59"/>
      <c r="R98" s="659"/>
      <c r="S98" s="659"/>
      <c r="T98" s="660"/>
      <c r="U98" s="34"/>
      <c r="V98" s="34"/>
      <c r="W98" s="35" t="s">
        <v>69</v>
      </c>
      <c r="X98" s="641">
        <v>0</v>
      </c>
      <c r="Y98" s="642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206</v>
      </c>
      <c r="B99" s="54" t="s">
        <v>207</v>
      </c>
      <c r="C99" s="31">
        <v>4301051687</v>
      </c>
      <c r="D99" s="647">
        <v>4680115880214</v>
      </c>
      <c r="E99" s="648"/>
      <c r="F99" s="640">
        <v>0.45</v>
      </c>
      <c r="G99" s="32">
        <v>4</v>
      </c>
      <c r="H99" s="640">
        <v>1.8</v>
      </c>
      <c r="I99" s="640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9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59"/>
      <c r="R99" s="659"/>
      <c r="S99" s="659"/>
      <c r="T99" s="660"/>
      <c r="U99" s="34"/>
      <c r="V99" s="34"/>
      <c r="W99" s="35" t="s">
        <v>69</v>
      </c>
      <c r="X99" s="641">
        <v>0</v>
      </c>
      <c r="Y99" s="642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56"/>
      <c r="B100" s="655"/>
      <c r="C100" s="655"/>
      <c r="D100" s="655"/>
      <c r="E100" s="655"/>
      <c r="F100" s="655"/>
      <c r="G100" s="655"/>
      <c r="H100" s="655"/>
      <c r="I100" s="655"/>
      <c r="J100" s="655"/>
      <c r="K100" s="655"/>
      <c r="L100" s="655"/>
      <c r="M100" s="655"/>
      <c r="N100" s="655"/>
      <c r="O100" s="657"/>
      <c r="P100" s="651" t="s">
        <v>86</v>
      </c>
      <c r="Q100" s="652"/>
      <c r="R100" s="652"/>
      <c r="S100" s="652"/>
      <c r="T100" s="652"/>
      <c r="U100" s="652"/>
      <c r="V100" s="653"/>
      <c r="W100" s="37" t="s">
        <v>87</v>
      </c>
      <c r="X100" s="643">
        <f>IFERROR(X92/H92,"0")+IFERROR(X93/H93,"0")+IFERROR(X94/H94,"0")+IFERROR(X95/H95,"0")+IFERROR(X96/H96,"0")+IFERROR(X97/H97,"0")+IFERROR(X98/H98,"0")+IFERROR(X99/H99,"0")</f>
        <v>170</v>
      </c>
      <c r="Y100" s="643">
        <f>IFERROR(Y92/H92,"0")+IFERROR(Y93/H93,"0")+IFERROR(Y94/H94,"0")+IFERROR(Y95/H95,"0")+IFERROR(Y96/H96,"0")+IFERROR(Y97/H97,"0")+IFERROR(Y98/H98,"0")+IFERROR(Y99/H99,"0")</f>
        <v>170</v>
      </c>
      <c r="Z100" s="643">
        <f>IFERROR(IF(Z92="",0,Z92),"0")+IFERROR(IF(Z93="",0,Z93),"0")+IFERROR(IF(Z94="",0,Z94),"0")+IFERROR(IF(Z95="",0,Z95),"0")+IFERROR(IF(Z96="",0,Z96),"0")+IFERROR(IF(Z97="",0,Z97),"0")+IFERROR(IF(Z98="",0,Z98),"0")+IFERROR(IF(Z99="",0,Z99),"0")</f>
        <v>1.1067</v>
      </c>
      <c r="AA100" s="644"/>
      <c r="AB100" s="644"/>
      <c r="AC100" s="644"/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7"/>
      <c r="P101" s="651" t="s">
        <v>86</v>
      </c>
      <c r="Q101" s="652"/>
      <c r="R101" s="652"/>
      <c r="S101" s="652"/>
      <c r="T101" s="652"/>
      <c r="U101" s="652"/>
      <c r="V101" s="653"/>
      <c r="W101" s="37" t="s">
        <v>69</v>
      </c>
      <c r="X101" s="643">
        <f>IFERROR(SUM(X92:X99),"0")</f>
        <v>459</v>
      </c>
      <c r="Y101" s="643">
        <f>IFERROR(SUM(Y92:Y99),"0")</f>
        <v>459.00000000000006</v>
      </c>
      <c r="Z101" s="37"/>
      <c r="AA101" s="644"/>
      <c r="AB101" s="644"/>
      <c r="AC101" s="644"/>
    </row>
    <row r="102" spans="1:68" ht="16.5" hidden="1" customHeight="1" x14ac:dyDescent="0.25">
      <c r="A102" s="669" t="s">
        <v>208</v>
      </c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5"/>
      <c r="P102" s="655"/>
      <c r="Q102" s="655"/>
      <c r="R102" s="655"/>
      <c r="S102" s="655"/>
      <c r="T102" s="655"/>
      <c r="U102" s="655"/>
      <c r="V102" s="655"/>
      <c r="W102" s="655"/>
      <c r="X102" s="655"/>
      <c r="Y102" s="655"/>
      <c r="Z102" s="655"/>
      <c r="AA102" s="636"/>
      <c r="AB102" s="636"/>
      <c r="AC102" s="636"/>
    </row>
    <row r="103" spans="1:68" ht="14.25" hidden="1" customHeight="1" x14ac:dyDescent="0.25">
      <c r="A103" s="654" t="s">
        <v>96</v>
      </c>
      <c r="B103" s="655"/>
      <c r="C103" s="655"/>
      <c r="D103" s="655"/>
      <c r="E103" s="655"/>
      <c r="F103" s="655"/>
      <c r="G103" s="655"/>
      <c r="H103" s="655"/>
      <c r="I103" s="655"/>
      <c r="J103" s="655"/>
      <c r="K103" s="655"/>
      <c r="L103" s="655"/>
      <c r="M103" s="655"/>
      <c r="N103" s="655"/>
      <c r="O103" s="655"/>
      <c r="P103" s="655"/>
      <c r="Q103" s="655"/>
      <c r="R103" s="655"/>
      <c r="S103" s="655"/>
      <c r="T103" s="655"/>
      <c r="U103" s="655"/>
      <c r="V103" s="655"/>
      <c r="W103" s="655"/>
      <c r="X103" s="655"/>
      <c r="Y103" s="655"/>
      <c r="Z103" s="655"/>
      <c r="AA103" s="637"/>
      <c r="AB103" s="637"/>
      <c r="AC103" s="637"/>
    </row>
    <row r="104" spans="1:68" ht="16.5" hidden="1" customHeight="1" x14ac:dyDescent="0.25">
      <c r="A104" s="54" t="s">
        <v>209</v>
      </c>
      <c r="B104" s="54" t="s">
        <v>210</v>
      </c>
      <c r="C104" s="31">
        <v>4301011514</v>
      </c>
      <c r="D104" s="647">
        <v>4680115882133</v>
      </c>
      <c r="E104" s="648"/>
      <c r="F104" s="640">
        <v>1.35</v>
      </c>
      <c r="G104" s="32">
        <v>8</v>
      </c>
      <c r="H104" s="640">
        <v>10.8</v>
      </c>
      <c r="I104" s="640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70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59"/>
      <c r="R104" s="659"/>
      <c r="S104" s="659"/>
      <c r="T104" s="660"/>
      <c r="U104" s="34"/>
      <c r="V104" s="34"/>
      <c r="W104" s="35" t="s">
        <v>69</v>
      </c>
      <c r="X104" s="641">
        <v>0</v>
      </c>
      <c r="Y104" s="642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212</v>
      </c>
      <c r="B105" s="54" t="s">
        <v>213</v>
      </c>
      <c r="C105" s="31">
        <v>4301011417</v>
      </c>
      <c r="D105" s="647">
        <v>4680115880269</v>
      </c>
      <c r="E105" s="648"/>
      <c r="F105" s="640">
        <v>0.375</v>
      </c>
      <c r="G105" s="32">
        <v>10</v>
      </c>
      <c r="H105" s="640">
        <v>3.75</v>
      </c>
      <c r="I105" s="640">
        <v>3.96</v>
      </c>
      <c r="J105" s="32">
        <v>132</v>
      </c>
      <c r="K105" s="32" t="s">
        <v>104</v>
      </c>
      <c r="L105" s="32"/>
      <c r="M105" s="33" t="s">
        <v>106</v>
      </c>
      <c r="N105" s="33"/>
      <c r="O105" s="32">
        <v>50</v>
      </c>
      <c r="P105" s="94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59"/>
      <c r="R105" s="659"/>
      <c r="S105" s="659"/>
      <c r="T105" s="660"/>
      <c r="U105" s="34"/>
      <c r="V105" s="34"/>
      <c r="W105" s="35" t="s">
        <v>69</v>
      </c>
      <c r="X105" s="641">
        <v>0</v>
      </c>
      <c r="Y105" s="64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9" t="s">
        <v>211</v>
      </c>
      <c r="AG105" s="64"/>
      <c r="AJ105" s="68"/>
      <c r="AK105" s="68">
        <v>0</v>
      </c>
      <c r="BB105" s="16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47">
        <v>4680115880429</v>
      </c>
      <c r="E106" s="648"/>
      <c r="F106" s="640">
        <v>0.45</v>
      </c>
      <c r="G106" s="32">
        <v>10</v>
      </c>
      <c r="H106" s="640">
        <v>4.5</v>
      </c>
      <c r="I106" s="640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59"/>
      <c r="R106" s="659"/>
      <c r="S106" s="659"/>
      <c r="T106" s="660"/>
      <c r="U106" s="34"/>
      <c r="V106" s="34"/>
      <c r="W106" s="35" t="s">
        <v>69</v>
      </c>
      <c r="X106" s="641">
        <v>909</v>
      </c>
      <c r="Y106" s="642">
        <f>IFERROR(IF(X106="",0,CEILING((X106/$H106),1)*$H106),"")</f>
        <v>909</v>
      </c>
      <c r="Z106" s="36">
        <f>IFERROR(IF(Y106=0,"",ROUNDUP(Y106/H106,0)*0.00902),"")</f>
        <v>1.8220400000000001</v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951.42000000000007</v>
      </c>
      <c r="BN106" s="64">
        <f>IFERROR(Y106*I106/H106,"0")</f>
        <v>951.42000000000007</v>
      </c>
      <c r="BO106" s="64">
        <f>IFERROR(1/J106*(X106/H106),"0")</f>
        <v>1.5303030303030303</v>
      </c>
      <c r="BP106" s="64">
        <f>IFERROR(1/J106*(Y106/H106),"0")</f>
        <v>1.5303030303030303</v>
      </c>
    </row>
    <row r="107" spans="1:68" ht="16.5" hidden="1" customHeight="1" x14ac:dyDescent="0.25">
      <c r="A107" s="54" t="s">
        <v>216</v>
      </c>
      <c r="B107" s="54" t="s">
        <v>217</v>
      </c>
      <c r="C107" s="31">
        <v>4301011462</v>
      </c>
      <c r="D107" s="647">
        <v>4680115881457</v>
      </c>
      <c r="E107" s="648"/>
      <c r="F107" s="640">
        <v>0.75</v>
      </c>
      <c r="G107" s="32">
        <v>6</v>
      </c>
      <c r="H107" s="640">
        <v>4.5</v>
      </c>
      <c r="I107" s="640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59"/>
      <c r="R107" s="659"/>
      <c r="S107" s="659"/>
      <c r="T107" s="660"/>
      <c r="U107" s="34"/>
      <c r="V107" s="34"/>
      <c r="W107" s="35" t="s">
        <v>69</v>
      </c>
      <c r="X107" s="641">
        <v>0</v>
      </c>
      <c r="Y107" s="642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56"/>
      <c r="B108" s="655"/>
      <c r="C108" s="655"/>
      <c r="D108" s="655"/>
      <c r="E108" s="655"/>
      <c r="F108" s="655"/>
      <c r="G108" s="655"/>
      <c r="H108" s="655"/>
      <c r="I108" s="655"/>
      <c r="J108" s="655"/>
      <c r="K108" s="655"/>
      <c r="L108" s="655"/>
      <c r="M108" s="655"/>
      <c r="N108" s="655"/>
      <c r="O108" s="657"/>
      <c r="P108" s="651" t="s">
        <v>86</v>
      </c>
      <c r="Q108" s="652"/>
      <c r="R108" s="652"/>
      <c r="S108" s="652"/>
      <c r="T108" s="652"/>
      <c r="U108" s="652"/>
      <c r="V108" s="653"/>
      <c r="W108" s="37" t="s">
        <v>87</v>
      </c>
      <c r="X108" s="643">
        <f>IFERROR(X104/H104,"0")+IFERROR(X105/H105,"0")+IFERROR(X106/H106,"0")+IFERROR(X107/H107,"0")</f>
        <v>202</v>
      </c>
      <c r="Y108" s="643">
        <f>IFERROR(Y104/H104,"0")+IFERROR(Y105/H105,"0")+IFERROR(Y106/H106,"0")+IFERROR(Y107/H107,"0")</f>
        <v>202</v>
      </c>
      <c r="Z108" s="643">
        <f>IFERROR(IF(Z104="",0,Z104),"0")+IFERROR(IF(Z105="",0,Z105),"0")+IFERROR(IF(Z106="",0,Z106),"0")+IFERROR(IF(Z107="",0,Z107),"0")</f>
        <v>1.8220400000000001</v>
      </c>
      <c r="AA108" s="644"/>
      <c r="AB108" s="644"/>
      <c r="AC108" s="644"/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7"/>
      <c r="P109" s="651" t="s">
        <v>86</v>
      </c>
      <c r="Q109" s="652"/>
      <c r="R109" s="652"/>
      <c r="S109" s="652"/>
      <c r="T109" s="652"/>
      <c r="U109" s="652"/>
      <c r="V109" s="653"/>
      <c r="W109" s="37" t="s">
        <v>69</v>
      </c>
      <c r="X109" s="643">
        <f>IFERROR(SUM(X104:X107),"0")</f>
        <v>909</v>
      </c>
      <c r="Y109" s="643">
        <f>IFERROR(SUM(Y104:Y107),"0")</f>
        <v>909</v>
      </c>
      <c r="Z109" s="37"/>
      <c r="AA109" s="644"/>
      <c r="AB109" s="644"/>
      <c r="AC109" s="644"/>
    </row>
    <row r="110" spans="1:68" ht="14.25" hidden="1" customHeight="1" x14ac:dyDescent="0.25">
      <c r="A110" s="654" t="s">
        <v>137</v>
      </c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5"/>
      <c r="P110" s="655"/>
      <c r="Q110" s="655"/>
      <c r="R110" s="655"/>
      <c r="S110" s="655"/>
      <c r="T110" s="655"/>
      <c r="U110" s="655"/>
      <c r="V110" s="655"/>
      <c r="W110" s="655"/>
      <c r="X110" s="655"/>
      <c r="Y110" s="655"/>
      <c r="Z110" s="655"/>
      <c r="AA110" s="637"/>
      <c r="AB110" s="637"/>
      <c r="AC110" s="637"/>
    </row>
    <row r="111" spans="1:68" ht="16.5" hidden="1" customHeight="1" x14ac:dyDescent="0.25">
      <c r="A111" s="54" t="s">
        <v>218</v>
      </c>
      <c r="B111" s="54" t="s">
        <v>219</v>
      </c>
      <c r="C111" s="31">
        <v>4301020345</v>
      </c>
      <c r="D111" s="647">
        <v>4680115881488</v>
      </c>
      <c r="E111" s="648"/>
      <c r="F111" s="640">
        <v>1.35</v>
      </c>
      <c r="G111" s="32">
        <v>8</v>
      </c>
      <c r="H111" s="640">
        <v>10.8</v>
      </c>
      <c r="I111" s="640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59"/>
      <c r="R111" s="659"/>
      <c r="S111" s="659"/>
      <c r="T111" s="660"/>
      <c r="U111" s="34"/>
      <c r="V111" s="34"/>
      <c r="W111" s="35" t="s">
        <v>69</v>
      </c>
      <c r="X111" s="641">
        <v>0</v>
      </c>
      <c r="Y111" s="642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221</v>
      </c>
      <c r="B112" s="54" t="s">
        <v>222</v>
      </c>
      <c r="C112" s="31">
        <v>4301020346</v>
      </c>
      <c r="D112" s="647">
        <v>4680115882775</v>
      </c>
      <c r="E112" s="648"/>
      <c r="F112" s="640">
        <v>0.3</v>
      </c>
      <c r="G112" s="32">
        <v>8</v>
      </c>
      <c r="H112" s="640">
        <v>2.4</v>
      </c>
      <c r="I112" s="640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92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59"/>
      <c r="R112" s="659"/>
      <c r="S112" s="659"/>
      <c r="T112" s="660"/>
      <c r="U112" s="34"/>
      <c r="V112" s="34"/>
      <c r="W112" s="35" t="s">
        <v>69</v>
      </c>
      <c r="X112" s="641">
        <v>0</v>
      </c>
      <c r="Y112" s="642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223</v>
      </c>
      <c r="B113" s="54" t="s">
        <v>224</v>
      </c>
      <c r="C113" s="31">
        <v>4301020344</v>
      </c>
      <c r="D113" s="647">
        <v>4680115880658</v>
      </c>
      <c r="E113" s="648"/>
      <c r="F113" s="640">
        <v>0.4</v>
      </c>
      <c r="G113" s="32">
        <v>6</v>
      </c>
      <c r="H113" s="640">
        <v>2.4</v>
      </c>
      <c r="I113" s="640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4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59"/>
      <c r="R113" s="659"/>
      <c r="S113" s="659"/>
      <c r="T113" s="660"/>
      <c r="U113" s="34"/>
      <c r="V113" s="34"/>
      <c r="W113" s="35" t="s">
        <v>69</v>
      </c>
      <c r="X113" s="641">
        <v>0</v>
      </c>
      <c r="Y113" s="642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idden="1" x14ac:dyDescent="0.2">
      <c r="A114" s="656"/>
      <c r="B114" s="655"/>
      <c r="C114" s="655"/>
      <c r="D114" s="655"/>
      <c r="E114" s="655"/>
      <c r="F114" s="655"/>
      <c r="G114" s="655"/>
      <c r="H114" s="655"/>
      <c r="I114" s="655"/>
      <c r="J114" s="655"/>
      <c r="K114" s="655"/>
      <c r="L114" s="655"/>
      <c r="M114" s="655"/>
      <c r="N114" s="655"/>
      <c r="O114" s="657"/>
      <c r="P114" s="651" t="s">
        <v>86</v>
      </c>
      <c r="Q114" s="652"/>
      <c r="R114" s="652"/>
      <c r="S114" s="652"/>
      <c r="T114" s="652"/>
      <c r="U114" s="652"/>
      <c r="V114" s="653"/>
      <c r="W114" s="37" t="s">
        <v>87</v>
      </c>
      <c r="X114" s="643">
        <f>IFERROR(X111/H111,"0")+IFERROR(X112/H112,"0")+IFERROR(X113/H113,"0")</f>
        <v>0</v>
      </c>
      <c r="Y114" s="643">
        <f>IFERROR(Y111/H111,"0")+IFERROR(Y112/H112,"0")+IFERROR(Y113/H113,"0")</f>
        <v>0</v>
      </c>
      <c r="Z114" s="643">
        <f>IFERROR(IF(Z111="",0,Z111),"0")+IFERROR(IF(Z112="",0,Z112),"0")+IFERROR(IF(Z113="",0,Z113),"0")</f>
        <v>0</v>
      </c>
      <c r="AA114" s="644"/>
      <c r="AB114" s="644"/>
      <c r="AC114" s="644"/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7"/>
      <c r="P115" s="651" t="s">
        <v>86</v>
      </c>
      <c r="Q115" s="652"/>
      <c r="R115" s="652"/>
      <c r="S115" s="652"/>
      <c r="T115" s="652"/>
      <c r="U115" s="652"/>
      <c r="V115" s="653"/>
      <c r="W115" s="37" t="s">
        <v>69</v>
      </c>
      <c r="X115" s="643">
        <f>IFERROR(SUM(X111:X113),"0")</f>
        <v>0</v>
      </c>
      <c r="Y115" s="643">
        <f>IFERROR(SUM(Y111:Y113),"0")</f>
        <v>0</v>
      </c>
      <c r="Z115" s="37"/>
      <c r="AA115" s="644"/>
      <c r="AB115" s="644"/>
      <c r="AC115" s="644"/>
    </row>
    <row r="116" spans="1:68" ht="14.25" hidden="1" customHeight="1" x14ac:dyDescent="0.25">
      <c r="A116" s="654" t="s">
        <v>64</v>
      </c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5"/>
      <c r="P116" s="655"/>
      <c r="Q116" s="655"/>
      <c r="R116" s="655"/>
      <c r="S116" s="655"/>
      <c r="T116" s="655"/>
      <c r="U116" s="655"/>
      <c r="V116" s="655"/>
      <c r="W116" s="655"/>
      <c r="X116" s="655"/>
      <c r="Y116" s="655"/>
      <c r="Z116" s="655"/>
      <c r="AA116" s="637"/>
      <c r="AB116" s="637"/>
      <c r="AC116" s="637"/>
    </row>
    <row r="117" spans="1:68" ht="16.5" hidden="1" customHeight="1" x14ac:dyDescent="0.25">
      <c r="A117" s="54" t="s">
        <v>225</v>
      </c>
      <c r="B117" s="54" t="s">
        <v>226</v>
      </c>
      <c r="C117" s="31">
        <v>4301051724</v>
      </c>
      <c r="D117" s="647">
        <v>4607091385168</v>
      </c>
      <c r="E117" s="648"/>
      <c r="F117" s="640">
        <v>1.35</v>
      </c>
      <c r="G117" s="32">
        <v>6</v>
      </c>
      <c r="H117" s="640">
        <v>8.1</v>
      </c>
      <c r="I117" s="640">
        <v>8.6129999999999995</v>
      </c>
      <c r="J117" s="32">
        <v>64</v>
      </c>
      <c r="K117" s="32" t="s">
        <v>99</v>
      </c>
      <c r="L117" s="32"/>
      <c r="M117" s="33" t="s">
        <v>132</v>
      </c>
      <c r="N117" s="33"/>
      <c r="O117" s="32">
        <v>45</v>
      </c>
      <c r="P117" s="78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59"/>
      <c r="R117" s="659"/>
      <c r="S117" s="659"/>
      <c r="T117" s="660"/>
      <c r="U117" s="34"/>
      <c r="V117" s="34"/>
      <c r="W117" s="35" t="s">
        <v>69</v>
      </c>
      <c r="X117" s="641">
        <v>0</v>
      </c>
      <c r="Y117" s="642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27" hidden="1" customHeight="1" x14ac:dyDescent="0.25">
      <c r="A118" s="54" t="s">
        <v>225</v>
      </c>
      <c r="B118" s="54" t="s">
        <v>228</v>
      </c>
      <c r="C118" s="31">
        <v>4301051360</v>
      </c>
      <c r="D118" s="647">
        <v>4607091385168</v>
      </c>
      <c r="E118" s="648"/>
      <c r="F118" s="640">
        <v>1.35</v>
      </c>
      <c r="G118" s="32">
        <v>6</v>
      </c>
      <c r="H118" s="640">
        <v>8.1</v>
      </c>
      <c r="I118" s="640">
        <v>8.6129999999999995</v>
      </c>
      <c r="J118" s="32">
        <v>64</v>
      </c>
      <c r="K118" s="32" t="s">
        <v>99</v>
      </c>
      <c r="L118" s="32"/>
      <c r="M118" s="33" t="s">
        <v>106</v>
      </c>
      <c r="N118" s="33"/>
      <c r="O118" s="32">
        <v>45</v>
      </c>
      <c r="P118" s="7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59"/>
      <c r="R118" s="659"/>
      <c r="S118" s="659"/>
      <c r="T118" s="660"/>
      <c r="U118" s="34"/>
      <c r="V118" s="34"/>
      <c r="W118" s="35" t="s">
        <v>69</v>
      </c>
      <c r="X118" s="641">
        <v>0</v>
      </c>
      <c r="Y118" s="642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hidden="1" customHeight="1" x14ac:dyDescent="0.25">
      <c r="A119" s="54" t="s">
        <v>225</v>
      </c>
      <c r="B119" s="54" t="s">
        <v>230</v>
      </c>
      <c r="C119" s="31">
        <v>4301051625</v>
      </c>
      <c r="D119" s="647">
        <v>4607091385168</v>
      </c>
      <c r="E119" s="648"/>
      <c r="F119" s="640">
        <v>1.4</v>
      </c>
      <c r="G119" s="32">
        <v>6</v>
      </c>
      <c r="H119" s="640">
        <v>8.4</v>
      </c>
      <c r="I119" s="640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59"/>
      <c r="R119" s="659"/>
      <c r="S119" s="659"/>
      <c r="T119" s="660"/>
      <c r="U119" s="34"/>
      <c r="V119" s="34"/>
      <c r="W119" s="35" t="s">
        <v>69</v>
      </c>
      <c r="X119" s="641">
        <v>0</v>
      </c>
      <c r="Y119" s="642">
        <f t="shared" si="21"/>
        <v>0</v>
      </c>
      <c r="Z119" s="36" t="str">
        <f>IFERROR(IF(Y119=0,"",ROUNDUP(Y119/H119,0)*0.01898),"")</f>
        <v/>
      </c>
      <c r="AA119" s="56"/>
      <c r="AB119" s="57"/>
      <c r="AC119" s="175" t="s">
        <v>227</v>
      </c>
      <c r="AG119" s="64"/>
      <c r="AJ119" s="68"/>
      <c r="AK119" s="68">
        <v>0</v>
      </c>
      <c r="BB119" s="176" t="s">
        <v>1</v>
      </c>
      <c r="BM119" s="64">
        <f t="shared" si="22"/>
        <v>0</v>
      </c>
      <c r="BN119" s="64">
        <f t="shared" si="23"/>
        <v>0</v>
      </c>
      <c r="BO119" s="64">
        <f t="shared" si="24"/>
        <v>0</v>
      </c>
      <c r="BP119" s="64">
        <f t="shared" si="25"/>
        <v>0</v>
      </c>
    </row>
    <row r="120" spans="1:68" ht="27" hidden="1" customHeight="1" x14ac:dyDescent="0.25">
      <c r="A120" s="54" t="s">
        <v>231</v>
      </c>
      <c r="B120" s="54" t="s">
        <v>232</v>
      </c>
      <c r="C120" s="31">
        <v>4301051730</v>
      </c>
      <c r="D120" s="647">
        <v>4607091383256</v>
      </c>
      <c r="E120" s="648"/>
      <c r="F120" s="640">
        <v>0.33</v>
      </c>
      <c r="G120" s="32">
        <v>6</v>
      </c>
      <c r="H120" s="640">
        <v>1.98</v>
      </c>
      <c r="I120" s="640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1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59"/>
      <c r="R120" s="659"/>
      <c r="S120" s="659"/>
      <c r="T120" s="660"/>
      <c r="U120" s="34"/>
      <c r="V120" s="34"/>
      <c r="W120" s="35" t="s">
        <v>69</v>
      </c>
      <c r="X120" s="641">
        <v>0</v>
      </c>
      <c r="Y120" s="642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227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47">
        <v>4607091385748</v>
      </c>
      <c r="E121" s="648"/>
      <c r="F121" s="640">
        <v>0.45</v>
      </c>
      <c r="G121" s="32">
        <v>6</v>
      </c>
      <c r="H121" s="640">
        <v>2.7</v>
      </c>
      <c r="I121" s="640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7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59"/>
      <c r="R121" s="659"/>
      <c r="S121" s="659"/>
      <c r="T121" s="660"/>
      <c r="U121" s="34"/>
      <c r="V121" s="34"/>
      <c r="W121" s="35" t="s">
        <v>69</v>
      </c>
      <c r="X121" s="641">
        <v>510.3</v>
      </c>
      <c r="Y121" s="642">
        <f t="shared" si="21"/>
        <v>510.3</v>
      </c>
      <c r="Z121" s="36">
        <f>IFERROR(IF(Y121=0,"",ROUNDUP(Y121/H121,0)*0.00651),"")</f>
        <v>1.2303900000000001</v>
      </c>
      <c r="AA121" s="56"/>
      <c r="AB121" s="57"/>
      <c r="AC121" s="179" t="s">
        <v>227</v>
      </c>
      <c r="AG121" s="64"/>
      <c r="AJ121" s="68"/>
      <c r="AK121" s="68">
        <v>0</v>
      </c>
      <c r="BB121" s="180" t="s">
        <v>1</v>
      </c>
      <c r="BM121" s="64">
        <f t="shared" si="22"/>
        <v>557.928</v>
      </c>
      <c r="BN121" s="64">
        <f t="shared" si="23"/>
        <v>557.928</v>
      </c>
      <c r="BO121" s="64">
        <f t="shared" si="24"/>
        <v>1.0384615384615385</v>
      </c>
      <c r="BP121" s="64">
        <f t="shared" si="25"/>
        <v>1.0384615384615385</v>
      </c>
    </row>
    <row r="122" spans="1:68" ht="16.5" hidden="1" customHeight="1" x14ac:dyDescent="0.25">
      <c r="A122" s="54" t="s">
        <v>235</v>
      </c>
      <c r="B122" s="54" t="s">
        <v>236</v>
      </c>
      <c r="C122" s="31">
        <v>4301051740</v>
      </c>
      <c r="D122" s="647">
        <v>4680115884533</v>
      </c>
      <c r="E122" s="648"/>
      <c r="F122" s="640">
        <v>0.3</v>
      </c>
      <c r="G122" s="32">
        <v>6</v>
      </c>
      <c r="H122" s="640">
        <v>1.8</v>
      </c>
      <c r="I122" s="640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59"/>
      <c r="R122" s="659"/>
      <c r="S122" s="659"/>
      <c r="T122" s="660"/>
      <c r="U122" s="34"/>
      <c r="V122" s="34"/>
      <c r="W122" s="35" t="s">
        <v>69</v>
      </c>
      <c r="X122" s="641">
        <v>0</v>
      </c>
      <c r="Y122" s="642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hidden="1" customHeight="1" x14ac:dyDescent="0.25">
      <c r="A123" s="54" t="s">
        <v>238</v>
      </c>
      <c r="B123" s="54" t="s">
        <v>239</v>
      </c>
      <c r="C123" s="31">
        <v>4301051486</v>
      </c>
      <c r="D123" s="647">
        <v>4680115882645</v>
      </c>
      <c r="E123" s="648"/>
      <c r="F123" s="640">
        <v>0.3</v>
      </c>
      <c r="G123" s="32">
        <v>6</v>
      </c>
      <c r="H123" s="640">
        <v>1.8</v>
      </c>
      <c r="I123" s="640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3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59"/>
      <c r="R123" s="659"/>
      <c r="S123" s="659"/>
      <c r="T123" s="660"/>
      <c r="U123" s="34"/>
      <c r="V123" s="34"/>
      <c r="W123" s="35" t="s">
        <v>69</v>
      </c>
      <c r="X123" s="641">
        <v>0</v>
      </c>
      <c r="Y123" s="642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56"/>
      <c r="B124" s="655"/>
      <c r="C124" s="655"/>
      <c r="D124" s="655"/>
      <c r="E124" s="655"/>
      <c r="F124" s="655"/>
      <c r="G124" s="655"/>
      <c r="H124" s="655"/>
      <c r="I124" s="655"/>
      <c r="J124" s="655"/>
      <c r="K124" s="655"/>
      <c r="L124" s="655"/>
      <c r="M124" s="655"/>
      <c r="N124" s="655"/>
      <c r="O124" s="657"/>
      <c r="P124" s="651" t="s">
        <v>86</v>
      </c>
      <c r="Q124" s="652"/>
      <c r="R124" s="652"/>
      <c r="S124" s="652"/>
      <c r="T124" s="652"/>
      <c r="U124" s="652"/>
      <c r="V124" s="653"/>
      <c r="W124" s="37" t="s">
        <v>87</v>
      </c>
      <c r="X124" s="643">
        <f>IFERROR(X117/H117,"0")+IFERROR(X118/H118,"0")+IFERROR(X119/H119,"0")+IFERROR(X120/H120,"0")+IFERROR(X121/H121,"0")+IFERROR(X122/H122,"0")+IFERROR(X123/H123,"0")</f>
        <v>189</v>
      </c>
      <c r="Y124" s="643">
        <f>IFERROR(Y117/H117,"0")+IFERROR(Y118/H118,"0")+IFERROR(Y119/H119,"0")+IFERROR(Y120/H120,"0")+IFERROR(Y121/H121,"0")+IFERROR(Y122/H122,"0")+IFERROR(Y123/H123,"0")</f>
        <v>189</v>
      </c>
      <c r="Z124" s="643">
        <f>IFERROR(IF(Z117="",0,Z117),"0")+IFERROR(IF(Z118="",0,Z118),"0")+IFERROR(IF(Z119="",0,Z119),"0")+IFERROR(IF(Z120="",0,Z120),"0")+IFERROR(IF(Z121="",0,Z121),"0")+IFERROR(IF(Z122="",0,Z122),"0")+IFERROR(IF(Z123="",0,Z123),"0")</f>
        <v>1.2303900000000001</v>
      </c>
      <c r="AA124" s="644"/>
      <c r="AB124" s="644"/>
      <c r="AC124" s="644"/>
    </row>
    <row r="125" spans="1:68" x14ac:dyDescent="0.2">
      <c r="A125" s="655"/>
      <c r="B125" s="655"/>
      <c r="C125" s="655"/>
      <c r="D125" s="655"/>
      <c r="E125" s="655"/>
      <c r="F125" s="655"/>
      <c r="G125" s="655"/>
      <c r="H125" s="655"/>
      <c r="I125" s="655"/>
      <c r="J125" s="655"/>
      <c r="K125" s="655"/>
      <c r="L125" s="655"/>
      <c r="M125" s="655"/>
      <c r="N125" s="655"/>
      <c r="O125" s="657"/>
      <c r="P125" s="651" t="s">
        <v>86</v>
      </c>
      <c r="Q125" s="652"/>
      <c r="R125" s="652"/>
      <c r="S125" s="652"/>
      <c r="T125" s="652"/>
      <c r="U125" s="652"/>
      <c r="V125" s="653"/>
      <c r="W125" s="37" t="s">
        <v>69</v>
      </c>
      <c r="X125" s="643">
        <f>IFERROR(SUM(X117:X123),"0")</f>
        <v>510.3</v>
      </c>
      <c r="Y125" s="643">
        <f>IFERROR(SUM(Y117:Y123),"0")</f>
        <v>510.3</v>
      </c>
      <c r="Z125" s="37"/>
      <c r="AA125" s="644"/>
      <c r="AB125" s="644"/>
      <c r="AC125" s="644"/>
    </row>
    <row r="126" spans="1:68" ht="14.25" hidden="1" customHeight="1" x14ac:dyDescent="0.25">
      <c r="A126" s="654" t="s">
        <v>174</v>
      </c>
      <c r="B126" s="655"/>
      <c r="C126" s="655"/>
      <c r="D126" s="655"/>
      <c r="E126" s="655"/>
      <c r="F126" s="655"/>
      <c r="G126" s="655"/>
      <c r="H126" s="655"/>
      <c r="I126" s="655"/>
      <c r="J126" s="655"/>
      <c r="K126" s="655"/>
      <c r="L126" s="655"/>
      <c r="M126" s="655"/>
      <c r="N126" s="655"/>
      <c r="O126" s="655"/>
      <c r="P126" s="655"/>
      <c r="Q126" s="655"/>
      <c r="R126" s="655"/>
      <c r="S126" s="655"/>
      <c r="T126" s="655"/>
      <c r="U126" s="655"/>
      <c r="V126" s="655"/>
      <c r="W126" s="655"/>
      <c r="X126" s="655"/>
      <c r="Y126" s="655"/>
      <c r="Z126" s="655"/>
      <c r="AA126" s="637"/>
      <c r="AB126" s="637"/>
      <c r="AC126" s="637"/>
    </row>
    <row r="127" spans="1:68" ht="27" hidden="1" customHeight="1" x14ac:dyDescent="0.25">
      <c r="A127" s="54" t="s">
        <v>241</v>
      </c>
      <c r="B127" s="54" t="s">
        <v>242</v>
      </c>
      <c r="C127" s="31">
        <v>4301060357</v>
      </c>
      <c r="D127" s="647">
        <v>4680115882652</v>
      </c>
      <c r="E127" s="648"/>
      <c r="F127" s="640">
        <v>0.33</v>
      </c>
      <c r="G127" s="32">
        <v>6</v>
      </c>
      <c r="H127" s="640">
        <v>1.98</v>
      </c>
      <c r="I127" s="640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6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59"/>
      <c r="R127" s="659"/>
      <c r="S127" s="659"/>
      <c r="T127" s="660"/>
      <c r="U127" s="34"/>
      <c r="V127" s="34"/>
      <c r="W127" s="35" t="s">
        <v>69</v>
      </c>
      <c r="X127" s="641">
        <v>0</v>
      </c>
      <c r="Y127" s="6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4301060317</v>
      </c>
      <c r="D128" s="647">
        <v>4680115880238</v>
      </c>
      <c r="E128" s="648"/>
      <c r="F128" s="640">
        <v>0.33</v>
      </c>
      <c r="G128" s="32">
        <v>6</v>
      </c>
      <c r="H128" s="640">
        <v>1.98</v>
      </c>
      <c r="I128" s="640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6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59"/>
      <c r="R128" s="659"/>
      <c r="S128" s="659"/>
      <c r="T128" s="660"/>
      <c r="U128" s="34"/>
      <c r="V128" s="34"/>
      <c r="W128" s="35" t="s">
        <v>69</v>
      </c>
      <c r="X128" s="641">
        <v>0</v>
      </c>
      <c r="Y128" s="6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656"/>
      <c r="B129" s="655"/>
      <c r="C129" s="655"/>
      <c r="D129" s="655"/>
      <c r="E129" s="655"/>
      <c r="F129" s="655"/>
      <c r="G129" s="655"/>
      <c r="H129" s="655"/>
      <c r="I129" s="655"/>
      <c r="J129" s="655"/>
      <c r="K129" s="655"/>
      <c r="L129" s="655"/>
      <c r="M129" s="655"/>
      <c r="N129" s="655"/>
      <c r="O129" s="657"/>
      <c r="P129" s="651" t="s">
        <v>86</v>
      </c>
      <c r="Q129" s="652"/>
      <c r="R129" s="652"/>
      <c r="S129" s="652"/>
      <c r="T129" s="652"/>
      <c r="U129" s="652"/>
      <c r="V129" s="653"/>
      <c r="W129" s="37" t="s">
        <v>87</v>
      </c>
      <c r="X129" s="643">
        <f>IFERROR(X127/H127,"0")+IFERROR(X128/H128,"0")</f>
        <v>0</v>
      </c>
      <c r="Y129" s="643">
        <f>IFERROR(Y127/H127,"0")+IFERROR(Y128/H128,"0")</f>
        <v>0</v>
      </c>
      <c r="Z129" s="643">
        <f>IFERROR(IF(Z127="",0,Z127),"0")+IFERROR(IF(Z128="",0,Z128),"0")</f>
        <v>0</v>
      </c>
      <c r="AA129" s="644"/>
      <c r="AB129" s="644"/>
      <c r="AC129" s="644"/>
    </row>
    <row r="130" spans="1:68" hidden="1" x14ac:dyDescent="0.2">
      <c r="A130" s="655"/>
      <c r="B130" s="655"/>
      <c r="C130" s="655"/>
      <c r="D130" s="655"/>
      <c r="E130" s="655"/>
      <c r="F130" s="655"/>
      <c r="G130" s="655"/>
      <c r="H130" s="655"/>
      <c r="I130" s="655"/>
      <c r="J130" s="655"/>
      <c r="K130" s="655"/>
      <c r="L130" s="655"/>
      <c r="M130" s="655"/>
      <c r="N130" s="655"/>
      <c r="O130" s="657"/>
      <c r="P130" s="651" t="s">
        <v>86</v>
      </c>
      <c r="Q130" s="652"/>
      <c r="R130" s="652"/>
      <c r="S130" s="652"/>
      <c r="T130" s="652"/>
      <c r="U130" s="652"/>
      <c r="V130" s="653"/>
      <c r="W130" s="37" t="s">
        <v>69</v>
      </c>
      <c r="X130" s="643">
        <f>IFERROR(SUM(X127:X128),"0")</f>
        <v>0</v>
      </c>
      <c r="Y130" s="643">
        <f>IFERROR(SUM(Y127:Y128),"0")</f>
        <v>0</v>
      </c>
      <c r="Z130" s="37"/>
      <c r="AA130" s="644"/>
      <c r="AB130" s="644"/>
      <c r="AC130" s="644"/>
    </row>
    <row r="131" spans="1:68" ht="16.5" hidden="1" customHeight="1" x14ac:dyDescent="0.25">
      <c r="A131" s="669" t="s">
        <v>247</v>
      </c>
      <c r="B131" s="655"/>
      <c r="C131" s="655"/>
      <c r="D131" s="655"/>
      <c r="E131" s="655"/>
      <c r="F131" s="655"/>
      <c r="G131" s="655"/>
      <c r="H131" s="655"/>
      <c r="I131" s="655"/>
      <c r="J131" s="655"/>
      <c r="K131" s="655"/>
      <c r="L131" s="655"/>
      <c r="M131" s="655"/>
      <c r="N131" s="655"/>
      <c r="O131" s="655"/>
      <c r="P131" s="655"/>
      <c r="Q131" s="655"/>
      <c r="R131" s="655"/>
      <c r="S131" s="655"/>
      <c r="T131" s="655"/>
      <c r="U131" s="655"/>
      <c r="V131" s="655"/>
      <c r="W131" s="655"/>
      <c r="X131" s="655"/>
      <c r="Y131" s="655"/>
      <c r="Z131" s="655"/>
      <c r="AA131" s="636"/>
      <c r="AB131" s="636"/>
      <c r="AC131" s="636"/>
    </row>
    <row r="132" spans="1:68" ht="14.25" hidden="1" customHeight="1" x14ac:dyDescent="0.25">
      <c r="A132" s="654" t="s">
        <v>96</v>
      </c>
      <c r="B132" s="655"/>
      <c r="C132" s="655"/>
      <c r="D132" s="655"/>
      <c r="E132" s="655"/>
      <c r="F132" s="655"/>
      <c r="G132" s="655"/>
      <c r="H132" s="655"/>
      <c r="I132" s="655"/>
      <c r="J132" s="655"/>
      <c r="K132" s="655"/>
      <c r="L132" s="655"/>
      <c r="M132" s="655"/>
      <c r="N132" s="655"/>
      <c r="O132" s="655"/>
      <c r="P132" s="655"/>
      <c r="Q132" s="655"/>
      <c r="R132" s="655"/>
      <c r="S132" s="655"/>
      <c r="T132" s="655"/>
      <c r="U132" s="655"/>
      <c r="V132" s="655"/>
      <c r="W132" s="655"/>
      <c r="X132" s="655"/>
      <c r="Y132" s="655"/>
      <c r="Z132" s="655"/>
      <c r="AA132" s="637"/>
      <c r="AB132" s="637"/>
      <c r="AC132" s="637"/>
    </row>
    <row r="133" spans="1:68" ht="27" hidden="1" customHeight="1" x14ac:dyDescent="0.25">
      <c r="A133" s="54" t="s">
        <v>248</v>
      </c>
      <c r="B133" s="54" t="s">
        <v>249</v>
      </c>
      <c r="C133" s="31">
        <v>4301011562</v>
      </c>
      <c r="D133" s="647">
        <v>4680115882577</v>
      </c>
      <c r="E133" s="648"/>
      <c r="F133" s="640">
        <v>0.4</v>
      </c>
      <c r="G133" s="32">
        <v>8</v>
      </c>
      <c r="H133" s="640">
        <v>3.2</v>
      </c>
      <c r="I133" s="640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659"/>
      <c r="R133" s="659"/>
      <c r="S133" s="659"/>
      <c r="T133" s="660"/>
      <c r="U133" s="34"/>
      <c r="V133" s="34"/>
      <c r="W133" s="35" t="s">
        <v>69</v>
      </c>
      <c r="X133" s="641">
        <v>0</v>
      </c>
      <c r="Y133" s="6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248</v>
      </c>
      <c r="B134" s="54" t="s">
        <v>251</v>
      </c>
      <c r="C134" s="31">
        <v>4301011564</v>
      </c>
      <c r="D134" s="647">
        <v>4680115882577</v>
      </c>
      <c r="E134" s="648"/>
      <c r="F134" s="640">
        <v>0.4</v>
      </c>
      <c r="G134" s="32">
        <v>8</v>
      </c>
      <c r="H134" s="640">
        <v>3.2</v>
      </c>
      <c r="I134" s="640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9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4" s="659"/>
      <c r="R134" s="659"/>
      <c r="S134" s="659"/>
      <c r="T134" s="660"/>
      <c r="U134" s="34"/>
      <c r="V134" s="34"/>
      <c r="W134" s="35" t="s">
        <v>69</v>
      </c>
      <c r="X134" s="641">
        <v>0</v>
      </c>
      <c r="Y134" s="642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656"/>
      <c r="B135" s="655"/>
      <c r="C135" s="655"/>
      <c r="D135" s="655"/>
      <c r="E135" s="655"/>
      <c r="F135" s="655"/>
      <c r="G135" s="655"/>
      <c r="H135" s="655"/>
      <c r="I135" s="655"/>
      <c r="J135" s="655"/>
      <c r="K135" s="655"/>
      <c r="L135" s="655"/>
      <c r="M135" s="655"/>
      <c r="N135" s="655"/>
      <c r="O135" s="657"/>
      <c r="P135" s="651" t="s">
        <v>86</v>
      </c>
      <c r="Q135" s="652"/>
      <c r="R135" s="652"/>
      <c r="S135" s="652"/>
      <c r="T135" s="652"/>
      <c r="U135" s="652"/>
      <c r="V135" s="653"/>
      <c r="W135" s="37" t="s">
        <v>87</v>
      </c>
      <c r="X135" s="643">
        <f>IFERROR(X133/H133,"0")+IFERROR(X134/H134,"0")</f>
        <v>0</v>
      </c>
      <c r="Y135" s="643">
        <f>IFERROR(Y133/H133,"0")+IFERROR(Y134/H134,"0")</f>
        <v>0</v>
      </c>
      <c r="Z135" s="643">
        <f>IFERROR(IF(Z133="",0,Z133),"0")+IFERROR(IF(Z134="",0,Z134),"0")</f>
        <v>0</v>
      </c>
      <c r="AA135" s="644"/>
      <c r="AB135" s="644"/>
      <c r="AC135" s="644"/>
    </row>
    <row r="136" spans="1:68" hidden="1" x14ac:dyDescent="0.2">
      <c r="A136" s="655"/>
      <c r="B136" s="655"/>
      <c r="C136" s="655"/>
      <c r="D136" s="655"/>
      <c r="E136" s="655"/>
      <c r="F136" s="655"/>
      <c r="G136" s="655"/>
      <c r="H136" s="655"/>
      <c r="I136" s="655"/>
      <c r="J136" s="655"/>
      <c r="K136" s="655"/>
      <c r="L136" s="655"/>
      <c r="M136" s="655"/>
      <c r="N136" s="655"/>
      <c r="O136" s="657"/>
      <c r="P136" s="651" t="s">
        <v>86</v>
      </c>
      <c r="Q136" s="652"/>
      <c r="R136" s="652"/>
      <c r="S136" s="652"/>
      <c r="T136" s="652"/>
      <c r="U136" s="652"/>
      <c r="V136" s="653"/>
      <c r="W136" s="37" t="s">
        <v>69</v>
      </c>
      <c r="X136" s="643">
        <f>IFERROR(SUM(X133:X134),"0")</f>
        <v>0</v>
      </c>
      <c r="Y136" s="643">
        <f>IFERROR(SUM(Y133:Y134),"0")</f>
        <v>0</v>
      </c>
      <c r="Z136" s="37"/>
      <c r="AA136" s="644"/>
      <c r="AB136" s="644"/>
      <c r="AC136" s="644"/>
    </row>
    <row r="137" spans="1:68" ht="14.25" hidden="1" customHeight="1" x14ac:dyDescent="0.25">
      <c r="A137" s="654" t="s">
        <v>148</v>
      </c>
      <c r="B137" s="655"/>
      <c r="C137" s="655"/>
      <c r="D137" s="655"/>
      <c r="E137" s="655"/>
      <c r="F137" s="655"/>
      <c r="G137" s="655"/>
      <c r="H137" s="655"/>
      <c r="I137" s="655"/>
      <c r="J137" s="655"/>
      <c r="K137" s="655"/>
      <c r="L137" s="655"/>
      <c r="M137" s="655"/>
      <c r="N137" s="655"/>
      <c r="O137" s="655"/>
      <c r="P137" s="655"/>
      <c r="Q137" s="655"/>
      <c r="R137" s="655"/>
      <c r="S137" s="655"/>
      <c r="T137" s="655"/>
      <c r="U137" s="655"/>
      <c r="V137" s="655"/>
      <c r="W137" s="655"/>
      <c r="X137" s="655"/>
      <c r="Y137" s="655"/>
      <c r="Z137" s="655"/>
      <c r="AA137" s="637"/>
      <c r="AB137" s="637"/>
      <c r="AC137" s="637"/>
    </row>
    <row r="138" spans="1:68" ht="27" hidden="1" customHeight="1" x14ac:dyDescent="0.25">
      <c r="A138" s="54" t="s">
        <v>252</v>
      </c>
      <c r="B138" s="54" t="s">
        <v>253</v>
      </c>
      <c r="C138" s="31">
        <v>4301031235</v>
      </c>
      <c r="D138" s="647">
        <v>4680115883444</v>
      </c>
      <c r="E138" s="648"/>
      <c r="F138" s="640">
        <v>0.35</v>
      </c>
      <c r="G138" s="32">
        <v>8</v>
      </c>
      <c r="H138" s="640">
        <v>2.8</v>
      </c>
      <c r="I138" s="640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59"/>
      <c r="R138" s="659"/>
      <c r="S138" s="659"/>
      <c r="T138" s="660"/>
      <c r="U138" s="34"/>
      <c r="V138" s="34"/>
      <c r="W138" s="35" t="s">
        <v>69</v>
      </c>
      <c r="X138" s="641">
        <v>0</v>
      </c>
      <c r="Y138" s="6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252</v>
      </c>
      <c r="B139" s="54" t="s">
        <v>255</v>
      </c>
      <c r="C139" s="31">
        <v>4301031234</v>
      </c>
      <c r="D139" s="647">
        <v>4680115883444</v>
      </c>
      <c r="E139" s="648"/>
      <c r="F139" s="640">
        <v>0.35</v>
      </c>
      <c r="G139" s="32">
        <v>8</v>
      </c>
      <c r="H139" s="640">
        <v>2.8</v>
      </c>
      <c r="I139" s="640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9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59"/>
      <c r="R139" s="659"/>
      <c r="S139" s="659"/>
      <c r="T139" s="660"/>
      <c r="U139" s="34"/>
      <c r="V139" s="34"/>
      <c r="W139" s="35" t="s">
        <v>69</v>
      </c>
      <c r="X139" s="641">
        <v>0</v>
      </c>
      <c r="Y139" s="642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656"/>
      <c r="B140" s="655"/>
      <c r="C140" s="655"/>
      <c r="D140" s="655"/>
      <c r="E140" s="655"/>
      <c r="F140" s="655"/>
      <c r="G140" s="655"/>
      <c r="H140" s="655"/>
      <c r="I140" s="655"/>
      <c r="J140" s="655"/>
      <c r="K140" s="655"/>
      <c r="L140" s="655"/>
      <c r="M140" s="655"/>
      <c r="N140" s="655"/>
      <c r="O140" s="657"/>
      <c r="P140" s="651" t="s">
        <v>86</v>
      </c>
      <c r="Q140" s="652"/>
      <c r="R140" s="652"/>
      <c r="S140" s="652"/>
      <c r="T140" s="652"/>
      <c r="U140" s="652"/>
      <c r="V140" s="653"/>
      <c r="W140" s="37" t="s">
        <v>87</v>
      </c>
      <c r="X140" s="643">
        <f>IFERROR(X138/H138,"0")+IFERROR(X139/H139,"0")</f>
        <v>0</v>
      </c>
      <c r="Y140" s="643">
        <f>IFERROR(Y138/H138,"0")+IFERROR(Y139/H139,"0")</f>
        <v>0</v>
      </c>
      <c r="Z140" s="643">
        <f>IFERROR(IF(Z138="",0,Z138),"0")+IFERROR(IF(Z139="",0,Z139),"0")</f>
        <v>0</v>
      </c>
      <c r="AA140" s="644"/>
      <c r="AB140" s="644"/>
      <c r="AC140" s="644"/>
    </row>
    <row r="141" spans="1:68" hidden="1" x14ac:dyDescent="0.2">
      <c r="A141" s="655"/>
      <c r="B141" s="655"/>
      <c r="C141" s="655"/>
      <c r="D141" s="655"/>
      <c r="E141" s="655"/>
      <c r="F141" s="655"/>
      <c r="G141" s="655"/>
      <c r="H141" s="655"/>
      <c r="I141" s="655"/>
      <c r="J141" s="655"/>
      <c r="K141" s="655"/>
      <c r="L141" s="655"/>
      <c r="M141" s="655"/>
      <c r="N141" s="655"/>
      <c r="O141" s="657"/>
      <c r="P141" s="651" t="s">
        <v>86</v>
      </c>
      <c r="Q141" s="652"/>
      <c r="R141" s="652"/>
      <c r="S141" s="652"/>
      <c r="T141" s="652"/>
      <c r="U141" s="652"/>
      <c r="V141" s="653"/>
      <c r="W141" s="37" t="s">
        <v>69</v>
      </c>
      <c r="X141" s="643">
        <f>IFERROR(SUM(X138:X139),"0")</f>
        <v>0</v>
      </c>
      <c r="Y141" s="643">
        <f>IFERROR(SUM(Y138:Y139),"0")</f>
        <v>0</v>
      </c>
      <c r="Z141" s="37"/>
      <c r="AA141" s="644"/>
      <c r="AB141" s="644"/>
      <c r="AC141" s="644"/>
    </row>
    <row r="142" spans="1:68" ht="14.25" hidden="1" customHeight="1" x14ac:dyDescent="0.25">
      <c r="A142" s="654" t="s">
        <v>64</v>
      </c>
      <c r="B142" s="655"/>
      <c r="C142" s="655"/>
      <c r="D142" s="655"/>
      <c r="E142" s="655"/>
      <c r="F142" s="655"/>
      <c r="G142" s="655"/>
      <c r="H142" s="655"/>
      <c r="I142" s="655"/>
      <c r="J142" s="655"/>
      <c r="K142" s="655"/>
      <c r="L142" s="655"/>
      <c r="M142" s="655"/>
      <c r="N142" s="655"/>
      <c r="O142" s="655"/>
      <c r="P142" s="655"/>
      <c r="Q142" s="655"/>
      <c r="R142" s="655"/>
      <c r="S142" s="655"/>
      <c r="T142" s="655"/>
      <c r="U142" s="655"/>
      <c r="V142" s="655"/>
      <c r="W142" s="655"/>
      <c r="X142" s="655"/>
      <c r="Y142" s="655"/>
      <c r="Z142" s="655"/>
      <c r="AA142" s="637"/>
      <c r="AB142" s="637"/>
      <c r="AC142" s="637"/>
    </row>
    <row r="143" spans="1:68" ht="16.5" hidden="1" customHeight="1" x14ac:dyDescent="0.25">
      <c r="A143" s="54" t="s">
        <v>256</v>
      </c>
      <c r="B143" s="54" t="s">
        <v>257</v>
      </c>
      <c r="C143" s="31">
        <v>4301051477</v>
      </c>
      <c r="D143" s="647">
        <v>4680115882584</v>
      </c>
      <c r="E143" s="648"/>
      <c r="F143" s="640">
        <v>0.33</v>
      </c>
      <c r="G143" s="32">
        <v>8</v>
      </c>
      <c r="H143" s="640">
        <v>2.64</v>
      </c>
      <c r="I143" s="640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59"/>
      <c r="R143" s="659"/>
      <c r="S143" s="659"/>
      <c r="T143" s="660"/>
      <c r="U143" s="34"/>
      <c r="V143" s="34"/>
      <c r="W143" s="35" t="s">
        <v>69</v>
      </c>
      <c r="X143" s="641">
        <v>0</v>
      </c>
      <c r="Y143" s="64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256</v>
      </c>
      <c r="B144" s="54" t="s">
        <v>258</v>
      </c>
      <c r="C144" s="31">
        <v>4301051476</v>
      </c>
      <c r="D144" s="647">
        <v>4680115882584</v>
      </c>
      <c r="E144" s="648"/>
      <c r="F144" s="640">
        <v>0.33</v>
      </c>
      <c r="G144" s="32">
        <v>8</v>
      </c>
      <c r="H144" s="640">
        <v>2.64</v>
      </c>
      <c r="I144" s="640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9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59"/>
      <c r="R144" s="659"/>
      <c r="S144" s="659"/>
      <c r="T144" s="660"/>
      <c r="U144" s="34"/>
      <c r="V144" s="34"/>
      <c r="W144" s="35" t="s">
        <v>69</v>
      </c>
      <c r="X144" s="641">
        <v>0</v>
      </c>
      <c r="Y144" s="6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656"/>
      <c r="B145" s="655"/>
      <c r="C145" s="655"/>
      <c r="D145" s="655"/>
      <c r="E145" s="655"/>
      <c r="F145" s="655"/>
      <c r="G145" s="655"/>
      <c r="H145" s="655"/>
      <c r="I145" s="655"/>
      <c r="J145" s="655"/>
      <c r="K145" s="655"/>
      <c r="L145" s="655"/>
      <c r="M145" s="655"/>
      <c r="N145" s="655"/>
      <c r="O145" s="657"/>
      <c r="P145" s="651" t="s">
        <v>86</v>
      </c>
      <c r="Q145" s="652"/>
      <c r="R145" s="652"/>
      <c r="S145" s="652"/>
      <c r="T145" s="652"/>
      <c r="U145" s="652"/>
      <c r="V145" s="653"/>
      <c r="W145" s="37" t="s">
        <v>87</v>
      </c>
      <c r="X145" s="643">
        <f>IFERROR(X143/H143,"0")+IFERROR(X144/H144,"0")</f>
        <v>0</v>
      </c>
      <c r="Y145" s="643">
        <f>IFERROR(Y143/H143,"0")+IFERROR(Y144/H144,"0")</f>
        <v>0</v>
      </c>
      <c r="Z145" s="643">
        <f>IFERROR(IF(Z143="",0,Z143),"0")+IFERROR(IF(Z144="",0,Z144),"0")</f>
        <v>0</v>
      </c>
      <c r="AA145" s="644"/>
      <c r="AB145" s="644"/>
      <c r="AC145" s="644"/>
    </row>
    <row r="146" spans="1:68" hidden="1" x14ac:dyDescent="0.2">
      <c r="A146" s="655"/>
      <c r="B146" s="655"/>
      <c r="C146" s="655"/>
      <c r="D146" s="655"/>
      <c r="E146" s="655"/>
      <c r="F146" s="655"/>
      <c r="G146" s="655"/>
      <c r="H146" s="655"/>
      <c r="I146" s="655"/>
      <c r="J146" s="655"/>
      <c r="K146" s="655"/>
      <c r="L146" s="655"/>
      <c r="M146" s="655"/>
      <c r="N146" s="655"/>
      <c r="O146" s="657"/>
      <c r="P146" s="651" t="s">
        <v>86</v>
      </c>
      <c r="Q146" s="652"/>
      <c r="R146" s="652"/>
      <c r="S146" s="652"/>
      <c r="T146" s="652"/>
      <c r="U146" s="652"/>
      <c r="V146" s="653"/>
      <c r="W146" s="37" t="s">
        <v>69</v>
      </c>
      <c r="X146" s="643">
        <f>IFERROR(SUM(X143:X144),"0")</f>
        <v>0</v>
      </c>
      <c r="Y146" s="643">
        <f>IFERROR(SUM(Y143:Y144),"0")</f>
        <v>0</v>
      </c>
      <c r="Z146" s="37"/>
      <c r="AA146" s="644"/>
      <c r="AB146" s="644"/>
      <c r="AC146" s="644"/>
    </row>
    <row r="147" spans="1:68" ht="16.5" hidden="1" customHeight="1" x14ac:dyDescent="0.25">
      <c r="A147" s="669" t="s">
        <v>94</v>
      </c>
      <c r="B147" s="655"/>
      <c r="C147" s="655"/>
      <c r="D147" s="655"/>
      <c r="E147" s="655"/>
      <c r="F147" s="655"/>
      <c r="G147" s="655"/>
      <c r="H147" s="655"/>
      <c r="I147" s="655"/>
      <c r="J147" s="655"/>
      <c r="K147" s="655"/>
      <c r="L147" s="655"/>
      <c r="M147" s="655"/>
      <c r="N147" s="655"/>
      <c r="O147" s="655"/>
      <c r="P147" s="655"/>
      <c r="Q147" s="655"/>
      <c r="R147" s="655"/>
      <c r="S147" s="655"/>
      <c r="T147" s="655"/>
      <c r="U147" s="655"/>
      <c r="V147" s="655"/>
      <c r="W147" s="655"/>
      <c r="X147" s="655"/>
      <c r="Y147" s="655"/>
      <c r="Z147" s="655"/>
      <c r="AA147" s="636"/>
      <c r="AB147" s="636"/>
      <c r="AC147" s="636"/>
    </row>
    <row r="148" spans="1:68" ht="14.25" hidden="1" customHeight="1" x14ac:dyDescent="0.25">
      <c r="A148" s="654" t="s">
        <v>96</v>
      </c>
      <c r="B148" s="655"/>
      <c r="C148" s="655"/>
      <c r="D148" s="655"/>
      <c r="E148" s="655"/>
      <c r="F148" s="655"/>
      <c r="G148" s="655"/>
      <c r="H148" s="655"/>
      <c r="I148" s="655"/>
      <c r="J148" s="655"/>
      <c r="K148" s="655"/>
      <c r="L148" s="655"/>
      <c r="M148" s="655"/>
      <c r="N148" s="655"/>
      <c r="O148" s="655"/>
      <c r="P148" s="655"/>
      <c r="Q148" s="655"/>
      <c r="R148" s="655"/>
      <c r="S148" s="655"/>
      <c r="T148" s="655"/>
      <c r="U148" s="655"/>
      <c r="V148" s="655"/>
      <c r="W148" s="655"/>
      <c r="X148" s="655"/>
      <c r="Y148" s="655"/>
      <c r="Z148" s="655"/>
      <c r="AA148" s="637"/>
      <c r="AB148" s="637"/>
      <c r="AC148" s="637"/>
    </row>
    <row r="149" spans="1:68" ht="27" hidden="1" customHeight="1" x14ac:dyDescent="0.25">
      <c r="A149" s="54" t="s">
        <v>259</v>
      </c>
      <c r="B149" s="54" t="s">
        <v>260</v>
      </c>
      <c r="C149" s="31">
        <v>4301011705</v>
      </c>
      <c r="D149" s="647">
        <v>4607091384604</v>
      </c>
      <c r="E149" s="648"/>
      <c r="F149" s="640">
        <v>0.4</v>
      </c>
      <c r="G149" s="32">
        <v>10</v>
      </c>
      <c r="H149" s="640">
        <v>4</v>
      </c>
      <c r="I149" s="640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10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59"/>
      <c r="R149" s="659"/>
      <c r="S149" s="659"/>
      <c r="T149" s="660"/>
      <c r="U149" s="34"/>
      <c r="V149" s="34"/>
      <c r="W149" s="35" t="s">
        <v>69</v>
      </c>
      <c r="X149" s="641">
        <v>0</v>
      </c>
      <c r="Y149" s="642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656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7"/>
      <c r="P150" s="651" t="s">
        <v>86</v>
      </c>
      <c r="Q150" s="652"/>
      <c r="R150" s="652"/>
      <c r="S150" s="652"/>
      <c r="T150" s="652"/>
      <c r="U150" s="652"/>
      <c r="V150" s="653"/>
      <c r="W150" s="37" t="s">
        <v>87</v>
      </c>
      <c r="X150" s="643">
        <f>IFERROR(X149/H149,"0")</f>
        <v>0</v>
      </c>
      <c r="Y150" s="643">
        <f>IFERROR(Y149/H149,"0")</f>
        <v>0</v>
      </c>
      <c r="Z150" s="643">
        <f>IFERROR(IF(Z149="",0,Z149),"0")</f>
        <v>0</v>
      </c>
      <c r="AA150" s="644"/>
      <c r="AB150" s="644"/>
      <c r="AC150" s="644"/>
    </row>
    <row r="151" spans="1:68" hidden="1" x14ac:dyDescent="0.2">
      <c r="A151" s="655"/>
      <c r="B151" s="655"/>
      <c r="C151" s="655"/>
      <c r="D151" s="655"/>
      <c r="E151" s="655"/>
      <c r="F151" s="655"/>
      <c r="G151" s="655"/>
      <c r="H151" s="655"/>
      <c r="I151" s="655"/>
      <c r="J151" s="655"/>
      <c r="K151" s="655"/>
      <c r="L151" s="655"/>
      <c r="M151" s="655"/>
      <c r="N151" s="655"/>
      <c r="O151" s="657"/>
      <c r="P151" s="651" t="s">
        <v>86</v>
      </c>
      <c r="Q151" s="652"/>
      <c r="R151" s="652"/>
      <c r="S151" s="652"/>
      <c r="T151" s="652"/>
      <c r="U151" s="652"/>
      <c r="V151" s="653"/>
      <c r="W151" s="37" t="s">
        <v>69</v>
      </c>
      <c r="X151" s="643">
        <f>IFERROR(SUM(X149:X149),"0")</f>
        <v>0</v>
      </c>
      <c r="Y151" s="643">
        <f>IFERROR(SUM(Y149:Y149),"0")</f>
        <v>0</v>
      </c>
      <c r="Z151" s="37"/>
      <c r="AA151" s="644"/>
      <c r="AB151" s="644"/>
      <c r="AC151" s="644"/>
    </row>
    <row r="152" spans="1:68" ht="14.25" hidden="1" customHeight="1" x14ac:dyDescent="0.25">
      <c r="A152" s="654" t="s">
        <v>148</v>
      </c>
      <c r="B152" s="655"/>
      <c r="C152" s="655"/>
      <c r="D152" s="655"/>
      <c r="E152" s="655"/>
      <c r="F152" s="655"/>
      <c r="G152" s="655"/>
      <c r="H152" s="655"/>
      <c r="I152" s="655"/>
      <c r="J152" s="655"/>
      <c r="K152" s="655"/>
      <c r="L152" s="655"/>
      <c r="M152" s="655"/>
      <c r="N152" s="655"/>
      <c r="O152" s="655"/>
      <c r="P152" s="655"/>
      <c r="Q152" s="655"/>
      <c r="R152" s="655"/>
      <c r="S152" s="655"/>
      <c r="T152" s="655"/>
      <c r="U152" s="655"/>
      <c r="V152" s="655"/>
      <c r="W152" s="655"/>
      <c r="X152" s="655"/>
      <c r="Y152" s="655"/>
      <c r="Z152" s="655"/>
      <c r="AA152" s="637"/>
      <c r="AB152" s="637"/>
      <c r="AC152" s="637"/>
    </row>
    <row r="153" spans="1:68" ht="16.5" hidden="1" customHeight="1" x14ac:dyDescent="0.25">
      <c r="A153" s="54" t="s">
        <v>262</v>
      </c>
      <c r="B153" s="54" t="s">
        <v>263</v>
      </c>
      <c r="C153" s="31">
        <v>4301030895</v>
      </c>
      <c r="D153" s="647">
        <v>4607091387667</v>
      </c>
      <c r="E153" s="648"/>
      <c r="F153" s="640">
        <v>0.9</v>
      </c>
      <c r="G153" s="32">
        <v>10</v>
      </c>
      <c r="H153" s="640">
        <v>9</v>
      </c>
      <c r="I153" s="640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9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59"/>
      <c r="R153" s="659"/>
      <c r="S153" s="659"/>
      <c r="T153" s="660"/>
      <c r="U153" s="34"/>
      <c r="V153" s="34"/>
      <c r="W153" s="35" t="s">
        <v>69</v>
      </c>
      <c r="X153" s="641">
        <v>0</v>
      </c>
      <c r="Y153" s="642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265</v>
      </c>
      <c r="B154" s="54" t="s">
        <v>266</v>
      </c>
      <c r="C154" s="31">
        <v>4301030961</v>
      </c>
      <c r="D154" s="647">
        <v>4607091387636</v>
      </c>
      <c r="E154" s="648"/>
      <c r="F154" s="640">
        <v>0.7</v>
      </c>
      <c r="G154" s="32">
        <v>6</v>
      </c>
      <c r="H154" s="640">
        <v>4.2</v>
      </c>
      <c r="I154" s="640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59"/>
      <c r="R154" s="659"/>
      <c r="S154" s="659"/>
      <c r="T154" s="660"/>
      <c r="U154" s="34"/>
      <c r="V154" s="34"/>
      <c r="W154" s="35" t="s">
        <v>69</v>
      </c>
      <c r="X154" s="641">
        <v>0</v>
      </c>
      <c r="Y154" s="642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16.5" hidden="1" customHeight="1" x14ac:dyDescent="0.25">
      <c r="A155" s="54" t="s">
        <v>268</v>
      </c>
      <c r="B155" s="54" t="s">
        <v>269</v>
      </c>
      <c r="C155" s="31">
        <v>4301030963</v>
      </c>
      <c r="D155" s="647">
        <v>4607091382426</v>
      </c>
      <c r="E155" s="648"/>
      <c r="F155" s="640">
        <v>0.9</v>
      </c>
      <c r="G155" s="32">
        <v>10</v>
      </c>
      <c r="H155" s="640">
        <v>9</v>
      </c>
      <c r="I155" s="640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5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59"/>
      <c r="R155" s="659"/>
      <c r="S155" s="659"/>
      <c r="T155" s="660"/>
      <c r="U155" s="34"/>
      <c r="V155" s="34"/>
      <c r="W155" s="35" t="s">
        <v>69</v>
      </c>
      <c r="X155" s="641">
        <v>0</v>
      </c>
      <c r="Y155" s="642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656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7"/>
      <c r="P156" s="651" t="s">
        <v>86</v>
      </c>
      <c r="Q156" s="652"/>
      <c r="R156" s="652"/>
      <c r="S156" s="652"/>
      <c r="T156" s="652"/>
      <c r="U156" s="652"/>
      <c r="V156" s="653"/>
      <c r="W156" s="37" t="s">
        <v>87</v>
      </c>
      <c r="X156" s="643">
        <f>IFERROR(X153/H153,"0")+IFERROR(X154/H154,"0")+IFERROR(X155/H155,"0")</f>
        <v>0</v>
      </c>
      <c r="Y156" s="643">
        <f>IFERROR(Y153/H153,"0")+IFERROR(Y154/H154,"0")+IFERROR(Y155/H155,"0")</f>
        <v>0</v>
      </c>
      <c r="Z156" s="643">
        <f>IFERROR(IF(Z153="",0,Z153),"0")+IFERROR(IF(Z154="",0,Z154),"0")+IFERROR(IF(Z155="",0,Z155),"0")</f>
        <v>0</v>
      </c>
      <c r="AA156" s="644"/>
      <c r="AB156" s="644"/>
      <c r="AC156" s="644"/>
    </row>
    <row r="157" spans="1:68" hidden="1" x14ac:dyDescent="0.2">
      <c r="A157" s="655"/>
      <c r="B157" s="655"/>
      <c r="C157" s="655"/>
      <c r="D157" s="655"/>
      <c r="E157" s="655"/>
      <c r="F157" s="655"/>
      <c r="G157" s="655"/>
      <c r="H157" s="655"/>
      <c r="I157" s="655"/>
      <c r="J157" s="655"/>
      <c r="K157" s="655"/>
      <c r="L157" s="655"/>
      <c r="M157" s="655"/>
      <c r="N157" s="655"/>
      <c r="O157" s="657"/>
      <c r="P157" s="651" t="s">
        <v>86</v>
      </c>
      <c r="Q157" s="652"/>
      <c r="R157" s="652"/>
      <c r="S157" s="652"/>
      <c r="T157" s="652"/>
      <c r="U157" s="652"/>
      <c r="V157" s="653"/>
      <c r="W157" s="37" t="s">
        <v>69</v>
      </c>
      <c r="X157" s="643">
        <f>IFERROR(SUM(X153:X155),"0")</f>
        <v>0</v>
      </c>
      <c r="Y157" s="643">
        <f>IFERROR(SUM(Y153:Y155),"0")</f>
        <v>0</v>
      </c>
      <c r="Z157" s="37"/>
      <c r="AA157" s="644"/>
      <c r="AB157" s="644"/>
      <c r="AC157" s="644"/>
    </row>
    <row r="158" spans="1:68" ht="14.25" hidden="1" customHeight="1" x14ac:dyDescent="0.25">
      <c r="A158" s="654" t="s">
        <v>64</v>
      </c>
      <c r="B158" s="655"/>
      <c r="C158" s="655"/>
      <c r="D158" s="655"/>
      <c r="E158" s="655"/>
      <c r="F158" s="655"/>
      <c r="G158" s="655"/>
      <c r="H158" s="655"/>
      <c r="I158" s="655"/>
      <c r="J158" s="655"/>
      <c r="K158" s="655"/>
      <c r="L158" s="655"/>
      <c r="M158" s="655"/>
      <c r="N158" s="655"/>
      <c r="O158" s="655"/>
      <c r="P158" s="655"/>
      <c r="Q158" s="655"/>
      <c r="R158" s="655"/>
      <c r="S158" s="655"/>
      <c r="T158" s="655"/>
      <c r="U158" s="655"/>
      <c r="V158" s="655"/>
      <c r="W158" s="655"/>
      <c r="X158" s="655"/>
      <c r="Y158" s="655"/>
      <c r="Z158" s="655"/>
      <c r="AA158" s="637"/>
      <c r="AB158" s="637"/>
      <c r="AC158" s="637"/>
    </row>
    <row r="159" spans="1:68" ht="16.5" hidden="1" customHeight="1" x14ac:dyDescent="0.25">
      <c r="A159" s="54" t="s">
        <v>271</v>
      </c>
      <c r="B159" s="54" t="s">
        <v>272</v>
      </c>
      <c r="C159" s="31">
        <v>4301051653</v>
      </c>
      <c r="D159" s="647">
        <v>4607091386264</v>
      </c>
      <c r="E159" s="648"/>
      <c r="F159" s="640">
        <v>0.5</v>
      </c>
      <c r="G159" s="32">
        <v>6</v>
      </c>
      <c r="H159" s="640">
        <v>3</v>
      </c>
      <c r="I159" s="640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8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59"/>
      <c r="R159" s="659"/>
      <c r="S159" s="659"/>
      <c r="T159" s="660"/>
      <c r="U159" s="34"/>
      <c r="V159" s="34"/>
      <c r="W159" s="35" t="s">
        <v>69</v>
      </c>
      <c r="X159" s="641">
        <v>0</v>
      </c>
      <c r="Y159" s="642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56"/>
      <c r="B160" s="655"/>
      <c r="C160" s="655"/>
      <c r="D160" s="655"/>
      <c r="E160" s="655"/>
      <c r="F160" s="655"/>
      <c r="G160" s="655"/>
      <c r="H160" s="655"/>
      <c r="I160" s="655"/>
      <c r="J160" s="655"/>
      <c r="K160" s="655"/>
      <c r="L160" s="655"/>
      <c r="M160" s="655"/>
      <c r="N160" s="655"/>
      <c r="O160" s="657"/>
      <c r="P160" s="651" t="s">
        <v>86</v>
      </c>
      <c r="Q160" s="652"/>
      <c r="R160" s="652"/>
      <c r="S160" s="652"/>
      <c r="T160" s="652"/>
      <c r="U160" s="652"/>
      <c r="V160" s="653"/>
      <c r="W160" s="37" t="s">
        <v>87</v>
      </c>
      <c r="X160" s="643">
        <f>IFERROR(X159/H159,"0")</f>
        <v>0</v>
      </c>
      <c r="Y160" s="643">
        <f>IFERROR(Y159/H159,"0")</f>
        <v>0</v>
      </c>
      <c r="Z160" s="643">
        <f>IFERROR(IF(Z159="",0,Z159),"0")</f>
        <v>0</v>
      </c>
      <c r="AA160" s="644"/>
      <c r="AB160" s="644"/>
      <c r="AC160" s="644"/>
    </row>
    <row r="161" spans="1:68" hidden="1" x14ac:dyDescent="0.2">
      <c r="A161" s="655"/>
      <c r="B161" s="655"/>
      <c r="C161" s="655"/>
      <c r="D161" s="655"/>
      <c r="E161" s="655"/>
      <c r="F161" s="655"/>
      <c r="G161" s="655"/>
      <c r="H161" s="655"/>
      <c r="I161" s="655"/>
      <c r="J161" s="655"/>
      <c r="K161" s="655"/>
      <c r="L161" s="655"/>
      <c r="M161" s="655"/>
      <c r="N161" s="655"/>
      <c r="O161" s="657"/>
      <c r="P161" s="651" t="s">
        <v>86</v>
      </c>
      <c r="Q161" s="652"/>
      <c r="R161" s="652"/>
      <c r="S161" s="652"/>
      <c r="T161" s="652"/>
      <c r="U161" s="652"/>
      <c r="V161" s="653"/>
      <c r="W161" s="37" t="s">
        <v>69</v>
      </c>
      <c r="X161" s="643">
        <f>IFERROR(SUM(X159:X159),"0")</f>
        <v>0</v>
      </c>
      <c r="Y161" s="643">
        <f>IFERROR(SUM(Y159:Y159),"0")</f>
        <v>0</v>
      </c>
      <c r="Z161" s="37"/>
      <c r="AA161" s="644"/>
      <c r="AB161" s="644"/>
      <c r="AC161" s="644"/>
    </row>
    <row r="162" spans="1:68" ht="27.75" hidden="1" customHeight="1" x14ac:dyDescent="0.2">
      <c r="A162" s="699" t="s">
        <v>274</v>
      </c>
      <c r="B162" s="700"/>
      <c r="C162" s="700"/>
      <c r="D162" s="700"/>
      <c r="E162" s="700"/>
      <c r="F162" s="700"/>
      <c r="G162" s="700"/>
      <c r="H162" s="700"/>
      <c r="I162" s="700"/>
      <c r="J162" s="700"/>
      <c r="K162" s="700"/>
      <c r="L162" s="700"/>
      <c r="M162" s="700"/>
      <c r="N162" s="700"/>
      <c r="O162" s="700"/>
      <c r="P162" s="700"/>
      <c r="Q162" s="700"/>
      <c r="R162" s="700"/>
      <c r="S162" s="700"/>
      <c r="T162" s="700"/>
      <c r="U162" s="700"/>
      <c r="V162" s="700"/>
      <c r="W162" s="700"/>
      <c r="X162" s="700"/>
      <c r="Y162" s="700"/>
      <c r="Z162" s="700"/>
      <c r="AA162" s="48"/>
      <c r="AB162" s="48"/>
      <c r="AC162" s="48"/>
    </row>
    <row r="163" spans="1:68" ht="16.5" hidden="1" customHeight="1" x14ac:dyDescent="0.25">
      <c r="A163" s="669" t="s">
        <v>275</v>
      </c>
      <c r="B163" s="655"/>
      <c r="C163" s="655"/>
      <c r="D163" s="655"/>
      <c r="E163" s="655"/>
      <c r="F163" s="655"/>
      <c r="G163" s="655"/>
      <c r="H163" s="655"/>
      <c r="I163" s="655"/>
      <c r="J163" s="655"/>
      <c r="K163" s="655"/>
      <c r="L163" s="655"/>
      <c r="M163" s="655"/>
      <c r="N163" s="655"/>
      <c r="O163" s="655"/>
      <c r="P163" s="655"/>
      <c r="Q163" s="655"/>
      <c r="R163" s="655"/>
      <c r="S163" s="655"/>
      <c r="T163" s="655"/>
      <c r="U163" s="655"/>
      <c r="V163" s="655"/>
      <c r="W163" s="655"/>
      <c r="X163" s="655"/>
      <c r="Y163" s="655"/>
      <c r="Z163" s="655"/>
      <c r="AA163" s="636"/>
      <c r="AB163" s="636"/>
      <c r="AC163" s="636"/>
    </row>
    <row r="164" spans="1:68" ht="14.25" hidden="1" customHeight="1" x14ac:dyDescent="0.25">
      <c r="A164" s="654" t="s">
        <v>137</v>
      </c>
      <c r="B164" s="655"/>
      <c r="C164" s="655"/>
      <c r="D164" s="655"/>
      <c r="E164" s="655"/>
      <c r="F164" s="655"/>
      <c r="G164" s="655"/>
      <c r="H164" s="655"/>
      <c r="I164" s="655"/>
      <c r="J164" s="655"/>
      <c r="K164" s="655"/>
      <c r="L164" s="655"/>
      <c r="M164" s="655"/>
      <c r="N164" s="655"/>
      <c r="O164" s="655"/>
      <c r="P164" s="655"/>
      <c r="Q164" s="655"/>
      <c r="R164" s="655"/>
      <c r="S164" s="655"/>
      <c r="T164" s="655"/>
      <c r="U164" s="655"/>
      <c r="V164" s="655"/>
      <c r="W164" s="655"/>
      <c r="X164" s="655"/>
      <c r="Y164" s="655"/>
      <c r="Z164" s="655"/>
      <c r="AA164" s="637"/>
      <c r="AB164" s="637"/>
      <c r="AC164" s="637"/>
    </row>
    <row r="165" spans="1:68" ht="27" hidden="1" customHeight="1" x14ac:dyDescent="0.25">
      <c r="A165" s="54" t="s">
        <v>276</v>
      </c>
      <c r="B165" s="54" t="s">
        <v>277</v>
      </c>
      <c r="C165" s="31">
        <v>4301020323</v>
      </c>
      <c r="D165" s="647">
        <v>4680115886223</v>
      </c>
      <c r="E165" s="648"/>
      <c r="F165" s="640">
        <v>0.33</v>
      </c>
      <c r="G165" s="32">
        <v>6</v>
      </c>
      <c r="H165" s="640">
        <v>1.98</v>
      </c>
      <c r="I165" s="640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7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59"/>
      <c r="R165" s="659"/>
      <c r="S165" s="659"/>
      <c r="T165" s="660"/>
      <c r="U165" s="34"/>
      <c r="V165" s="34"/>
      <c r="W165" s="35" t="s">
        <v>69</v>
      </c>
      <c r="X165" s="641">
        <v>0</v>
      </c>
      <c r="Y165" s="6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56"/>
      <c r="B166" s="655"/>
      <c r="C166" s="655"/>
      <c r="D166" s="655"/>
      <c r="E166" s="655"/>
      <c r="F166" s="655"/>
      <c r="G166" s="655"/>
      <c r="H166" s="655"/>
      <c r="I166" s="655"/>
      <c r="J166" s="655"/>
      <c r="K166" s="655"/>
      <c r="L166" s="655"/>
      <c r="M166" s="655"/>
      <c r="N166" s="655"/>
      <c r="O166" s="657"/>
      <c r="P166" s="651" t="s">
        <v>86</v>
      </c>
      <c r="Q166" s="652"/>
      <c r="R166" s="652"/>
      <c r="S166" s="652"/>
      <c r="T166" s="652"/>
      <c r="U166" s="652"/>
      <c r="V166" s="653"/>
      <c r="W166" s="37" t="s">
        <v>87</v>
      </c>
      <c r="X166" s="643">
        <f>IFERROR(X165/H165,"0")</f>
        <v>0</v>
      </c>
      <c r="Y166" s="643">
        <f>IFERROR(Y165/H165,"0")</f>
        <v>0</v>
      </c>
      <c r="Z166" s="643">
        <f>IFERROR(IF(Z165="",0,Z165),"0")</f>
        <v>0</v>
      </c>
      <c r="AA166" s="644"/>
      <c r="AB166" s="644"/>
      <c r="AC166" s="644"/>
    </row>
    <row r="167" spans="1:68" hidden="1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7"/>
      <c r="P167" s="651" t="s">
        <v>86</v>
      </c>
      <c r="Q167" s="652"/>
      <c r="R167" s="652"/>
      <c r="S167" s="652"/>
      <c r="T167" s="652"/>
      <c r="U167" s="652"/>
      <c r="V167" s="653"/>
      <c r="W167" s="37" t="s">
        <v>69</v>
      </c>
      <c r="X167" s="643">
        <f>IFERROR(SUM(X165:X165),"0")</f>
        <v>0</v>
      </c>
      <c r="Y167" s="643">
        <f>IFERROR(SUM(Y165:Y165),"0")</f>
        <v>0</v>
      </c>
      <c r="Z167" s="37"/>
      <c r="AA167" s="644"/>
      <c r="AB167" s="644"/>
      <c r="AC167" s="644"/>
    </row>
    <row r="168" spans="1:68" ht="14.25" hidden="1" customHeight="1" x14ac:dyDescent="0.25">
      <c r="A168" s="654" t="s">
        <v>148</v>
      </c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5"/>
      <c r="P168" s="655"/>
      <c r="Q168" s="655"/>
      <c r="R168" s="655"/>
      <c r="S168" s="655"/>
      <c r="T168" s="655"/>
      <c r="U168" s="655"/>
      <c r="V168" s="655"/>
      <c r="W168" s="655"/>
      <c r="X168" s="655"/>
      <c r="Y168" s="655"/>
      <c r="Z168" s="655"/>
      <c r="AA168" s="637"/>
      <c r="AB168" s="637"/>
      <c r="AC168" s="637"/>
    </row>
    <row r="169" spans="1:68" ht="27" hidden="1" customHeight="1" x14ac:dyDescent="0.25">
      <c r="A169" s="54" t="s">
        <v>279</v>
      </c>
      <c r="B169" s="54" t="s">
        <v>280</v>
      </c>
      <c r="C169" s="31">
        <v>4301031191</v>
      </c>
      <c r="D169" s="647">
        <v>4680115880993</v>
      </c>
      <c r="E169" s="648"/>
      <c r="F169" s="640">
        <v>0.7</v>
      </c>
      <c r="G169" s="32">
        <v>6</v>
      </c>
      <c r="H169" s="640">
        <v>4.2</v>
      </c>
      <c r="I169" s="640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9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59"/>
      <c r="R169" s="659"/>
      <c r="S169" s="659"/>
      <c r="T169" s="660"/>
      <c r="U169" s="34"/>
      <c r="V169" s="34"/>
      <c r="W169" s="35" t="s">
        <v>69</v>
      </c>
      <c r="X169" s="641">
        <v>0</v>
      </c>
      <c r="Y169" s="64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4301031204</v>
      </c>
      <c r="D170" s="647">
        <v>4680115881761</v>
      </c>
      <c r="E170" s="648"/>
      <c r="F170" s="640">
        <v>0.7</v>
      </c>
      <c r="G170" s="32">
        <v>6</v>
      </c>
      <c r="H170" s="640">
        <v>4.2</v>
      </c>
      <c r="I170" s="640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59"/>
      <c r="R170" s="659"/>
      <c r="S170" s="659"/>
      <c r="T170" s="660"/>
      <c r="U170" s="34"/>
      <c r="V170" s="34"/>
      <c r="W170" s="35" t="s">
        <v>69</v>
      </c>
      <c r="X170" s="641">
        <v>0</v>
      </c>
      <c r="Y170" s="64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285</v>
      </c>
      <c r="B171" s="54" t="s">
        <v>286</v>
      </c>
      <c r="C171" s="31">
        <v>4301031201</v>
      </c>
      <c r="D171" s="647">
        <v>4680115881563</v>
      </c>
      <c r="E171" s="648"/>
      <c r="F171" s="640">
        <v>0.7</v>
      </c>
      <c r="G171" s="32">
        <v>6</v>
      </c>
      <c r="H171" s="640">
        <v>4.2</v>
      </c>
      <c r="I171" s="640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95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59"/>
      <c r="R171" s="659"/>
      <c r="S171" s="659"/>
      <c r="T171" s="660"/>
      <c r="U171" s="34"/>
      <c r="V171" s="34"/>
      <c r="W171" s="35" t="s">
        <v>69</v>
      </c>
      <c r="X171" s="641">
        <v>0</v>
      </c>
      <c r="Y171" s="64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4301031199</v>
      </c>
      <c r="D172" s="647">
        <v>4680115880986</v>
      </c>
      <c r="E172" s="648"/>
      <c r="F172" s="640">
        <v>0.35</v>
      </c>
      <c r="G172" s="32">
        <v>6</v>
      </c>
      <c r="H172" s="640">
        <v>2.1</v>
      </c>
      <c r="I172" s="640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59"/>
      <c r="R172" s="659"/>
      <c r="S172" s="659"/>
      <c r="T172" s="660"/>
      <c r="U172" s="34"/>
      <c r="V172" s="34"/>
      <c r="W172" s="35" t="s">
        <v>69</v>
      </c>
      <c r="X172" s="641">
        <v>0</v>
      </c>
      <c r="Y172" s="64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290</v>
      </c>
      <c r="B173" s="54" t="s">
        <v>291</v>
      </c>
      <c r="C173" s="31">
        <v>4301031205</v>
      </c>
      <c r="D173" s="647">
        <v>4680115881785</v>
      </c>
      <c r="E173" s="648"/>
      <c r="F173" s="640">
        <v>0.35</v>
      </c>
      <c r="G173" s="32">
        <v>6</v>
      </c>
      <c r="H173" s="640">
        <v>2.1</v>
      </c>
      <c r="I173" s="640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59"/>
      <c r="R173" s="659"/>
      <c r="S173" s="659"/>
      <c r="T173" s="660"/>
      <c r="U173" s="34"/>
      <c r="V173" s="34"/>
      <c r="W173" s="35" t="s">
        <v>69</v>
      </c>
      <c r="X173" s="641">
        <v>0</v>
      </c>
      <c r="Y173" s="64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292</v>
      </c>
      <c r="B174" s="54" t="s">
        <v>293</v>
      </c>
      <c r="C174" s="31">
        <v>4301031399</v>
      </c>
      <c r="D174" s="647">
        <v>4680115886537</v>
      </c>
      <c r="E174" s="648"/>
      <c r="F174" s="640">
        <v>0.3</v>
      </c>
      <c r="G174" s="32">
        <v>6</v>
      </c>
      <c r="H174" s="640">
        <v>1.8</v>
      </c>
      <c r="I174" s="640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101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59"/>
      <c r="R174" s="659"/>
      <c r="S174" s="659"/>
      <c r="T174" s="660"/>
      <c r="U174" s="34"/>
      <c r="V174" s="34"/>
      <c r="W174" s="35" t="s">
        <v>69</v>
      </c>
      <c r="X174" s="641">
        <v>0</v>
      </c>
      <c r="Y174" s="64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295</v>
      </c>
      <c r="B175" s="54" t="s">
        <v>296</v>
      </c>
      <c r="C175" s="31">
        <v>4301031202</v>
      </c>
      <c r="D175" s="647">
        <v>4680115881679</v>
      </c>
      <c r="E175" s="648"/>
      <c r="F175" s="640">
        <v>0.35</v>
      </c>
      <c r="G175" s="32">
        <v>6</v>
      </c>
      <c r="H175" s="640">
        <v>2.1</v>
      </c>
      <c r="I175" s="640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9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59"/>
      <c r="R175" s="659"/>
      <c r="S175" s="659"/>
      <c r="T175" s="660"/>
      <c r="U175" s="34"/>
      <c r="V175" s="34"/>
      <c r="W175" s="35" t="s">
        <v>69</v>
      </c>
      <c r="X175" s="641">
        <v>0</v>
      </c>
      <c r="Y175" s="64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297</v>
      </c>
      <c r="B176" s="54" t="s">
        <v>298</v>
      </c>
      <c r="C176" s="31">
        <v>4301031158</v>
      </c>
      <c r="D176" s="647">
        <v>4680115880191</v>
      </c>
      <c r="E176" s="648"/>
      <c r="F176" s="640">
        <v>0.4</v>
      </c>
      <c r="G176" s="32">
        <v>6</v>
      </c>
      <c r="H176" s="640">
        <v>2.4</v>
      </c>
      <c r="I176" s="640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9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59"/>
      <c r="R176" s="659"/>
      <c r="S176" s="659"/>
      <c r="T176" s="660"/>
      <c r="U176" s="34"/>
      <c r="V176" s="34"/>
      <c r="W176" s="35" t="s">
        <v>69</v>
      </c>
      <c r="X176" s="641">
        <v>0</v>
      </c>
      <c r="Y176" s="64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299</v>
      </c>
      <c r="B177" s="54" t="s">
        <v>300</v>
      </c>
      <c r="C177" s="31">
        <v>4301031245</v>
      </c>
      <c r="D177" s="647">
        <v>4680115883963</v>
      </c>
      <c r="E177" s="648"/>
      <c r="F177" s="640">
        <v>0.28000000000000003</v>
      </c>
      <c r="G177" s="32">
        <v>6</v>
      </c>
      <c r="H177" s="640">
        <v>1.68</v>
      </c>
      <c r="I177" s="640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9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59"/>
      <c r="R177" s="659"/>
      <c r="S177" s="659"/>
      <c r="T177" s="660"/>
      <c r="U177" s="34"/>
      <c r="V177" s="34"/>
      <c r="W177" s="35" t="s">
        <v>69</v>
      </c>
      <c r="X177" s="641">
        <v>0</v>
      </c>
      <c r="Y177" s="64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56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7"/>
      <c r="P178" s="651" t="s">
        <v>86</v>
      </c>
      <c r="Q178" s="652"/>
      <c r="R178" s="652"/>
      <c r="S178" s="652"/>
      <c r="T178" s="652"/>
      <c r="U178" s="652"/>
      <c r="V178" s="653"/>
      <c r="W178" s="37" t="s">
        <v>87</v>
      </c>
      <c r="X178" s="643">
        <f>IFERROR(X169/H169,"0")+IFERROR(X170/H170,"0")+IFERROR(X171/H171,"0")+IFERROR(X172/H172,"0")+IFERROR(X173/H173,"0")+IFERROR(X174/H174,"0")+IFERROR(X175/H175,"0")+IFERROR(X176/H176,"0")+IFERROR(X177/H177,"0")</f>
        <v>0</v>
      </c>
      <c r="Y178" s="643">
        <f>IFERROR(Y169/H169,"0")+IFERROR(Y170/H170,"0")+IFERROR(Y171/H171,"0")+IFERROR(Y172/H172,"0")+IFERROR(Y173/H173,"0")+IFERROR(Y174/H174,"0")+IFERROR(Y175/H175,"0")+IFERROR(Y176/H176,"0")+IFERROR(Y177/H177,"0")</f>
        <v>0</v>
      </c>
      <c r="Z178" s="64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4"/>
      <c r="AB178" s="644"/>
      <c r="AC178" s="644"/>
    </row>
    <row r="179" spans="1:68" hidden="1" x14ac:dyDescent="0.2">
      <c r="A179" s="655"/>
      <c r="B179" s="655"/>
      <c r="C179" s="655"/>
      <c r="D179" s="655"/>
      <c r="E179" s="655"/>
      <c r="F179" s="655"/>
      <c r="G179" s="655"/>
      <c r="H179" s="655"/>
      <c r="I179" s="655"/>
      <c r="J179" s="655"/>
      <c r="K179" s="655"/>
      <c r="L179" s="655"/>
      <c r="M179" s="655"/>
      <c r="N179" s="655"/>
      <c r="O179" s="657"/>
      <c r="P179" s="651" t="s">
        <v>86</v>
      </c>
      <c r="Q179" s="652"/>
      <c r="R179" s="652"/>
      <c r="S179" s="652"/>
      <c r="T179" s="652"/>
      <c r="U179" s="652"/>
      <c r="V179" s="653"/>
      <c r="W179" s="37" t="s">
        <v>69</v>
      </c>
      <c r="X179" s="643">
        <f>IFERROR(SUM(X169:X177),"0")</f>
        <v>0</v>
      </c>
      <c r="Y179" s="643">
        <f>IFERROR(SUM(Y169:Y177),"0")</f>
        <v>0</v>
      </c>
      <c r="Z179" s="37"/>
      <c r="AA179" s="644"/>
      <c r="AB179" s="644"/>
      <c r="AC179" s="644"/>
    </row>
    <row r="180" spans="1:68" ht="14.25" hidden="1" customHeight="1" x14ac:dyDescent="0.25">
      <c r="A180" s="654" t="s">
        <v>88</v>
      </c>
      <c r="B180" s="655"/>
      <c r="C180" s="655"/>
      <c r="D180" s="655"/>
      <c r="E180" s="655"/>
      <c r="F180" s="655"/>
      <c r="G180" s="655"/>
      <c r="H180" s="655"/>
      <c r="I180" s="655"/>
      <c r="J180" s="655"/>
      <c r="K180" s="655"/>
      <c r="L180" s="655"/>
      <c r="M180" s="655"/>
      <c r="N180" s="655"/>
      <c r="O180" s="655"/>
      <c r="P180" s="655"/>
      <c r="Q180" s="655"/>
      <c r="R180" s="655"/>
      <c r="S180" s="655"/>
      <c r="T180" s="655"/>
      <c r="U180" s="655"/>
      <c r="V180" s="655"/>
      <c r="W180" s="655"/>
      <c r="X180" s="655"/>
      <c r="Y180" s="655"/>
      <c r="Z180" s="655"/>
      <c r="AA180" s="637"/>
      <c r="AB180" s="637"/>
      <c r="AC180" s="637"/>
    </row>
    <row r="181" spans="1:68" ht="27" hidden="1" customHeight="1" x14ac:dyDescent="0.25">
      <c r="A181" s="54" t="s">
        <v>302</v>
      </c>
      <c r="B181" s="54" t="s">
        <v>303</v>
      </c>
      <c r="C181" s="31">
        <v>4301032051</v>
      </c>
      <c r="D181" s="647">
        <v>4680115886742</v>
      </c>
      <c r="E181" s="648"/>
      <c r="F181" s="640">
        <v>7.0000000000000007E-2</v>
      </c>
      <c r="G181" s="32">
        <v>18</v>
      </c>
      <c r="H181" s="640">
        <v>1.26</v>
      </c>
      <c r="I181" s="640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90</v>
      </c>
      <c r="P181" s="956" t="s">
        <v>306</v>
      </c>
      <c r="Q181" s="659"/>
      <c r="R181" s="659"/>
      <c r="S181" s="659"/>
      <c r="T181" s="660"/>
      <c r="U181" s="34"/>
      <c r="V181" s="34"/>
      <c r="W181" s="35" t="s">
        <v>69</v>
      </c>
      <c r="X181" s="641">
        <v>0</v>
      </c>
      <c r="Y181" s="64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 t="s">
        <v>307</v>
      </c>
      <c r="AC181" s="231" t="s">
        <v>308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309</v>
      </c>
      <c r="B182" s="54" t="s">
        <v>310</v>
      </c>
      <c r="C182" s="31">
        <v>4301032052</v>
      </c>
      <c r="D182" s="647">
        <v>4680115886766</v>
      </c>
      <c r="E182" s="648"/>
      <c r="F182" s="640">
        <v>7.0000000000000007E-2</v>
      </c>
      <c r="G182" s="32">
        <v>18</v>
      </c>
      <c r="H182" s="640">
        <v>1.26</v>
      </c>
      <c r="I182" s="640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85" t="s">
        <v>311</v>
      </c>
      <c r="Q182" s="659"/>
      <c r="R182" s="659"/>
      <c r="S182" s="659"/>
      <c r="T182" s="660"/>
      <c r="U182" s="34"/>
      <c r="V182" s="34"/>
      <c r="W182" s="35" t="s">
        <v>69</v>
      </c>
      <c r="X182" s="641">
        <v>0</v>
      </c>
      <c r="Y182" s="64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 t="s">
        <v>307</v>
      </c>
      <c r="AC182" s="233" t="s">
        <v>308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312</v>
      </c>
      <c r="B183" s="54" t="s">
        <v>313</v>
      </c>
      <c r="C183" s="31">
        <v>4301032053</v>
      </c>
      <c r="D183" s="647">
        <v>4680115886780</v>
      </c>
      <c r="E183" s="648"/>
      <c r="F183" s="640">
        <v>7.0000000000000007E-2</v>
      </c>
      <c r="G183" s="32">
        <v>18</v>
      </c>
      <c r="H183" s="640">
        <v>1.26</v>
      </c>
      <c r="I183" s="640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60</v>
      </c>
      <c r="P183" s="955" t="s">
        <v>314</v>
      </c>
      <c r="Q183" s="659"/>
      <c r="R183" s="659"/>
      <c r="S183" s="659"/>
      <c r="T183" s="660"/>
      <c r="U183" s="34"/>
      <c r="V183" s="34"/>
      <c r="W183" s="35" t="s">
        <v>69</v>
      </c>
      <c r="X183" s="641">
        <v>0</v>
      </c>
      <c r="Y183" s="64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56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7"/>
      <c r="P184" s="651" t="s">
        <v>86</v>
      </c>
      <c r="Q184" s="652"/>
      <c r="R184" s="652"/>
      <c r="S184" s="652"/>
      <c r="T184" s="652"/>
      <c r="U184" s="652"/>
      <c r="V184" s="653"/>
      <c r="W184" s="37" t="s">
        <v>87</v>
      </c>
      <c r="X184" s="643">
        <f>IFERROR(X181/H181,"0")+IFERROR(X182/H182,"0")+IFERROR(X183/H183,"0")</f>
        <v>0</v>
      </c>
      <c r="Y184" s="643">
        <f>IFERROR(Y181/H181,"0")+IFERROR(Y182/H182,"0")+IFERROR(Y183/H183,"0")</f>
        <v>0</v>
      </c>
      <c r="Z184" s="643">
        <f>IFERROR(IF(Z181="",0,Z181),"0")+IFERROR(IF(Z182="",0,Z182),"0")+IFERROR(IF(Z183="",0,Z183),"0")</f>
        <v>0</v>
      </c>
      <c r="AA184" s="644"/>
      <c r="AB184" s="644"/>
      <c r="AC184" s="644"/>
    </row>
    <row r="185" spans="1:68" hidden="1" x14ac:dyDescent="0.2">
      <c r="A185" s="655"/>
      <c r="B185" s="655"/>
      <c r="C185" s="655"/>
      <c r="D185" s="655"/>
      <c r="E185" s="655"/>
      <c r="F185" s="655"/>
      <c r="G185" s="655"/>
      <c r="H185" s="655"/>
      <c r="I185" s="655"/>
      <c r="J185" s="655"/>
      <c r="K185" s="655"/>
      <c r="L185" s="655"/>
      <c r="M185" s="655"/>
      <c r="N185" s="655"/>
      <c r="O185" s="657"/>
      <c r="P185" s="651" t="s">
        <v>86</v>
      </c>
      <c r="Q185" s="652"/>
      <c r="R185" s="652"/>
      <c r="S185" s="652"/>
      <c r="T185" s="652"/>
      <c r="U185" s="652"/>
      <c r="V185" s="653"/>
      <c r="W185" s="37" t="s">
        <v>69</v>
      </c>
      <c r="X185" s="643">
        <f>IFERROR(SUM(X181:X183),"0")</f>
        <v>0</v>
      </c>
      <c r="Y185" s="643">
        <f>IFERROR(SUM(Y181:Y183),"0")</f>
        <v>0</v>
      </c>
      <c r="Z185" s="37"/>
      <c r="AA185" s="644"/>
      <c r="AB185" s="644"/>
      <c r="AC185" s="644"/>
    </row>
    <row r="186" spans="1:68" ht="14.25" hidden="1" customHeight="1" x14ac:dyDescent="0.25">
      <c r="A186" s="654" t="s">
        <v>316</v>
      </c>
      <c r="B186" s="655"/>
      <c r="C186" s="655"/>
      <c r="D186" s="655"/>
      <c r="E186" s="655"/>
      <c r="F186" s="655"/>
      <c r="G186" s="655"/>
      <c r="H186" s="655"/>
      <c r="I186" s="655"/>
      <c r="J186" s="655"/>
      <c r="K186" s="655"/>
      <c r="L186" s="655"/>
      <c r="M186" s="655"/>
      <c r="N186" s="655"/>
      <c r="O186" s="655"/>
      <c r="P186" s="655"/>
      <c r="Q186" s="655"/>
      <c r="R186" s="655"/>
      <c r="S186" s="655"/>
      <c r="T186" s="655"/>
      <c r="U186" s="655"/>
      <c r="V186" s="655"/>
      <c r="W186" s="655"/>
      <c r="X186" s="655"/>
      <c r="Y186" s="655"/>
      <c r="Z186" s="655"/>
      <c r="AA186" s="637"/>
      <c r="AB186" s="637"/>
      <c r="AC186" s="637"/>
    </row>
    <row r="187" spans="1:68" ht="27" hidden="1" customHeight="1" x14ac:dyDescent="0.25">
      <c r="A187" s="54" t="s">
        <v>317</v>
      </c>
      <c r="B187" s="54" t="s">
        <v>318</v>
      </c>
      <c r="C187" s="31">
        <v>4301170013</v>
      </c>
      <c r="D187" s="647">
        <v>4680115886797</v>
      </c>
      <c r="E187" s="648"/>
      <c r="F187" s="640">
        <v>7.0000000000000007E-2</v>
      </c>
      <c r="G187" s="32">
        <v>18</v>
      </c>
      <c r="H187" s="640">
        <v>1.26</v>
      </c>
      <c r="I187" s="640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60" t="s">
        <v>319</v>
      </c>
      <c r="Q187" s="659"/>
      <c r="R187" s="659"/>
      <c r="S187" s="659"/>
      <c r="T187" s="660"/>
      <c r="U187" s="34"/>
      <c r="V187" s="34"/>
      <c r="W187" s="35" t="s">
        <v>69</v>
      </c>
      <c r="X187" s="641">
        <v>0</v>
      </c>
      <c r="Y187" s="64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 t="s">
        <v>307</v>
      </c>
      <c r="AC187" s="237" t="s">
        <v>308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56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7"/>
      <c r="P188" s="651" t="s">
        <v>86</v>
      </c>
      <c r="Q188" s="652"/>
      <c r="R188" s="652"/>
      <c r="S188" s="652"/>
      <c r="T188" s="652"/>
      <c r="U188" s="652"/>
      <c r="V188" s="653"/>
      <c r="W188" s="37" t="s">
        <v>87</v>
      </c>
      <c r="X188" s="643">
        <f>IFERROR(X187/H187,"0")</f>
        <v>0</v>
      </c>
      <c r="Y188" s="643">
        <f>IFERROR(Y187/H187,"0")</f>
        <v>0</v>
      </c>
      <c r="Z188" s="643">
        <f>IFERROR(IF(Z187="",0,Z187),"0")</f>
        <v>0</v>
      </c>
      <c r="AA188" s="644"/>
      <c r="AB188" s="644"/>
      <c r="AC188" s="644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7"/>
      <c r="P189" s="651" t="s">
        <v>86</v>
      </c>
      <c r="Q189" s="652"/>
      <c r="R189" s="652"/>
      <c r="S189" s="652"/>
      <c r="T189" s="652"/>
      <c r="U189" s="652"/>
      <c r="V189" s="653"/>
      <c r="W189" s="37" t="s">
        <v>69</v>
      </c>
      <c r="X189" s="643">
        <f>IFERROR(SUM(X187:X187),"0")</f>
        <v>0</v>
      </c>
      <c r="Y189" s="643">
        <f>IFERROR(SUM(Y187:Y187),"0")</f>
        <v>0</v>
      </c>
      <c r="Z189" s="37"/>
      <c r="AA189" s="644"/>
      <c r="AB189" s="644"/>
      <c r="AC189" s="644"/>
    </row>
    <row r="190" spans="1:68" ht="16.5" hidden="1" customHeight="1" x14ac:dyDescent="0.25">
      <c r="A190" s="669" t="s">
        <v>320</v>
      </c>
      <c r="B190" s="655"/>
      <c r="C190" s="655"/>
      <c r="D190" s="655"/>
      <c r="E190" s="655"/>
      <c r="F190" s="655"/>
      <c r="G190" s="655"/>
      <c r="H190" s="655"/>
      <c r="I190" s="655"/>
      <c r="J190" s="655"/>
      <c r="K190" s="655"/>
      <c r="L190" s="655"/>
      <c r="M190" s="655"/>
      <c r="N190" s="655"/>
      <c r="O190" s="655"/>
      <c r="P190" s="655"/>
      <c r="Q190" s="655"/>
      <c r="R190" s="655"/>
      <c r="S190" s="655"/>
      <c r="T190" s="655"/>
      <c r="U190" s="655"/>
      <c r="V190" s="655"/>
      <c r="W190" s="655"/>
      <c r="X190" s="655"/>
      <c r="Y190" s="655"/>
      <c r="Z190" s="655"/>
      <c r="AA190" s="636"/>
      <c r="AB190" s="636"/>
      <c r="AC190" s="636"/>
    </row>
    <row r="191" spans="1:68" ht="14.25" hidden="1" customHeight="1" x14ac:dyDescent="0.25">
      <c r="A191" s="654" t="s">
        <v>96</v>
      </c>
      <c r="B191" s="655"/>
      <c r="C191" s="655"/>
      <c r="D191" s="655"/>
      <c r="E191" s="655"/>
      <c r="F191" s="655"/>
      <c r="G191" s="655"/>
      <c r="H191" s="655"/>
      <c r="I191" s="655"/>
      <c r="J191" s="655"/>
      <c r="K191" s="655"/>
      <c r="L191" s="655"/>
      <c r="M191" s="655"/>
      <c r="N191" s="655"/>
      <c r="O191" s="655"/>
      <c r="P191" s="655"/>
      <c r="Q191" s="655"/>
      <c r="R191" s="655"/>
      <c r="S191" s="655"/>
      <c r="T191" s="655"/>
      <c r="U191" s="655"/>
      <c r="V191" s="655"/>
      <c r="W191" s="655"/>
      <c r="X191" s="655"/>
      <c r="Y191" s="655"/>
      <c r="Z191" s="655"/>
      <c r="AA191" s="637"/>
      <c r="AB191" s="637"/>
      <c r="AC191" s="637"/>
    </row>
    <row r="192" spans="1:68" ht="16.5" hidden="1" customHeight="1" x14ac:dyDescent="0.25">
      <c r="A192" s="54" t="s">
        <v>321</v>
      </c>
      <c r="B192" s="54" t="s">
        <v>322</v>
      </c>
      <c r="C192" s="31">
        <v>4301011450</v>
      </c>
      <c r="D192" s="647">
        <v>4680115881402</v>
      </c>
      <c r="E192" s="648"/>
      <c r="F192" s="640">
        <v>1.35</v>
      </c>
      <c r="G192" s="32">
        <v>8</v>
      </c>
      <c r="H192" s="640">
        <v>10.8</v>
      </c>
      <c r="I192" s="640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59"/>
      <c r="R192" s="659"/>
      <c r="S192" s="659"/>
      <c r="T192" s="660"/>
      <c r="U192" s="34"/>
      <c r="V192" s="34"/>
      <c r="W192" s="35" t="s">
        <v>69</v>
      </c>
      <c r="X192" s="641">
        <v>0</v>
      </c>
      <c r="Y192" s="6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323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324</v>
      </c>
      <c r="B193" s="54" t="s">
        <v>325</v>
      </c>
      <c r="C193" s="31">
        <v>4301011768</v>
      </c>
      <c r="D193" s="647">
        <v>4680115881396</v>
      </c>
      <c r="E193" s="648"/>
      <c r="F193" s="640">
        <v>0.45</v>
      </c>
      <c r="G193" s="32">
        <v>6</v>
      </c>
      <c r="H193" s="640">
        <v>2.7</v>
      </c>
      <c r="I193" s="640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8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59"/>
      <c r="R193" s="659"/>
      <c r="S193" s="659"/>
      <c r="T193" s="660"/>
      <c r="U193" s="34"/>
      <c r="V193" s="34"/>
      <c r="W193" s="35" t="s">
        <v>69</v>
      </c>
      <c r="X193" s="641">
        <v>0</v>
      </c>
      <c r="Y193" s="6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323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56"/>
      <c r="B194" s="655"/>
      <c r="C194" s="655"/>
      <c r="D194" s="655"/>
      <c r="E194" s="655"/>
      <c r="F194" s="655"/>
      <c r="G194" s="655"/>
      <c r="H194" s="655"/>
      <c r="I194" s="655"/>
      <c r="J194" s="655"/>
      <c r="K194" s="655"/>
      <c r="L194" s="655"/>
      <c r="M194" s="655"/>
      <c r="N194" s="655"/>
      <c r="O194" s="657"/>
      <c r="P194" s="651" t="s">
        <v>86</v>
      </c>
      <c r="Q194" s="652"/>
      <c r="R194" s="652"/>
      <c r="S194" s="652"/>
      <c r="T194" s="652"/>
      <c r="U194" s="652"/>
      <c r="V194" s="653"/>
      <c r="W194" s="37" t="s">
        <v>87</v>
      </c>
      <c r="X194" s="643">
        <f>IFERROR(X192/H192,"0")+IFERROR(X193/H193,"0")</f>
        <v>0</v>
      </c>
      <c r="Y194" s="643">
        <f>IFERROR(Y192/H192,"0")+IFERROR(Y193/H193,"0")</f>
        <v>0</v>
      </c>
      <c r="Z194" s="643">
        <f>IFERROR(IF(Z192="",0,Z192),"0")+IFERROR(IF(Z193="",0,Z193),"0")</f>
        <v>0</v>
      </c>
      <c r="AA194" s="644"/>
      <c r="AB194" s="644"/>
      <c r="AC194" s="644"/>
    </row>
    <row r="195" spans="1:68" hidden="1" x14ac:dyDescent="0.2">
      <c r="A195" s="655"/>
      <c r="B195" s="655"/>
      <c r="C195" s="655"/>
      <c r="D195" s="655"/>
      <c r="E195" s="655"/>
      <c r="F195" s="655"/>
      <c r="G195" s="655"/>
      <c r="H195" s="655"/>
      <c r="I195" s="655"/>
      <c r="J195" s="655"/>
      <c r="K195" s="655"/>
      <c r="L195" s="655"/>
      <c r="M195" s="655"/>
      <c r="N195" s="655"/>
      <c r="O195" s="657"/>
      <c r="P195" s="651" t="s">
        <v>86</v>
      </c>
      <c r="Q195" s="652"/>
      <c r="R195" s="652"/>
      <c r="S195" s="652"/>
      <c r="T195" s="652"/>
      <c r="U195" s="652"/>
      <c r="V195" s="653"/>
      <c r="W195" s="37" t="s">
        <v>69</v>
      </c>
      <c r="X195" s="643">
        <f>IFERROR(SUM(X192:X193),"0")</f>
        <v>0</v>
      </c>
      <c r="Y195" s="643">
        <f>IFERROR(SUM(Y192:Y193),"0")</f>
        <v>0</v>
      </c>
      <c r="Z195" s="37"/>
      <c r="AA195" s="644"/>
      <c r="AB195" s="644"/>
      <c r="AC195" s="644"/>
    </row>
    <row r="196" spans="1:68" ht="14.25" hidden="1" customHeight="1" x14ac:dyDescent="0.25">
      <c r="A196" s="654" t="s">
        <v>137</v>
      </c>
      <c r="B196" s="655"/>
      <c r="C196" s="655"/>
      <c r="D196" s="655"/>
      <c r="E196" s="655"/>
      <c r="F196" s="655"/>
      <c r="G196" s="655"/>
      <c r="H196" s="655"/>
      <c r="I196" s="655"/>
      <c r="J196" s="655"/>
      <c r="K196" s="655"/>
      <c r="L196" s="655"/>
      <c r="M196" s="655"/>
      <c r="N196" s="655"/>
      <c r="O196" s="655"/>
      <c r="P196" s="655"/>
      <c r="Q196" s="655"/>
      <c r="R196" s="655"/>
      <c r="S196" s="655"/>
      <c r="T196" s="655"/>
      <c r="U196" s="655"/>
      <c r="V196" s="655"/>
      <c r="W196" s="655"/>
      <c r="X196" s="655"/>
      <c r="Y196" s="655"/>
      <c r="Z196" s="655"/>
      <c r="AA196" s="637"/>
      <c r="AB196" s="637"/>
      <c r="AC196" s="637"/>
    </row>
    <row r="197" spans="1:68" ht="16.5" hidden="1" customHeight="1" x14ac:dyDescent="0.25">
      <c r="A197" s="54" t="s">
        <v>326</v>
      </c>
      <c r="B197" s="54" t="s">
        <v>327</v>
      </c>
      <c r="C197" s="31">
        <v>4301020262</v>
      </c>
      <c r="D197" s="647">
        <v>4680115882935</v>
      </c>
      <c r="E197" s="648"/>
      <c r="F197" s="640">
        <v>1.35</v>
      </c>
      <c r="G197" s="32">
        <v>8</v>
      </c>
      <c r="H197" s="640">
        <v>10.8</v>
      </c>
      <c r="I197" s="640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80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59"/>
      <c r="R197" s="659"/>
      <c r="S197" s="659"/>
      <c r="T197" s="660"/>
      <c r="U197" s="34"/>
      <c r="V197" s="34"/>
      <c r="W197" s="35" t="s">
        <v>69</v>
      </c>
      <c r="X197" s="641">
        <v>0</v>
      </c>
      <c r="Y197" s="6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328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329</v>
      </c>
      <c r="B198" s="54" t="s">
        <v>330</v>
      </c>
      <c r="C198" s="31">
        <v>4301020220</v>
      </c>
      <c r="D198" s="647">
        <v>4680115880764</v>
      </c>
      <c r="E198" s="648"/>
      <c r="F198" s="640">
        <v>0.35</v>
      </c>
      <c r="G198" s="32">
        <v>6</v>
      </c>
      <c r="H198" s="640">
        <v>2.1</v>
      </c>
      <c r="I198" s="640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59"/>
      <c r="R198" s="659"/>
      <c r="S198" s="659"/>
      <c r="T198" s="660"/>
      <c r="U198" s="34"/>
      <c r="V198" s="34"/>
      <c r="W198" s="35" t="s">
        <v>69</v>
      </c>
      <c r="X198" s="641">
        <v>0</v>
      </c>
      <c r="Y198" s="64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328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56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7"/>
      <c r="P199" s="651" t="s">
        <v>86</v>
      </c>
      <c r="Q199" s="652"/>
      <c r="R199" s="652"/>
      <c r="S199" s="652"/>
      <c r="T199" s="652"/>
      <c r="U199" s="652"/>
      <c r="V199" s="653"/>
      <c r="W199" s="37" t="s">
        <v>87</v>
      </c>
      <c r="X199" s="643">
        <f>IFERROR(X197/H197,"0")+IFERROR(X198/H198,"0")</f>
        <v>0</v>
      </c>
      <c r="Y199" s="643">
        <f>IFERROR(Y197/H197,"0")+IFERROR(Y198/H198,"0")</f>
        <v>0</v>
      </c>
      <c r="Z199" s="643">
        <f>IFERROR(IF(Z197="",0,Z197),"0")+IFERROR(IF(Z198="",0,Z198),"0")</f>
        <v>0</v>
      </c>
      <c r="AA199" s="644"/>
      <c r="AB199" s="644"/>
      <c r="AC199" s="644"/>
    </row>
    <row r="200" spans="1:68" hidden="1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7"/>
      <c r="P200" s="651" t="s">
        <v>86</v>
      </c>
      <c r="Q200" s="652"/>
      <c r="R200" s="652"/>
      <c r="S200" s="652"/>
      <c r="T200" s="652"/>
      <c r="U200" s="652"/>
      <c r="V200" s="653"/>
      <c r="W200" s="37" t="s">
        <v>69</v>
      </c>
      <c r="X200" s="643">
        <f>IFERROR(SUM(X197:X198),"0")</f>
        <v>0</v>
      </c>
      <c r="Y200" s="643">
        <f>IFERROR(SUM(Y197:Y198),"0")</f>
        <v>0</v>
      </c>
      <c r="Z200" s="37"/>
      <c r="AA200" s="644"/>
      <c r="AB200" s="644"/>
      <c r="AC200" s="644"/>
    </row>
    <row r="201" spans="1:68" ht="14.25" hidden="1" customHeight="1" x14ac:dyDescent="0.25">
      <c r="A201" s="654" t="s">
        <v>148</v>
      </c>
      <c r="B201" s="655"/>
      <c r="C201" s="655"/>
      <c r="D201" s="655"/>
      <c r="E201" s="655"/>
      <c r="F201" s="655"/>
      <c r="G201" s="655"/>
      <c r="H201" s="655"/>
      <c r="I201" s="655"/>
      <c r="J201" s="655"/>
      <c r="K201" s="655"/>
      <c r="L201" s="655"/>
      <c r="M201" s="655"/>
      <c r="N201" s="655"/>
      <c r="O201" s="655"/>
      <c r="P201" s="655"/>
      <c r="Q201" s="655"/>
      <c r="R201" s="655"/>
      <c r="S201" s="655"/>
      <c r="T201" s="655"/>
      <c r="U201" s="655"/>
      <c r="V201" s="655"/>
      <c r="W201" s="655"/>
      <c r="X201" s="655"/>
      <c r="Y201" s="655"/>
      <c r="Z201" s="655"/>
      <c r="AA201" s="637"/>
      <c r="AB201" s="637"/>
      <c r="AC201" s="637"/>
    </row>
    <row r="202" spans="1:68" ht="27" hidden="1" customHeight="1" x14ac:dyDescent="0.25">
      <c r="A202" s="54" t="s">
        <v>331</v>
      </c>
      <c r="B202" s="54" t="s">
        <v>332</v>
      </c>
      <c r="C202" s="31">
        <v>4301031224</v>
      </c>
      <c r="D202" s="647">
        <v>4680115882683</v>
      </c>
      <c r="E202" s="648"/>
      <c r="F202" s="640">
        <v>0.9</v>
      </c>
      <c r="G202" s="32">
        <v>6</v>
      </c>
      <c r="H202" s="640">
        <v>5.4</v>
      </c>
      <c r="I202" s="640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59"/>
      <c r="R202" s="659"/>
      <c r="S202" s="659"/>
      <c r="T202" s="660"/>
      <c r="U202" s="34"/>
      <c r="V202" s="34"/>
      <c r="W202" s="35" t="s">
        <v>69</v>
      </c>
      <c r="X202" s="641">
        <v>0</v>
      </c>
      <c r="Y202" s="64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333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334</v>
      </c>
      <c r="B203" s="54" t="s">
        <v>335</v>
      </c>
      <c r="C203" s="31">
        <v>4301031230</v>
      </c>
      <c r="D203" s="647">
        <v>4680115882690</v>
      </c>
      <c r="E203" s="648"/>
      <c r="F203" s="640">
        <v>0.9</v>
      </c>
      <c r="G203" s="32">
        <v>6</v>
      </c>
      <c r="H203" s="640">
        <v>5.4</v>
      </c>
      <c r="I203" s="640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8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59"/>
      <c r="R203" s="659"/>
      <c r="S203" s="659"/>
      <c r="T203" s="660"/>
      <c r="U203" s="34"/>
      <c r="V203" s="34"/>
      <c r="W203" s="35" t="s">
        <v>69</v>
      </c>
      <c r="X203" s="641">
        <v>0</v>
      </c>
      <c r="Y203" s="64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336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337</v>
      </c>
      <c r="B204" s="54" t="s">
        <v>338</v>
      </c>
      <c r="C204" s="31">
        <v>4301031220</v>
      </c>
      <c r="D204" s="647">
        <v>4680115882669</v>
      </c>
      <c r="E204" s="648"/>
      <c r="F204" s="640">
        <v>0.9</v>
      </c>
      <c r="G204" s="32">
        <v>6</v>
      </c>
      <c r="H204" s="640">
        <v>5.4</v>
      </c>
      <c r="I204" s="640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4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59"/>
      <c r="R204" s="659"/>
      <c r="S204" s="659"/>
      <c r="T204" s="660"/>
      <c r="U204" s="34"/>
      <c r="V204" s="34"/>
      <c r="W204" s="35" t="s">
        <v>69</v>
      </c>
      <c r="X204" s="641">
        <v>0</v>
      </c>
      <c r="Y204" s="64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339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340</v>
      </c>
      <c r="B205" s="54" t="s">
        <v>341</v>
      </c>
      <c r="C205" s="31">
        <v>4301031221</v>
      </c>
      <c r="D205" s="647">
        <v>4680115882676</v>
      </c>
      <c r="E205" s="648"/>
      <c r="F205" s="640">
        <v>0.9</v>
      </c>
      <c r="G205" s="32">
        <v>6</v>
      </c>
      <c r="H205" s="640">
        <v>5.4</v>
      </c>
      <c r="I205" s="640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59"/>
      <c r="R205" s="659"/>
      <c r="S205" s="659"/>
      <c r="T205" s="660"/>
      <c r="U205" s="34"/>
      <c r="V205" s="34"/>
      <c r="W205" s="35" t="s">
        <v>69</v>
      </c>
      <c r="X205" s="641">
        <v>0</v>
      </c>
      <c r="Y205" s="64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342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343</v>
      </c>
      <c r="B206" s="54" t="s">
        <v>344</v>
      </c>
      <c r="C206" s="31">
        <v>4301031223</v>
      </c>
      <c r="D206" s="647">
        <v>4680115884014</v>
      </c>
      <c r="E206" s="648"/>
      <c r="F206" s="640">
        <v>0.3</v>
      </c>
      <c r="G206" s="32">
        <v>6</v>
      </c>
      <c r="H206" s="640">
        <v>1.8</v>
      </c>
      <c r="I206" s="640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5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59"/>
      <c r="R206" s="659"/>
      <c r="S206" s="659"/>
      <c r="T206" s="660"/>
      <c r="U206" s="34"/>
      <c r="V206" s="34"/>
      <c r="W206" s="35" t="s">
        <v>69</v>
      </c>
      <c r="X206" s="641">
        <v>0</v>
      </c>
      <c r="Y206" s="64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345</v>
      </c>
      <c r="B207" s="54" t="s">
        <v>346</v>
      </c>
      <c r="C207" s="31">
        <v>4301031222</v>
      </c>
      <c r="D207" s="647">
        <v>4680115884007</v>
      </c>
      <c r="E207" s="648"/>
      <c r="F207" s="640">
        <v>0.3</v>
      </c>
      <c r="G207" s="32">
        <v>6</v>
      </c>
      <c r="H207" s="640">
        <v>1.8</v>
      </c>
      <c r="I207" s="640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4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59"/>
      <c r="R207" s="659"/>
      <c r="S207" s="659"/>
      <c r="T207" s="660"/>
      <c r="U207" s="34"/>
      <c r="V207" s="34"/>
      <c r="W207" s="35" t="s">
        <v>69</v>
      </c>
      <c r="X207" s="641">
        <v>0</v>
      </c>
      <c r="Y207" s="64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347</v>
      </c>
      <c r="B208" s="54" t="s">
        <v>348</v>
      </c>
      <c r="C208" s="31">
        <v>4301031229</v>
      </c>
      <c r="D208" s="647">
        <v>4680115884038</v>
      </c>
      <c r="E208" s="648"/>
      <c r="F208" s="640">
        <v>0.3</v>
      </c>
      <c r="G208" s="32">
        <v>6</v>
      </c>
      <c r="H208" s="640">
        <v>1.8</v>
      </c>
      <c r="I208" s="640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8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59"/>
      <c r="R208" s="659"/>
      <c r="S208" s="659"/>
      <c r="T208" s="660"/>
      <c r="U208" s="34"/>
      <c r="V208" s="34"/>
      <c r="W208" s="35" t="s">
        <v>69</v>
      </c>
      <c r="X208" s="641">
        <v>0</v>
      </c>
      <c r="Y208" s="64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339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349</v>
      </c>
      <c r="B209" s="54" t="s">
        <v>350</v>
      </c>
      <c r="C209" s="31">
        <v>4301031225</v>
      </c>
      <c r="D209" s="647">
        <v>4680115884021</v>
      </c>
      <c r="E209" s="648"/>
      <c r="F209" s="640">
        <v>0.3</v>
      </c>
      <c r="G209" s="32">
        <v>6</v>
      </c>
      <c r="H209" s="640">
        <v>1.8</v>
      </c>
      <c r="I209" s="640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71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59"/>
      <c r="R209" s="659"/>
      <c r="S209" s="659"/>
      <c r="T209" s="660"/>
      <c r="U209" s="34"/>
      <c r="V209" s="34"/>
      <c r="W209" s="35" t="s">
        <v>69</v>
      </c>
      <c r="X209" s="641">
        <v>0</v>
      </c>
      <c r="Y209" s="64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342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56"/>
      <c r="B210" s="655"/>
      <c r="C210" s="655"/>
      <c r="D210" s="655"/>
      <c r="E210" s="655"/>
      <c r="F210" s="655"/>
      <c r="G210" s="655"/>
      <c r="H210" s="655"/>
      <c r="I210" s="655"/>
      <c r="J210" s="655"/>
      <c r="K210" s="655"/>
      <c r="L210" s="655"/>
      <c r="M210" s="655"/>
      <c r="N210" s="655"/>
      <c r="O210" s="657"/>
      <c r="P210" s="651" t="s">
        <v>86</v>
      </c>
      <c r="Q210" s="652"/>
      <c r="R210" s="652"/>
      <c r="S210" s="652"/>
      <c r="T210" s="652"/>
      <c r="U210" s="652"/>
      <c r="V210" s="653"/>
      <c r="W210" s="37" t="s">
        <v>87</v>
      </c>
      <c r="X210" s="643">
        <f>IFERROR(X202/H202,"0")+IFERROR(X203/H203,"0")+IFERROR(X204/H204,"0")+IFERROR(X205/H205,"0")+IFERROR(X206/H206,"0")+IFERROR(X207/H207,"0")+IFERROR(X208/H208,"0")+IFERROR(X209/H209,"0")</f>
        <v>0</v>
      </c>
      <c r="Y210" s="643">
        <f>IFERROR(Y202/H202,"0")+IFERROR(Y203/H203,"0")+IFERROR(Y204/H204,"0")+IFERROR(Y205/H205,"0")+IFERROR(Y206/H206,"0")+IFERROR(Y207/H207,"0")+IFERROR(Y208/H208,"0")+IFERROR(Y209/H209,"0")</f>
        <v>0</v>
      </c>
      <c r="Z210" s="6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4"/>
      <c r="AB210" s="644"/>
      <c r="AC210" s="644"/>
    </row>
    <row r="211" spans="1:68" hidden="1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7"/>
      <c r="P211" s="651" t="s">
        <v>86</v>
      </c>
      <c r="Q211" s="652"/>
      <c r="R211" s="652"/>
      <c r="S211" s="652"/>
      <c r="T211" s="652"/>
      <c r="U211" s="652"/>
      <c r="V211" s="653"/>
      <c r="W211" s="37" t="s">
        <v>69</v>
      </c>
      <c r="X211" s="643">
        <f>IFERROR(SUM(X202:X209),"0")</f>
        <v>0</v>
      </c>
      <c r="Y211" s="643">
        <f>IFERROR(SUM(Y202:Y209),"0")</f>
        <v>0</v>
      </c>
      <c r="Z211" s="37"/>
      <c r="AA211" s="644"/>
      <c r="AB211" s="644"/>
      <c r="AC211" s="644"/>
    </row>
    <row r="212" spans="1:68" ht="14.25" hidden="1" customHeight="1" x14ac:dyDescent="0.25">
      <c r="A212" s="654" t="s">
        <v>64</v>
      </c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5"/>
      <c r="P212" s="655"/>
      <c r="Q212" s="655"/>
      <c r="R212" s="655"/>
      <c r="S212" s="655"/>
      <c r="T212" s="655"/>
      <c r="U212" s="655"/>
      <c r="V212" s="655"/>
      <c r="W212" s="655"/>
      <c r="X212" s="655"/>
      <c r="Y212" s="655"/>
      <c r="Z212" s="655"/>
      <c r="AA212" s="637"/>
      <c r="AB212" s="637"/>
      <c r="AC212" s="637"/>
    </row>
    <row r="213" spans="1:68" ht="27" hidden="1" customHeight="1" x14ac:dyDescent="0.25">
      <c r="A213" s="54" t="s">
        <v>351</v>
      </c>
      <c r="B213" s="54" t="s">
        <v>352</v>
      </c>
      <c r="C213" s="31">
        <v>4301051408</v>
      </c>
      <c r="D213" s="647">
        <v>4680115881594</v>
      </c>
      <c r="E213" s="648"/>
      <c r="F213" s="640">
        <v>1.35</v>
      </c>
      <c r="G213" s="32">
        <v>6</v>
      </c>
      <c r="H213" s="640">
        <v>8.1</v>
      </c>
      <c r="I213" s="640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59"/>
      <c r="R213" s="659"/>
      <c r="S213" s="659"/>
      <c r="T213" s="660"/>
      <c r="U213" s="34"/>
      <c r="V213" s="34"/>
      <c r="W213" s="35" t="s">
        <v>69</v>
      </c>
      <c r="X213" s="641">
        <v>0</v>
      </c>
      <c r="Y213" s="64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353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354</v>
      </c>
      <c r="B214" s="54" t="s">
        <v>355</v>
      </c>
      <c r="C214" s="31">
        <v>4301051411</v>
      </c>
      <c r="D214" s="647">
        <v>4680115881617</v>
      </c>
      <c r="E214" s="648"/>
      <c r="F214" s="640">
        <v>1.35</v>
      </c>
      <c r="G214" s="32">
        <v>6</v>
      </c>
      <c r="H214" s="640">
        <v>8.1</v>
      </c>
      <c r="I214" s="640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59"/>
      <c r="R214" s="659"/>
      <c r="S214" s="659"/>
      <c r="T214" s="660"/>
      <c r="U214" s="34"/>
      <c r="V214" s="34"/>
      <c r="W214" s="35" t="s">
        <v>69</v>
      </c>
      <c r="X214" s="641">
        <v>0</v>
      </c>
      <c r="Y214" s="64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357</v>
      </c>
      <c r="B215" s="54" t="s">
        <v>358</v>
      </c>
      <c r="C215" s="31">
        <v>4301051656</v>
      </c>
      <c r="D215" s="647">
        <v>4680115880573</v>
      </c>
      <c r="E215" s="648"/>
      <c r="F215" s="640">
        <v>1.45</v>
      </c>
      <c r="G215" s="32">
        <v>6</v>
      </c>
      <c r="H215" s="640">
        <v>8.6999999999999993</v>
      </c>
      <c r="I215" s="640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7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59"/>
      <c r="R215" s="659"/>
      <c r="S215" s="659"/>
      <c r="T215" s="660"/>
      <c r="U215" s="34"/>
      <c r="V215" s="34"/>
      <c r="W215" s="35" t="s">
        <v>69</v>
      </c>
      <c r="X215" s="641">
        <v>0</v>
      </c>
      <c r="Y215" s="64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360</v>
      </c>
      <c r="B216" s="54" t="s">
        <v>361</v>
      </c>
      <c r="C216" s="31">
        <v>4301051407</v>
      </c>
      <c r="D216" s="647">
        <v>4680115882195</v>
      </c>
      <c r="E216" s="648"/>
      <c r="F216" s="640">
        <v>0.4</v>
      </c>
      <c r="G216" s="32">
        <v>6</v>
      </c>
      <c r="H216" s="640">
        <v>2.4</v>
      </c>
      <c r="I216" s="640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59"/>
      <c r="R216" s="659"/>
      <c r="S216" s="659"/>
      <c r="T216" s="660"/>
      <c r="U216" s="34"/>
      <c r="V216" s="34"/>
      <c r="W216" s="35" t="s">
        <v>69</v>
      </c>
      <c r="X216" s="641">
        <v>333.6</v>
      </c>
      <c r="Y216" s="642">
        <f t="shared" si="36"/>
        <v>333.59999999999997</v>
      </c>
      <c r="Z216" s="36">
        <f t="shared" ref="Z216:Z221" si="41">IFERROR(IF(Y216=0,"",ROUNDUP(Y216/H216,0)*0.00651),"")</f>
        <v>0.90488999999999997</v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7"/>
        <v>371.13</v>
      </c>
      <c r="BN216" s="64">
        <f t="shared" si="38"/>
        <v>371.12999999999994</v>
      </c>
      <c r="BO216" s="64">
        <f t="shared" si="39"/>
        <v>0.76373626373626391</v>
      </c>
      <c r="BP216" s="64">
        <f t="shared" si="40"/>
        <v>0.7637362637362638</v>
      </c>
    </row>
    <row r="217" spans="1:68" ht="27" hidden="1" customHeight="1" x14ac:dyDescent="0.25">
      <c r="A217" s="54" t="s">
        <v>362</v>
      </c>
      <c r="B217" s="54" t="s">
        <v>363</v>
      </c>
      <c r="C217" s="31">
        <v>4301051752</v>
      </c>
      <c r="D217" s="647">
        <v>4680115882607</v>
      </c>
      <c r="E217" s="648"/>
      <c r="F217" s="640">
        <v>0.3</v>
      </c>
      <c r="G217" s="32">
        <v>6</v>
      </c>
      <c r="H217" s="640">
        <v>1.8</v>
      </c>
      <c r="I217" s="640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59"/>
      <c r="R217" s="659"/>
      <c r="S217" s="659"/>
      <c r="T217" s="660"/>
      <c r="U217" s="34"/>
      <c r="V217" s="34"/>
      <c r="W217" s="35" t="s">
        <v>69</v>
      </c>
      <c r="X217" s="641">
        <v>0</v>
      </c>
      <c r="Y217" s="642">
        <f t="shared" si="36"/>
        <v>0</v>
      </c>
      <c r="Z217" s="36" t="str">
        <f t="shared" si="41"/>
        <v/>
      </c>
      <c r="AA217" s="56"/>
      <c r="AB217" s="57"/>
      <c r="AC217" s="271" t="s">
        <v>364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365</v>
      </c>
      <c r="B218" s="54" t="s">
        <v>366</v>
      </c>
      <c r="C218" s="31">
        <v>4301051666</v>
      </c>
      <c r="D218" s="647">
        <v>4680115880092</v>
      </c>
      <c r="E218" s="648"/>
      <c r="F218" s="640">
        <v>0.4</v>
      </c>
      <c r="G218" s="32">
        <v>6</v>
      </c>
      <c r="H218" s="640">
        <v>2.4</v>
      </c>
      <c r="I218" s="640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10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59"/>
      <c r="R218" s="659"/>
      <c r="S218" s="659"/>
      <c r="T218" s="660"/>
      <c r="U218" s="34"/>
      <c r="V218" s="34"/>
      <c r="W218" s="35" t="s">
        <v>69</v>
      </c>
      <c r="X218" s="641">
        <v>343.2</v>
      </c>
      <c r="Y218" s="642">
        <f t="shared" si="36"/>
        <v>343.2</v>
      </c>
      <c r="Z218" s="36">
        <f t="shared" si="41"/>
        <v>0.93093000000000004</v>
      </c>
      <c r="AA218" s="56"/>
      <c r="AB218" s="57"/>
      <c r="AC218" s="273" t="s">
        <v>359</v>
      </c>
      <c r="AG218" s="64"/>
      <c r="AJ218" s="68"/>
      <c r="AK218" s="68">
        <v>0</v>
      </c>
      <c r="BB218" s="274" t="s">
        <v>1</v>
      </c>
      <c r="BM218" s="64">
        <f t="shared" si="37"/>
        <v>379.23600000000005</v>
      </c>
      <c r="BN218" s="64">
        <f t="shared" si="38"/>
        <v>379.23600000000005</v>
      </c>
      <c r="BO218" s="64">
        <f t="shared" si="39"/>
        <v>0.78571428571428581</v>
      </c>
      <c r="BP218" s="64">
        <f t="shared" si="40"/>
        <v>0.78571428571428581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4301051668</v>
      </c>
      <c r="D219" s="647">
        <v>4680115880221</v>
      </c>
      <c r="E219" s="648"/>
      <c r="F219" s="640">
        <v>0.4</v>
      </c>
      <c r="G219" s="32">
        <v>6</v>
      </c>
      <c r="H219" s="640">
        <v>2.4</v>
      </c>
      <c r="I219" s="640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81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59"/>
      <c r="R219" s="659"/>
      <c r="S219" s="659"/>
      <c r="T219" s="660"/>
      <c r="U219" s="34"/>
      <c r="V219" s="34"/>
      <c r="W219" s="35" t="s">
        <v>69</v>
      </c>
      <c r="X219" s="641">
        <v>0</v>
      </c>
      <c r="Y219" s="642">
        <f t="shared" si="36"/>
        <v>0</v>
      </c>
      <c r="Z219" s="36" t="str">
        <f t="shared" si="41"/>
        <v/>
      </c>
      <c r="AA219" s="56"/>
      <c r="AB219" s="57"/>
      <c r="AC219" s="275" t="s">
        <v>359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369</v>
      </c>
      <c r="B220" s="54" t="s">
        <v>370</v>
      </c>
      <c r="C220" s="31">
        <v>4301051945</v>
      </c>
      <c r="D220" s="647">
        <v>4680115880504</v>
      </c>
      <c r="E220" s="648"/>
      <c r="F220" s="640">
        <v>0.4</v>
      </c>
      <c r="G220" s="32">
        <v>6</v>
      </c>
      <c r="H220" s="640">
        <v>2.4</v>
      </c>
      <c r="I220" s="640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59"/>
      <c r="R220" s="659"/>
      <c r="S220" s="659"/>
      <c r="T220" s="660"/>
      <c r="U220" s="34"/>
      <c r="V220" s="34"/>
      <c r="W220" s="35" t="s">
        <v>69</v>
      </c>
      <c r="X220" s="641">
        <v>0</v>
      </c>
      <c r="Y220" s="642">
        <f t="shared" si="36"/>
        <v>0</v>
      </c>
      <c r="Z220" s="36" t="str">
        <f t="shared" si="41"/>
        <v/>
      </c>
      <c r="AA220" s="56"/>
      <c r="AB220" s="57"/>
      <c r="AC220" s="277" t="s">
        <v>371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372</v>
      </c>
      <c r="B221" s="54" t="s">
        <v>373</v>
      </c>
      <c r="C221" s="31">
        <v>4301051410</v>
      </c>
      <c r="D221" s="647">
        <v>4680115882164</v>
      </c>
      <c r="E221" s="648"/>
      <c r="F221" s="640">
        <v>0.4</v>
      </c>
      <c r="G221" s="32">
        <v>6</v>
      </c>
      <c r="H221" s="640">
        <v>2.4</v>
      </c>
      <c r="I221" s="640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59"/>
      <c r="R221" s="659"/>
      <c r="S221" s="659"/>
      <c r="T221" s="660"/>
      <c r="U221" s="34"/>
      <c r="V221" s="34"/>
      <c r="W221" s="35" t="s">
        <v>69</v>
      </c>
      <c r="X221" s="641">
        <v>0</v>
      </c>
      <c r="Y221" s="642">
        <f t="shared" si="36"/>
        <v>0</v>
      </c>
      <c r="Z221" s="36" t="str">
        <f t="shared" si="41"/>
        <v/>
      </c>
      <c r="AA221" s="56"/>
      <c r="AB221" s="57"/>
      <c r="AC221" s="279" t="s">
        <v>374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56"/>
      <c r="B222" s="655"/>
      <c r="C222" s="655"/>
      <c r="D222" s="655"/>
      <c r="E222" s="655"/>
      <c r="F222" s="655"/>
      <c r="G222" s="655"/>
      <c r="H222" s="655"/>
      <c r="I222" s="655"/>
      <c r="J222" s="655"/>
      <c r="K222" s="655"/>
      <c r="L222" s="655"/>
      <c r="M222" s="655"/>
      <c r="N222" s="655"/>
      <c r="O222" s="657"/>
      <c r="P222" s="651" t="s">
        <v>86</v>
      </c>
      <c r="Q222" s="652"/>
      <c r="R222" s="652"/>
      <c r="S222" s="652"/>
      <c r="T222" s="652"/>
      <c r="U222" s="652"/>
      <c r="V222" s="653"/>
      <c r="W222" s="37" t="s">
        <v>87</v>
      </c>
      <c r="X222" s="643">
        <f>IFERROR(X213/H213,"0")+IFERROR(X214/H214,"0")+IFERROR(X215/H215,"0")+IFERROR(X216/H216,"0")+IFERROR(X217/H217,"0")+IFERROR(X218/H218,"0")+IFERROR(X219/H219,"0")+IFERROR(X220/H220,"0")+IFERROR(X221/H221,"0")</f>
        <v>282</v>
      </c>
      <c r="Y222" s="643">
        <f>IFERROR(Y213/H213,"0")+IFERROR(Y214/H214,"0")+IFERROR(Y215/H215,"0")+IFERROR(Y216/H216,"0")+IFERROR(Y217/H217,"0")+IFERROR(Y218/H218,"0")+IFERROR(Y219/H219,"0")+IFERROR(Y220/H220,"0")+IFERROR(Y221/H221,"0")</f>
        <v>282</v>
      </c>
      <c r="Z222" s="6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1.83582</v>
      </c>
      <c r="AA222" s="644"/>
      <c r="AB222" s="644"/>
      <c r="AC222" s="644"/>
    </row>
    <row r="223" spans="1:68" x14ac:dyDescent="0.2">
      <c r="A223" s="655"/>
      <c r="B223" s="655"/>
      <c r="C223" s="655"/>
      <c r="D223" s="655"/>
      <c r="E223" s="655"/>
      <c r="F223" s="655"/>
      <c r="G223" s="655"/>
      <c r="H223" s="655"/>
      <c r="I223" s="655"/>
      <c r="J223" s="655"/>
      <c r="K223" s="655"/>
      <c r="L223" s="655"/>
      <c r="M223" s="655"/>
      <c r="N223" s="655"/>
      <c r="O223" s="657"/>
      <c r="P223" s="651" t="s">
        <v>86</v>
      </c>
      <c r="Q223" s="652"/>
      <c r="R223" s="652"/>
      <c r="S223" s="652"/>
      <c r="T223" s="652"/>
      <c r="U223" s="652"/>
      <c r="V223" s="653"/>
      <c r="W223" s="37" t="s">
        <v>69</v>
      </c>
      <c r="X223" s="643">
        <f>IFERROR(SUM(X213:X221),"0")</f>
        <v>676.8</v>
      </c>
      <c r="Y223" s="643">
        <f>IFERROR(SUM(Y213:Y221),"0")</f>
        <v>676.8</v>
      </c>
      <c r="Z223" s="37"/>
      <c r="AA223" s="644"/>
      <c r="AB223" s="644"/>
      <c r="AC223" s="644"/>
    </row>
    <row r="224" spans="1:68" ht="14.25" hidden="1" customHeight="1" x14ac:dyDescent="0.25">
      <c r="A224" s="654" t="s">
        <v>174</v>
      </c>
      <c r="B224" s="655"/>
      <c r="C224" s="655"/>
      <c r="D224" s="655"/>
      <c r="E224" s="655"/>
      <c r="F224" s="655"/>
      <c r="G224" s="655"/>
      <c r="H224" s="655"/>
      <c r="I224" s="655"/>
      <c r="J224" s="655"/>
      <c r="K224" s="655"/>
      <c r="L224" s="655"/>
      <c r="M224" s="655"/>
      <c r="N224" s="655"/>
      <c r="O224" s="655"/>
      <c r="P224" s="655"/>
      <c r="Q224" s="655"/>
      <c r="R224" s="655"/>
      <c r="S224" s="655"/>
      <c r="T224" s="655"/>
      <c r="U224" s="655"/>
      <c r="V224" s="655"/>
      <c r="W224" s="655"/>
      <c r="X224" s="655"/>
      <c r="Y224" s="655"/>
      <c r="Z224" s="655"/>
      <c r="AA224" s="637"/>
      <c r="AB224" s="637"/>
      <c r="AC224" s="637"/>
    </row>
    <row r="225" spans="1:68" ht="27" hidden="1" customHeight="1" x14ac:dyDescent="0.25">
      <c r="A225" s="54" t="s">
        <v>375</v>
      </c>
      <c r="B225" s="54" t="s">
        <v>376</v>
      </c>
      <c r="C225" s="31">
        <v>4301060463</v>
      </c>
      <c r="D225" s="647">
        <v>4680115880818</v>
      </c>
      <c r="E225" s="648"/>
      <c r="F225" s="640">
        <v>0.4</v>
      </c>
      <c r="G225" s="32">
        <v>6</v>
      </c>
      <c r="H225" s="640">
        <v>2.4</v>
      </c>
      <c r="I225" s="640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90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59"/>
      <c r="R225" s="659"/>
      <c r="S225" s="659"/>
      <c r="T225" s="660"/>
      <c r="U225" s="34"/>
      <c r="V225" s="34"/>
      <c r="W225" s="35" t="s">
        <v>69</v>
      </c>
      <c r="X225" s="641">
        <v>0</v>
      </c>
      <c r="Y225" s="64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377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4301060389</v>
      </c>
      <c r="D226" s="647">
        <v>4680115880801</v>
      </c>
      <c r="E226" s="648"/>
      <c r="F226" s="640">
        <v>0.4</v>
      </c>
      <c r="G226" s="32">
        <v>6</v>
      </c>
      <c r="H226" s="640">
        <v>2.4</v>
      </c>
      <c r="I226" s="640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9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59"/>
      <c r="R226" s="659"/>
      <c r="S226" s="659"/>
      <c r="T226" s="660"/>
      <c r="U226" s="34"/>
      <c r="V226" s="34"/>
      <c r="W226" s="35" t="s">
        <v>69</v>
      </c>
      <c r="X226" s="641">
        <v>0</v>
      </c>
      <c r="Y226" s="64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380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56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7"/>
      <c r="P227" s="651" t="s">
        <v>86</v>
      </c>
      <c r="Q227" s="652"/>
      <c r="R227" s="652"/>
      <c r="S227" s="652"/>
      <c r="T227" s="652"/>
      <c r="U227" s="652"/>
      <c r="V227" s="653"/>
      <c r="W227" s="37" t="s">
        <v>87</v>
      </c>
      <c r="X227" s="643">
        <f>IFERROR(X225/H225,"0")+IFERROR(X226/H226,"0")</f>
        <v>0</v>
      </c>
      <c r="Y227" s="643">
        <f>IFERROR(Y225/H225,"0")+IFERROR(Y226/H226,"0")</f>
        <v>0</v>
      </c>
      <c r="Z227" s="643">
        <f>IFERROR(IF(Z225="",0,Z225),"0")+IFERROR(IF(Z226="",0,Z226),"0")</f>
        <v>0</v>
      </c>
      <c r="AA227" s="644"/>
      <c r="AB227" s="644"/>
      <c r="AC227" s="644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7"/>
      <c r="P228" s="651" t="s">
        <v>86</v>
      </c>
      <c r="Q228" s="652"/>
      <c r="R228" s="652"/>
      <c r="S228" s="652"/>
      <c r="T228" s="652"/>
      <c r="U228" s="652"/>
      <c r="V228" s="653"/>
      <c r="W228" s="37" t="s">
        <v>69</v>
      </c>
      <c r="X228" s="643">
        <f>IFERROR(SUM(X225:X226),"0")</f>
        <v>0</v>
      </c>
      <c r="Y228" s="643">
        <f>IFERROR(SUM(Y225:Y226),"0")</f>
        <v>0</v>
      </c>
      <c r="Z228" s="37"/>
      <c r="AA228" s="644"/>
      <c r="AB228" s="644"/>
      <c r="AC228" s="644"/>
    </row>
    <row r="229" spans="1:68" ht="16.5" hidden="1" customHeight="1" x14ac:dyDescent="0.25">
      <c r="A229" s="669" t="s">
        <v>381</v>
      </c>
      <c r="B229" s="655"/>
      <c r="C229" s="655"/>
      <c r="D229" s="655"/>
      <c r="E229" s="655"/>
      <c r="F229" s="655"/>
      <c r="G229" s="655"/>
      <c r="H229" s="655"/>
      <c r="I229" s="655"/>
      <c r="J229" s="655"/>
      <c r="K229" s="655"/>
      <c r="L229" s="655"/>
      <c r="M229" s="655"/>
      <c r="N229" s="655"/>
      <c r="O229" s="655"/>
      <c r="P229" s="655"/>
      <c r="Q229" s="655"/>
      <c r="R229" s="655"/>
      <c r="S229" s="655"/>
      <c r="T229" s="655"/>
      <c r="U229" s="655"/>
      <c r="V229" s="655"/>
      <c r="W229" s="655"/>
      <c r="X229" s="655"/>
      <c r="Y229" s="655"/>
      <c r="Z229" s="655"/>
      <c r="AA229" s="636"/>
      <c r="AB229" s="636"/>
      <c r="AC229" s="636"/>
    </row>
    <row r="230" spans="1:68" ht="14.25" hidden="1" customHeight="1" x14ac:dyDescent="0.25">
      <c r="A230" s="654" t="s">
        <v>96</v>
      </c>
      <c r="B230" s="655"/>
      <c r="C230" s="655"/>
      <c r="D230" s="655"/>
      <c r="E230" s="655"/>
      <c r="F230" s="655"/>
      <c r="G230" s="655"/>
      <c r="H230" s="655"/>
      <c r="I230" s="655"/>
      <c r="J230" s="655"/>
      <c r="K230" s="655"/>
      <c r="L230" s="655"/>
      <c r="M230" s="655"/>
      <c r="N230" s="655"/>
      <c r="O230" s="655"/>
      <c r="P230" s="655"/>
      <c r="Q230" s="655"/>
      <c r="R230" s="655"/>
      <c r="S230" s="655"/>
      <c r="T230" s="655"/>
      <c r="U230" s="655"/>
      <c r="V230" s="655"/>
      <c r="W230" s="655"/>
      <c r="X230" s="655"/>
      <c r="Y230" s="655"/>
      <c r="Z230" s="655"/>
      <c r="AA230" s="637"/>
      <c r="AB230" s="637"/>
      <c r="AC230" s="637"/>
    </row>
    <row r="231" spans="1:68" ht="27" hidden="1" customHeight="1" x14ac:dyDescent="0.25">
      <c r="A231" s="54" t="s">
        <v>382</v>
      </c>
      <c r="B231" s="54" t="s">
        <v>383</v>
      </c>
      <c r="C231" s="31">
        <v>4301011826</v>
      </c>
      <c r="D231" s="647">
        <v>4680115884137</v>
      </c>
      <c r="E231" s="648"/>
      <c r="F231" s="640">
        <v>1.45</v>
      </c>
      <c r="G231" s="32">
        <v>8</v>
      </c>
      <c r="H231" s="640">
        <v>11.6</v>
      </c>
      <c r="I231" s="640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9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59"/>
      <c r="R231" s="659"/>
      <c r="S231" s="659"/>
      <c r="T231" s="660"/>
      <c r="U231" s="34"/>
      <c r="V231" s="34"/>
      <c r="W231" s="35" t="s">
        <v>69</v>
      </c>
      <c r="X231" s="641">
        <v>0</v>
      </c>
      <c r="Y231" s="64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384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382</v>
      </c>
      <c r="B232" s="54" t="s">
        <v>385</v>
      </c>
      <c r="C232" s="31">
        <v>4301011942</v>
      </c>
      <c r="D232" s="647">
        <v>4680115884137</v>
      </c>
      <c r="E232" s="648"/>
      <c r="F232" s="640">
        <v>1.45</v>
      </c>
      <c r="G232" s="32">
        <v>8</v>
      </c>
      <c r="H232" s="640">
        <v>11.6</v>
      </c>
      <c r="I232" s="640">
        <v>12.08</v>
      </c>
      <c r="J232" s="32">
        <v>48</v>
      </c>
      <c r="K232" s="32" t="s">
        <v>99</v>
      </c>
      <c r="L232" s="32"/>
      <c r="M232" s="33" t="s">
        <v>386</v>
      </c>
      <c r="N232" s="33"/>
      <c r="O232" s="32">
        <v>55</v>
      </c>
      <c r="P232" s="88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59"/>
      <c r="R232" s="659"/>
      <c r="S232" s="659"/>
      <c r="T232" s="660"/>
      <c r="U232" s="34"/>
      <c r="V232" s="34"/>
      <c r="W232" s="35" t="s">
        <v>69</v>
      </c>
      <c r="X232" s="641">
        <v>0</v>
      </c>
      <c r="Y232" s="64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387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388</v>
      </c>
      <c r="B233" s="54" t="s">
        <v>389</v>
      </c>
      <c r="C233" s="31">
        <v>4301011724</v>
      </c>
      <c r="D233" s="647">
        <v>4680115884236</v>
      </c>
      <c r="E233" s="648"/>
      <c r="F233" s="640">
        <v>1.45</v>
      </c>
      <c r="G233" s="32">
        <v>8</v>
      </c>
      <c r="H233" s="640">
        <v>11.6</v>
      </c>
      <c r="I233" s="640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59"/>
      <c r="R233" s="659"/>
      <c r="S233" s="659"/>
      <c r="T233" s="660"/>
      <c r="U233" s="34"/>
      <c r="V233" s="34"/>
      <c r="W233" s="35" t="s">
        <v>69</v>
      </c>
      <c r="X233" s="641">
        <v>0</v>
      </c>
      <c r="Y233" s="64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390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391</v>
      </c>
      <c r="B234" s="54" t="s">
        <v>392</v>
      </c>
      <c r="C234" s="31">
        <v>4301011941</v>
      </c>
      <c r="D234" s="647">
        <v>4680115884175</v>
      </c>
      <c r="E234" s="648"/>
      <c r="F234" s="640">
        <v>1.45</v>
      </c>
      <c r="G234" s="32">
        <v>8</v>
      </c>
      <c r="H234" s="640">
        <v>11.6</v>
      </c>
      <c r="I234" s="640">
        <v>12.08</v>
      </c>
      <c r="J234" s="32">
        <v>48</v>
      </c>
      <c r="K234" s="32" t="s">
        <v>99</v>
      </c>
      <c r="L234" s="32"/>
      <c r="M234" s="33" t="s">
        <v>386</v>
      </c>
      <c r="N234" s="33"/>
      <c r="O234" s="32">
        <v>55</v>
      </c>
      <c r="P234" s="71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59"/>
      <c r="R234" s="659"/>
      <c r="S234" s="659"/>
      <c r="T234" s="660"/>
      <c r="U234" s="34"/>
      <c r="V234" s="34"/>
      <c r="W234" s="35" t="s">
        <v>69</v>
      </c>
      <c r="X234" s="641">
        <v>0</v>
      </c>
      <c r="Y234" s="642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387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391</v>
      </c>
      <c r="B235" s="54" t="s">
        <v>393</v>
      </c>
      <c r="C235" s="31">
        <v>4301011721</v>
      </c>
      <c r="D235" s="647">
        <v>4680115884175</v>
      </c>
      <c r="E235" s="648"/>
      <c r="F235" s="640">
        <v>1.45</v>
      </c>
      <c r="G235" s="32">
        <v>8</v>
      </c>
      <c r="H235" s="640">
        <v>11.6</v>
      </c>
      <c r="I235" s="640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59"/>
      <c r="R235" s="659"/>
      <c r="S235" s="659"/>
      <c r="T235" s="660"/>
      <c r="U235" s="34"/>
      <c r="V235" s="34"/>
      <c r="W235" s="35" t="s">
        <v>69</v>
      </c>
      <c r="X235" s="641">
        <v>0</v>
      </c>
      <c r="Y235" s="642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394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395</v>
      </c>
      <c r="B236" s="54" t="s">
        <v>396</v>
      </c>
      <c r="C236" s="31">
        <v>4301011824</v>
      </c>
      <c r="D236" s="647">
        <v>4680115884144</v>
      </c>
      <c r="E236" s="648"/>
      <c r="F236" s="640">
        <v>0.4</v>
      </c>
      <c r="G236" s="32">
        <v>10</v>
      </c>
      <c r="H236" s="640">
        <v>4</v>
      </c>
      <c r="I236" s="640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71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59"/>
      <c r="R236" s="659"/>
      <c r="S236" s="659"/>
      <c r="T236" s="660"/>
      <c r="U236" s="34"/>
      <c r="V236" s="34"/>
      <c r="W236" s="35" t="s">
        <v>69</v>
      </c>
      <c r="X236" s="641">
        <v>0</v>
      </c>
      <c r="Y236" s="64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384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4301011726</v>
      </c>
      <c r="D237" s="647">
        <v>4680115884182</v>
      </c>
      <c r="E237" s="648"/>
      <c r="F237" s="640">
        <v>0.37</v>
      </c>
      <c r="G237" s="32">
        <v>10</v>
      </c>
      <c r="H237" s="640">
        <v>3.7</v>
      </c>
      <c r="I237" s="640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72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59"/>
      <c r="R237" s="659"/>
      <c r="S237" s="659"/>
      <c r="T237" s="660"/>
      <c r="U237" s="34"/>
      <c r="V237" s="34"/>
      <c r="W237" s="35" t="s">
        <v>69</v>
      </c>
      <c r="X237" s="641">
        <v>0</v>
      </c>
      <c r="Y237" s="64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390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399</v>
      </c>
      <c r="B238" s="54" t="s">
        <v>400</v>
      </c>
      <c r="C238" s="31">
        <v>4301011722</v>
      </c>
      <c r="D238" s="647">
        <v>4680115884205</v>
      </c>
      <c r="E238" s="648"/>
      <c r="F238" s="640">
        <v>0.4</v>
      </c>
      <c r="G238" s="32">
        <v>10</v>
      </c>
      <c r="H238" s="640">
        <v>4</v>
      </c>
      <c r="I238" s="640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59"/>
      <c r="R238" s="659"/>
      <c r="S238" s="659"/>
      <c r="T238" s="660"/>
      <c r="U238" s="34"/>
      <c r="V238" s="34"/>
      <c r="W238" s="35" t="s">
        <v>69</v>
      </c>
      <c r="X238" s="641">
        <v>0</v>
      </c>
      <c r="Y238" s="64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56"/>
      <c r="B239" s="655"/>
      <c r="C239" s="655"/>
      <c r="D239" s="655"/>
      <c r="E239" s="655"/>
      <c r="F239" s="655"/>
      <c r="G239" s="655"/>
      <c r="H239" s="655"/>
      <c r="I239" s="655"/>
      <c r="J239" s="655"/>
      <c r="K239" s="655"/>
      <c r="L239" s="655"/>
      <c r="M239" s="655"/>
      <c r="N239" s="655"/>
      <c r="O239" s="657"/>
      <c r="P239" s="651" t="s">
        <v>86</v>
      </c>
      <c r="Q239" s="652"/>
      <c r="R239" s="652"/>
      <c r="S239" s="652"/>
      <c r="T239" s="652"/>
      <c r="U239" s="652"/>
      <c r="V239" s="653"/>
      <c r="W239" s="37" t="s">
        <v>87</v>
      </c>
      <c r="X239" s="643">
        <f>IFERROR(X231/H231,"0")+IFERROR(X232/H232,"0")+IFERROR(X233/H233,"0")+IFERROR(X234/H234,"0")+IFERROR(X235/H235,"0")+IFERROR(X236/H236,"0")+IFERROR(X237/H237,"0")+IFERROR(X238/H238,"0")</f>
        <v>0</v>
      </c>
      <c r="Y239" s="643">
        <f>IFERROR(Y231/H231,"0")+IFERROR(Y232/H232,"0")+IFERROR(Y233/H233,"0")+IFERROR(Y234/H234,"0")+IFERROR(Y235/H235,"0")+IFERROR(Y236/H236,"0")+IFERROR(Y237/H237,"0")+IFERROR(Y238/H238,"0")</f>
        <v>0</v>
      </c>
      <c r="Z239" s="64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4"/>
      <c r="AB239" s="644"/>
      <c r="AC239" s="644"/>
    </row>
    <row r="240" spans="1:68" hidden="1" x14ac:dyDescent="0.2">
      <c r="A240" s="655"/>
      <c r="B240" s="655"/>
      <c r="C240" s="655"/>
      <c r="D240" s="655"/>
      <c r="E240" s="655"/>
      <c r="F240" s="655"/>
      <c r="G240" s="655"/>
      <c r="H240" s="655"/>
      <c r="I240" s="655"/>
      <c r="J240" s="655"/>
      <c r="K240" s="655"/>
      <c r="L240" s="655"/>
      <c r="M240" s="655"/>
      <c r="N240" s="655"/>
      <c r="O240" s="657"/>
      <c r="P240" s="651" t="s">
        <v>86</v>
      </c>
      <c r="Q240" s="652"/>
      <c r="R240" s="652"/>
      <c r="S240" s="652"/>
      <c r="T240" s="652"/>
      <c r="U240" s="652"/>
      <c r="V240" s="653"/>
      <c r="W240" s="37" t="s">
        <v>69</v>
      </c>
      <c r="X240" s="643">
        <f>IFERROR(SUM(X231:X238),"0")</f>
        <v>0</v>
      </c>
      <c r="Y240" s="643">
        <f>IFERROR(SUM(Y231:Y238),"0")</f>
        <v>0</v>
      </c>
      <c r="Z240" s="37"/>
      <c r="AA240" s="644"/>
      <c r="AB240" s="644"/>
      <c r="AC240" s="644"/>
    </row>
    <row r="241" spans="1:68" ht="14.25" hidden="1" customHeight="1" x14ac:dyDescent="0.25">
      <c r="A241" s="654" t="s">
        <v>137</v>
      </c>
      <c r="B241" s="655"/>
      <c r="C241" s="655"/>
      <c r="D241" s="655"/>
      <c r="E241" s="655"/>
      <c r="F241" s="655"/>
      <c r="G241" s="655"/>
      <c r="H241" s="655"/>
      <c r="I241" s="655"/>
      <c r="J241" s="655"/>
      <c r="K241" s="655"/>
      <c r="L241" s="655"/>
      <c r="M241" s="655"/>
      <c r="N241" s="655"/>
      <c r="O241" s="655"/>
      <c r="P241" s="655"/>
      <c r="Q241" s="655"/>
      <c r="R241" s="655"/>
      <c r="S241" s="655"/>
      <c r="T241" s="655"/>
      <c r="U241" s="655"/>
      <c r="V241" s="655"/>
      <c r="W241" s="655"/>
      <c r="X241" s="655"/>
      <c r="Y241" s="655"/>
      <c r="Z241" s="655"/>
      <c r="AA241" s="637"/>
      <c r="AB241" s="637"/>
      <c r="AC241" s="637"/>
    </row>
    <row r="242" spans="1:68" ht="27" hidden="1" customHeight="1" x14ac:dyDescent="0.25">
      <c r="A242" s="54" t="s">
        <v>401</v>
      </c>
      <c r="B242" s="54" t="s">
        <v>402</v>
      </c>
      <c r="C242" s="31">
        <v>4301020377</v>
      </c>
      <c r="D242" s="647">
        <v>4680115885981</v>
      </c>
      <c r="E242" s="648"/>
      <c r="F242" s="640">
        <v>0.33</v>
      </c>
      <c r="G242" s="32">
        <v>6</v>
      </c>
      <c r="H242" s="640">
        <v>1.98</v>
      </c>
      <c r="I242" s="640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3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59"/>
      <c r="R242" s="659"/>
      <c r="S242" s="659"/>
      <c r="T242" s="660"/>
      <c r="U242" s="34"/>
      <c r="V242" s="34"/>
      <c r="W242" s="35" t="s">
        <v>69</v>
      </c>
      <c r="X242" s="641">
        <v>0</v>
      </c>
      <c r="Y242" s="64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403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401</v>
      </c>
      <c r="B243" s="54" t="s">
        <v>404</v>
      </c>
      <c r="C243" s="31">
        <v>4301020340</v>
      </c>
      <c r="D243" s="647">
        <v>4680115885721</v>
      </c>
      <c r="E243" s="648"/>
      <c r="F243" s="640">
        <v>0.33</v>
      </c>
      <c r="G243" s="32">
        <v>6</v>
      </c>
      <c r="H243" s="640">
        <v>1.98</v>
      </c>
      <c r="I243" s="640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9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59"/>
      <c r="R243" s="659"/>
      <c r="S243" s="659"/>
      <c r="T243" s="660"/>
      <c r="U243" s="34"/>
      <c r="V243" s="34"/>
      <c r="W243" s="35" t="s">
        <v>69</v>
      </c>
      <c r="X243" s="641">
        <v>0</v>
      </c>
      <c r="Y243" s="64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403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56"/>
      <c r="B244" s="655"/>
      <c r="C244" s="655"/>
      <c r="D244" s="655"/>
      <c r="E244" s="655"/>
      <c r="F244" s="655"/>
      <c r="G244" s="655"/>
      <c r="H244" s="655"/>
      <c r="I244" s="655"/>
      <c r="J244" s="655"/>
      <c r="K244" s="655"/>
      <c r="L244" s="655"/>
      <c r="M244" s="655"/>
      <c r="N244" s="655"/>
      <c r="O244" s="657"/>
      <c r="P244" s="651" t="s">
        <v>86</v>
      </c>
      <c r="Q244" s="652"/>
      <c r="R244" s="652"/>
      <c r="S244" s="652"/>
      <c r="T244" s="652"/>
      <c r="U244" s="652"/>
      <c r="V244" s="653"/>
      <c r="W244" s="37" t="s">
        <v>87</v>
      </c>
      <c r="X244" s="643">
        <f>IFERROR(X242/H242,"0")+IFERROR(X243/H243,"0")</f>
        <v>0</v>
      </c>
      <c r="Y244" s="643">
        <f>IFERROR(Y242/H242,"0")+IFERROR(Y243/H243,"0")</f>
        <v>0</v>
      </c>
      <c r="Z244" s="643">
        <f>IFERROR(IF(Z242="",0,Z242),"0")+IFERROR(IF(Z243="",0,Z243),"0")</f>
        <v>0</v>
      </c>
      <c r="AA244" s="644"/>
      <c r="AB244" s="644"/>
      <c r="AC244" s="644"/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7"/>
      <c r="P245" s="651" t="s">
        <v>86</v>
      </c>
      <c r="Q245" s="652"/>
      <c r="R245" s="652"/>
      <c r="S245" s="652"/>
      <c r="T245" s="652"/>
      <c r="U245" s="652"/>
      <c r="V245" s="653"/>
      <c r="W245" s="37" t="s">
        <v>69</v>
      </c>
      <c r="X245" s="643">
        <f>IFERROR(SUM(X242:X243),"0")</f>
        <v>0</v>
      </c>
      <c r="Y245" s="643">
        <f>IFERROR(SUM(Y242:Y243),"0")</f>
        <v>0</v>
      </c>
      <c r="Z245" s="37"/>
      <c r="AA245" s="644"/>
      <c r="AB245" s="644"/>
      <c r="AC245" s="644"/>
    </row>
    <row r="246" spans="1:68" ht="14.25" hidden="1" customHeight="1" x14ac:dyDescent="0.25">
      <c r="A246" s="654" t="s">
        <v>405</v>
      </c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5"/>
      <c r="P246" s="655"/>
      <c r="Q246" s="655"/>
      <c r="R246" s="655"/>
      <c r="S246" s="655"/>
      <c r="T246" s="655"/>
      <c r="U246" s="655"/>
      <c r="V246" s="655"/>
      <c r="W246" s="655"/>
      <c r="X246" s="655"/>
      <c r="Y246" s="655"/>
      <c r="Z246" s="655"/>
      <c r="AA246" s="637"/>
      <c r="AB246" s="637"/>
      <c r="AC246" s="637"/>
    </row>
    <row r="247" spans="1:68" ht="27" hidden="1" customHeight="1" x14ac:dyDescent="0.25">
      <c r="A247" s="54" t="s">
        <v>406</v>
      </c>
      <c r="B247" s="54" t="s">
        <v>407</v>
      </c>
      <c r="C247" s="31">
        <v>4301040361</v>
      </c>
      <c r="D247" s="647">
        <v>4680115886803</v>
      </c>
      <c r="E247" s="648"/>
      <c r="F247" s="640">
        <v>0.12</v>
      </c>
      <c r="G247" s="32">
        <v>18</v>
      </c>
      <c r="H247" s="640">
        <v>2.16</v>
      </c>
      <c r="I247" s="640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991" t="s">
        <v>408</v>
      </c>
      <c r="Q247" s="659"/>
      <c r="R247" s="659"/>
      <c r="S247" s="659"/>
      <c r="T247" s="660"/>
      <c r="U247" s="34"/>
      <c r="V247" s="34"/>
      <c r="W247" s="35" t="s">
        <v>69</v>
      </c>
      <c r="X247" s="641">
        <v>0</v>
      </c>
      <c r="Y247" s="64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56"/>
      <c r="B248" s="655"/>
      <c r="C248" s="655"/>
      <c r="D248" s="655"/>
      <c r="E248" s="655"/>
      <c r="F248" s="655"/>
      <c r="G248" s="655"/>
      <c r="H248" s="655"/>
      <c r="I248" s="655"/>
      <c r="J248" s="655"/>
      <c r="K248" s="655"/>
      <c r="L248" s="655"/>
      <c r="M248" s="655"/>
      <c r="N248" s="655"/>
      <c r="O248" s="657"/>
      <c r="P248" s="651" t="s">
        <v>86</v>
      </c>
      <c r="Q248" s="652"/>
      <c r="R248" s="652"/>
      <c r="S248" s="652"/>
      <c r="T248" s="652"/>
      <c r="U248" s="652"/>
      <c r="V248" s="653"/>
      <c r="W248" s="37" t="s">
        <v>87</v>
      </c>
      <c r="X248" s="643">
        <f>IFERROR(X247/H247,"0")</f>
        <v>0</v>
      </c>
      <c r="Y248" s="643">
        <f>IFERROR(Y247/H247,"0")</f>
        <v>0</v>
      </c>
      <c r="Z248" s="643">
        <f>IFERROR(IF(Z247="",0,Z247),"0")</f>
        <v>0</v>
      </c>
      <c r="AA248" s="644"/>
      <c r="AB248" s="644"/>
      <c r="AC248" s="644"/>
    </row>
    <row r="249" spans="1:68" hidden="1" x14ac:dyDescent="0.2">
      <c r="A249" s="655"/>
      <c r="B249" s="655"/>
      <c r="C249" s="655"/>
      <c r="D249" s="655"/>
      <c r="E249" s="655"/>
      <c r="F249" s="655"/>
      <c r="G249" s="655"/>
      <c r="H249" s="655"/>
      <c r="I249" s="655"/>
      <c r="J249" s="655"/>
      <c r="K249" s="655"/>
      <c r="L249" s="655"/>
      <c r="M249" s="655"/>
      <c r="N249" s="655"/>
      <c r="O249" s="657"/>
      <c r="P249" s="651" t="s">
        <v>86</v>
      </c>
      <c r="Q249" s="652"/>
      <c r="R249" s="652"/>
      <c r="S249" s="652"/>
      <c r="T249" s="652"/>
      <c r="U249" s="652"/>
      <c r="V249" s="653"/>
      <c r="W249" s="37" t="s">
        <v>69</v>
      </c>
      <c r="X249" s="643">
        <f>IFERROR(SUM(X247:X247),"0")</f>
        <v>0</v>
      </c>
      <c r="Y249" s="643">
        <f>IFERROR(SUM(Y247:Y247),"0")</f>
        <v>0</v>
      </c>
      <c r="Z249" s="37"/>
      <c r="AA249" s="644"/>
      <c r="AB249" s="644"/>
      <c r="AC249" s="644"/>
    </row>
    <row r="250" spans="1:68" ht="14.25" hidden="1" customHeight="1" x14ac:dyDescent="0.25">
      <c r="A250" s="654" t="s">
        <v>410</v>
      </c>
      <c r="B250" s="655"/>
      <c r="C250" s="655"/>
      <c r="D250" s="655"/>
      <c r="E250" s="655"/>
      <c r="F250" s="655"/>
      <c r="G250" s="655"/>
      <c r="H250" s="655"/>
      <c r="I250" s="655"/>
      <c r="J250" s="655"/>
      <c r="K250" s="655"/>
      <c r="L250" s="655"/>
      <c r="M250" s="655"/>
      <c r="N250" s="655"/>
      <c r="O250" s="655"/>
      <c r="P250" s="655"/>
      <c r="Q250" s="655"/>
      <c r="R250" s="655"/>
      <c r="S250" s="655"/>
      <c r="T250" s="655"/>
      <c r="U250" s="655"/>
      <c r="V250" s="655"/>
      <c r="W250" s="655"/>
      <c r="X250" s="655"/>
      <c r="Y250" s="655"/>
      <c r="Z250" s="655"/>
      <c r="AA250" s="637"/>
      <c r="AB250" s="637"/>
      <c r="AC250" s="637"/>
    </row>
    <row r="251" spans="1:68" ht="27" hidden="1" customHeight="1" x14ac:dyDescent="0.25">
      <c r="A251" s="54" t="s">
        <v>411</v>
      </c>
      <c r="B251" s="54" t="s">
        <v>412</v>
      </c>
      <c r="C251" s="31">
        <v>4301041004</v>
      </c>
      <c r="D251" s="647">
        <v>4680115886704</v>
      </c>
      <c r="E251" s="648"/>
      <c r="F251" s="640">
        <v>5.5E-2</v>
      </c>
      <c r="G251" s="32">
        <v>18</v>
      </c>
      <c r="H251" s="640">
        <v>0.99</v>
      </c>
      <c r="I251" s="640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82" t="s">
        <v>413</v>
      </c>
      <c r="Q251" s="659"/>
      <c r="R251" s="659"/>
      <c r="S251" s="659"/>
      <c r="T251" s="660"/>
      <c r="U251" s="34"/>
      <c r="V251" s="34"/>
      <c r="W251" s="35" t="s">
        <v>69</v>
      </c>
      <c r="X251" s="641">
        <v>0</v>
      </c>
      <c r="Y251" s="64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 t="s">
        <v>307</v>
      </c>
      <c r="AC251" s="307" t="s">
        <v>414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415</v>
      </c>
      <c r="B252" s="54" t="s">
        <v>416</v>
      </c>
      <c r="C252" s="31">
        <v>4301041007</v>
      </c>
      <c r="D252" s="647">
        <v>4680115886735</v>
      </c>
      <c r="E252" s="648"/>
      <c r="F252" s="640">
        <v>0.05</v>
      </c>
      <c r="G252" s="32">
        <v>18</v>
      </c>
      <c r="H252" s="640">
        <v>0.9</v>
      </c>
      <c r="I252" s="640">
        <v>1.0900000000000001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708" t="s">
        <v>417</v>
      </c>
      <c r="Q252" s="659"/>
      <c r="R252" s="659"/>
      <c r="S252" s="659"/>
      <c r="T252" s="660"/>
      <c r="U252" s="34"/>
      <c r="V252" s="34"/>
      <c r="W252" s="35" t="s">
        <v>69</v>
      </c>
      <c r="X252" s="641">
        <v>0</v>
      </c>
      <c r="Y252" s="64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 t="s">
        <v>307</v>
      </c>
      <c r="AC252" s="309" t="s">
        <v>414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418</v>
      </c>
      <c r="B253" s="54" t="s">
        <v>419</v>
      </c>
      <c r="C253" s="31">
        <v>4301041006</v>
      </c>
      <c r="D253" s="647">
        <v>4680115886728</v>
      </c>
      <c r="E253" s="648"/>
      <c r="F253" s="640">
        <v>5.5E-2</v>
      </c>
      <c r="G253" s="32">
        <v>18</v>
      </c>
      <c r="H253" s="640">
        <v>0.99</v>
      </c>
      <c r="I253" s="640">
        <v>1.18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79" t="s">
        <v>420</v>
      </c>
      <c r="Q253" s="659"/>
      <c r="R253" s="659"/>
      <c r="S253" s="659"/>
      <c r="T253" s="660"/>
      <c r="U253" s="34"/>
      <c r="V253" s="34"/>
      <c r="W253" s="35" t="s">
        <v>69</v>
      </c>
      <c r="X253" s="641">
        <v>0</v>
      </c>
      <c r="Y253" s="64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 t="s">
        <v>307</v>
      </c>
      <c r="AC253" s="311" t="s">
        <v>414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421</v>
      </c>
      <c r="B254" s="54" t="s">
        <v>422</v>
      </c>
      <c r="C254" s="31">
        <v>4301041005</v>
      </c>
      <c r="D254" s="647">
        <v>4680115886711</v>
      </c>
      <c r="E254" s="648"/>
      <c r="F254" s="640">
        <v>5.5E-2</v>
      </c>
      <c r="G254" s="32">
        <v>18</v>
      </c>
      <c r="H254" s="640">
        <v>0.99</v>
      </c>
      <c r="I254" s="640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81" t="s">
        <v>423</v>
      </c>
      <c r="Q254" s="659"/>
      <c r="R254" s="659"/>
      <c r="S254" s="659"/>
      <c r="T254" s="660"/>
      <c r="U254" s="34"/>
      <c r="V254" s="34"/>
      <c r="W254" s="35" t="s">
        <v>69</v>
      </c>
      <c r="X254" s="641">
        <v>0</v>
      </c>
      <c r="Y254" s="64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 t="s">
        <v>307</v>
      </c>
      <c r="AC254" s="313" t="s">
        <v>414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424</v>
      </c>
      <c r="B255" s="54" t="s">
        <v>425</v>
      </c>
      <c r="C255" s="31">
        <v>4301041003</v>
      </c>
      <c r="D255" s="647">
        <v>4680115886681</v>
      </c>
      <c r="E255" s="648"/>
      <c r="F255" s="640">
        <v>0.12</v>
      </c>
      <c r="G255" s="32">
        <v>18</v>
      </c>
      <c r="H255" s="640">
        <v>2.16</v>
      </c>
      <c r="I255" s="640">
        <v>2.35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46" t="s">
        <v>426</v>
      </c>
      <c r="Q255" s="659"/>
      <c r="R255" s="659"/>
      <c r="S255" s="659"/>
      <c r="T255" s="660"/>
      <c r="U255" s="34"/>
      <c r="V255" s="34"/>
      <c r="W255" s="35" t="s">
        <v>69</v>
      </c>
      <c r="X255" s="641">
        <v>0</v>
      </c>
      <c r="Y255" s="64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414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56"/>
      <c r="B256" s="655"/>
      <c r="C256" s="655"/>
      <c r="D256" s="655"/>
      <c r="E256" s="655"/>
      <c r="F256" s="655"/>
      <c r="G256" s="655"/>
      <c r="H256" s="655"/>
      <c r="I256" s="655"/>
      <c r="J256" s="655"/>
      <c r="K256" s="655"/>
      <c r="L256" s="655"/>
      <c r="M256" s="655"/>
      <c r="N256" s="655"/>
      <c r="O256" s="657"/>
      <c r="P256" s="651" t="s">
        <v>86</v>
      </c>
      <c r="Q256" s="652"/>
      <c r="R256" s="652"/>
      <c r="S256" s="652"/>
      <c r="T256" s="652"/>
      <c r="U256" s="652"/>
      <c r="V256" s="653"/>
      <c r="W256" s="37" t="s">
        <v>87</v>
      </c>
      <c r="X256" s="643">
        <f>IFERROR(X251/H251,"0")+IFERROR(X252/H252,"0")+IFERROR(X253/H253,"0")+IFERROR(X254/H254,"0")+IFERROR(X255/H255,"0")</f>
        <v>0</v>
      </c>
      <c r="Y256" s="643">
        <f>IFERROR(Y251/H251,"0")+IFERROR(Y252/H252,"0")+IFERROR(Y253/H253,"0")+IFERROR(Y254/H254,"0")+IFERROR(Y255/H255,"0")</f>
        <v>0</v>
      </c>
      <c r="Z256" s="643">
        <f>IFERROR(IF(Z251="",0,Z251),"0")+IFERROR(IF(Z252="",0,Z252),"0")+IFERROR(IF(Z253="",0,Z253),"0")+IFERROR(IF(Z254="",0,Z254),"0")+IFERROR(IF(Z255="",0,Z255),"0")</f>
        <v>0</v>
      </c>
      <c r="AA256" s="644"/>
      <c r="AB256" s="644"/>
      <c r="AC256" s="644"/>
    </row>
    <row r="257" spans="1:68" hidden="1" x14ac:dyDescent="0.2">
      <c r="A257" s="655"/>
      <c r="B257" s="655"/>
      <c r="C257" s="655"/>
      <c r="D257" s="655"/>
      <c r="E257" s="655"/>
      <c r="F257" s="655"/>
      <c r="G257" s="655"/>
      <c r="H257" s="655"/>
      <c r="I257" s="655"/>
      <c r="J257" s="655"/>
      <c r="K257" s="655"/>
      <c r="L257" s="655"/>
      <c r="M257" s="655"/>
      <c r="N257" s="655"/>
      <c r="O257" s="657"/>
      <c r="P257" s="651" t="s">
        <v>86</v>
      </c>
      <c r="Q257" s="652"/>
      <c r="R257" s="652"/>
      <c r="S257" s="652"/>
      <c r="T257" s="652"/>
      <c r="U257" s="652"/>
      <c r="V257" s="653"/>
      <c r="W257" s="37" t="s">
        <v>69</v>
      </c>
      <c r="X257" s="643">
        <f>IFERROR(SUM(X251:X255),"0")</f>
        <v>0</v>
      </c>
      <c r="Y257" s="643">
        <f>IFERROR(SUM(Y251:Y255),"0")</f>
        <v>0</v>
      </c>
      <c r="Z257" s="37"/>
      <c r="AA257" s="644"/>
      <c r="AB257" s="644"/>
      <c r="AC257" s="644"/>
    </row>
    <row r="258" spans="1:68" ht="16.5" hidden="1" customHeight="1" x14ac:dyDescent="0.25">
      <c r="A258" s="669" t="s">
        <v>427</v>
      </c>
      <c r="B258" s="655"/>
      <c r="C258" s="655"/>
      <c r="D258" s="655"/>
      <c r="E258" s="655"/>
      <c r="F258" s="655"/>
      <c r="G258" s="655"/>
      <c r="H258" s="655"/>
      <c r="I258" s="655"/>
      <c r="J258" s="655"/>
      <c r="K258" s="655"/>
      <c r="L258" s="655"/>
      <c r="M258" s="655"/>
      <c r="N258" s="655"/>
      <c r="O258" s="655"/>
      <c r="P258" s="655"/>
      <c r="Q258" s="655"/>
      <c r="R258" s="655"/>
      <c r="S258" s="655"/>
      <c r="T258" s="655"/>
      <c r="U258" s="655"/>
      <c r="V258" s="655"/>
      <c r="W258" s="655"/>
      <c r="X258" s="655"/>
      <c r="Y258" s="655"/>
      <c r="Z258" s="655"/>
      <c r="AA258" s="636"/>
      <c r="AB258" s="636"/>
      <c r="AC258" s="636"/>
    </row>
    <row r="259" spans="1:68" ht="14.25" hidden="1" customHeight="1" x14ac:dyDescent="0.25">
      <c r="A259" s="654" t="s">
        <v>96</v>
      </c>
      <c r="B259" s="655"/>
      <c r="C259" s="655"/>
      <c r="D259" s="655"/>
      <c r="E259" s="655"/>
      <c r="F259" s="655"/>
      <c r="G259" s="655"/>
      <c r="H259" s="655"/>
      <c r="I259" s="655"/>
      <c r="J259" s="655"/>
      <c r="K259" s="655"/>
      <c r="L259" s="655"/>
      <c r="M259" s="655"/>
      <c r="N259" s="655"/>
      <c r="O259" s="655"/>
      <c r="P259" s="655"/>
      <c r="Q259" s="655"/>
      <c r="R259" s="655"/>
      <c r="S259" s="655"/>
      <c r="T259" s="655"/>
      <c r="U259" s="655"/>
      <c r="V259" s="655"/>
      <c r="W259" s="655"/>
      <c r="X259" s="655"/>
      <c r="Y259" s="655"/>
      <c r="Z259" s="655"/>
      <c r="AA259" s="637"/>
      <c r="AB259" s="637"/>
      <c r="AC259" s="637"/>
    </row>
    <row r="260" spans="1:68" ht="27" hidden="1" customHeight="1" x14ac:dyDescent="0.25">
      <c r="A260" s="54" t="s">
        <v>428</v>
      </c>
      <c r="B260" s="54" t="s">
        <v>429</v>
      </c>
      <c r="C260" s="31">
        <v>4301011855</v>
      </c>
      <c r="D260" s="647">
        <v>4680115885837</v>
      </c>
      <c r="E260" s="648"/>
      <c r="F260" s="640">
        <v>1.35</v>
      </c>
      <c r="G260" s="32">
        <v>8</v>
      </c>
      <c r="H260" s="640">
        <v>10.8</v>
      </c>
      <c r="I260" s="640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3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59"/>
      <c r="R260" s="659"/>
      <c r="S260" s="659"/>
      <c r="T260" s="660"/>
      <c r="U260" s="34"/>
      <c r="V260" s="34"/>
      <c r="W260" s="35" t="s">
        <v>69</v>
      </c>
      <c r="X260" s="641">
        <v>0</v>
      </c>
      <c r="Y260" s="64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430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431</v>
      </c>
      <c r="B261" s="54" t="s">
        <v>432</v>
      </c>
      <c r="C261" s="31">
        <v>4301011910</v>
      </c>
      <c r="D261" s="647">
        <v>4680115885806</v>
      </c>
      <c r="E261" s="648"/>
      <c r="F261" s="640">
        <v>1.35</v>
      </c>
      <c r="G261" s="32">
        <v>8</v>
      </c>
      <c r="H261" s="640">
        <v>10.8</v>
      </c>
      <c r="I261" s="640">
        <v>11.28</v>
      </c>
      <c r="J261" s="32">
        <v>48</v>
      </c>
      <c r="K261" s="32" t="s">
        <v>99</v>
      </c>
      <c r="L261" s="32"/>
      <c r="M261" s="33" t="s">
        <v>386</v>
      </c>
      <c r="N261" s="33"/>
      <c r="O261" s="32">
        <v>55</v>
      </c>
      <c r="P261" s="86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59"/>
      <c r="R261" s="659"/>
      <c r="S261" s="659"/>
      <c r="T261" s="660"/>
      <c r="U261" s="34"/>
      <c r="V261" s="34"/>
      <c r="W261" s="35" t="s">
        <v>69</v>
      </c>
      <c r="X261" s="641">
        <v>0</v>
      </c>
      <c r="Y261" s="64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433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431</v>
      </c>
      <c r="B262" s="54" t="s">
        <v>434</v>
      </c>
      <c r="C262" s="31">
        <v>4301011850</v>
      </c>
      <c r="D262" s="647">
        <v>4680115885806</v>
      </c>
      <c r="E262" s="648"/>
      <c r="F262" s="640">
        <v>1.35</v>
      </c>
      <c r="G262" s="32">
        <v>8</v>
      </c>
      <c r="H262" s="640">
        <v>10.8</v>
      </c>
      <c r="I262" s="640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59"/>
      <c r="R262" s="659"/>
      <c r="S262" s="659"/>
      <c r="T262" s="660"/>
      <c r="U262" s="34"/>
      <c r="V262" s="34"/>
      <c r="W262" s="35" t="s">
        <v>69</v>
      </c>
      <c r="X262" s="641">
        <v>0</v>
      </c>
      <c r="Y262" s="64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435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436</v>
      </c>
      <c r="B263" s="54" t="s">
        <v>437</v>
      </c>
      <c r="C263" s="31">
        <v>4301011853</v>
      </c>
      <c r="D263" s="647">
        <v>4680115885851</v>
      </c>
      <c r="E263" s="648"/>
      <c r="F263" s="640">
        <v>1.35</v>
      </c>
      <c r="G263" s="32">
        <v>8</v>
      </c>
      <c r="H263" s="640">
        <v>10.8</v>
      </c>
      <c r="I263" s="640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9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59"/>
      <c r="R263" s="659"/>
      <c r="S263" s="659"/>
      <c r="T263" s="660"/>
      <c r="U263" s="34"/>
      <c r="V263" s="34"/>
      <c r="W263" s="35" t="s">
        <v>69</v>
      </c>
      <c r="X263" s="641">
        <v>0</v>
      </c>
      <c r="Y263" s="64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438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439</v>
      </c>
      <c r="B264" s="54" t="s">
        <v>440</v>
      </c>
      <c r="C264" s="31">
        <v>4301011852</v>
      </c>
      <c r="D264" s="647">
        <v>4680115885844</v>
      </c>
      <c r="E264" s="648"/>
      <c r="F264" s="640">
        <v>0.4</v>
      </c>
      <c r="G264" s="32">
        <v>10</v>
      </c>
      <c r="H264" s="640">
        <v>4</v>
      </c>
      <c r="I264" s="640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6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59"/>
      <c r="R264" s="659"/>
      <c r="S264" s="659"/>
      <c r="T264" s="660"/>
      <c r="U264" s="34"/>
      <c r="V264" s="34"/>
      <c r="W264" s="35" t="s">
        <v>69</v>
      </c>
      <c r="X264" s="641">
        <v>0</v>
      </c>
      <c r="Y264" s="64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441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442</v>
      </c>
      <c r="B265" s="54" t="s">
        <v>443</v>
      </c>
      <c r="C265" s="31">
        <v>4301011851</v>
      </c>
      <c r="D265" s="647">
        <v>4680115885820</v>
      </c>
      <c r="E265" s="648"/>
      <c r="F265" s="640">
        <v>0.4</v>
      </c>
      <c r="G265" s="32">
        <v>10</v>
      </c>
      <c r="H265" s="640">
        <v>4</v>
      </c>
      <c r="I265" s="640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59"/>
      <c r="R265" s="659"/>
      <c r="S265" s="659"/>
      <c r="T265" s="660"/>
      <c r="U265" s="34"/>
      <c r="V265" s="34"/>
      <c r="W265" s="35" t="s">
        <v>69</v>
      </c>
      <c r="X265" s="641">
        <v>0</v>
      </c>
      <c r="Y265" s="64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444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56"/>
      <c r="B266" s="655"/>
      <c r="C266" s="655"/>
      <c r="D266" s="655"/>
      <c r="E266" s="655"/>
      <c r="F266" s="655"/>
      <c r="G266" s="655"/>
      <c r="H266" s="655"/>
      <c r="I266" s="655"/>
      <c r="J266" s="655"/>
      <c r="K266" s="655"/>
      <c r="L266" s="655"/>
      <c r="M266" s="655"/>
      <c r="N266" s="655"/>
      <c r="O266" s="657"/>
      <c r="P266" s="651" t="s">
        <v>86</v>
      </c>
      <c r="Q266" s="652"/>
      <c r="R266" s="652"/>
      <c r="S266" s="652"/>
      <c r="T266" s="652"/>
      <c r="U266" s="652"/>
      <c r="V266" s="653"/>
      <c r="W266" s="37" t="s">
        <v>87</v>
      </c>
      <c r="X266" s="643">
        <f>IFERROR(X260/H260,"0")+IFERROR(X261/H261,"0")+IFERROR(X262/H262,"0")+IFERROR(X263/H263,"0")+IFERROR(X264/H264,"0")+IFERROR(X265/H265,"0")</f>
        <v>0</v>
      </c>
      <c r="Y266" s="643">
        <f>IFERROR(Y260/H260,"0")+IFERROR(Y261/H261,"0")+IFERROR(Y262/H262,"0")+IFERROR(Y263/H263,"0")+IFERROR(Y264/H264,"0")+IFERROR(Y265/H265,"0")</f>
        <v>0</v>
      </c>
      <c r="Z266" s="643">
        <f>IFERROR(IF(Z260="",0,Z260),"0")+IFERROR(IF(Z261="",0,Z261),"0")+IFERROR(IF(Z262="",0,Z262),"0")+IFERROR(IF(Z263="",0,Z263),"0")+IFERROR(IF(Z264="",0,Z264),"0")+IFERROR(IF(Z265="",0,Z265),"0")</f>
        <v>0</v>
      </c>
      <c r="AA266" s="644"/>
      <c r="AB266" s="644"/>
      <c r="AC266" s="644"/>
    </row>
    <row r="267" spans="1:68" hidden="1" x14ac:dyDescent="0.2">
      <c r="A267" s="655"/>
      <c r="B267" s="655"/>
      <c r="C267" s="655"/>
      <c r="D267" s="655"/>
      <c r="E267" s="655"/>
      <c r="F267" s="655"/>
      <c r="G267" s="655"/>
      <c r="H267" s="655"/>
      <c r="I267" s="655"/>
      <c r="J267" s="655"/>
      <c r="K267" s="655"/>
      <c r="L267" s="655"/>
      <c r="M267" s="655"/>
      <c r="N267" s="655"/>
      <c r="O267" s="657"/>
      <c r="P267" s="651" t="s">
        <v>86</v>
      </c>
      <c r="Q267" s="652"/>
      <c r="R267" s="652"/>
      <c r="S267" s="652"/>
      <c r="T267" s="652"/>
      <c r="U267" s="652"/>
      <c r="V267" s="653"/>
      <c r="W267" s="37" t="s">
        <v>69</v>
      </c>
      <c r="X267" s="643">
        <f>IFERROR(SUM(X260:X265),"0")</f>
        <v>0</v>
      </c>
      <c r="Y267" s="643">
        <f>IFERROR(SUM(Y260:Y265),"0")</f>
        <v>0</v>
      </c>
      <c r="Z267" s="37"/>
      <c r="AA267" s="644"/>
      <c r="AB267" s="644"/>
      <c r="AC267" s="644"/>
    </row>
    <row r="268" spans="1:68" ht="16.5" hidden="1" customHeight="1" x14ac:dyDescent="0.25">
      <c r="A268" s="669" t="s">
        <v>445</v>
      </c>
      <c r="B268" s="655"/>
      <c r="C268" s="655"/>
      <c r="D268" s="655"/>
      <c r="E268" s="655"/>
      <c r="F268" s="655"/>
      <c r="G268" s="655"/>
      <c r="H268" s="655"/>
      <c r="I268" s="655"/>
      <c r="J268" s="655"/>
      <c r="K268" s="655"/>
      <c r="L268" s="655"/>
      <c r="M268" s="655"/>
      <c r="N268" s="655"/>
      <c r="O268" s="655"/>
      <c r="P268" s="655"/>
      <c r="Q268" s="655"/>
      <c r="R268" s="655"/>
      <c r="S268" s="655"/>
      <c r="T268" s="655"/>
      <c r="U268" s="655"/>
      <c r="V268" s="655"/>
      <c r="W268" s="655"/>
      <c r="X268" s="655"/>
      <c r="Y268" s="655"/>
      <c r="Z268" s="655"/>
      <c r="AA268" s="636"/>
      <c r="AB268" s="636"/>
      <c r="AC268" s="636"/>
    </row>
    <row r="269" spans="1:68" ht="14.25" hidden="1" customHeight="1" x14ac:dyDescent="0.25">
      <c r="A269" s="654" t="s">
        <v>96</v>
      </c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5"/>
      <c r="P269" s="655"/>
      <c r="Q269" s="655"/>
      <c r="R269" s="655"/>
      <c r="S269" s="655"/>
      <c r="T269" s="655"/>
      <c r="U269" s="655"/>
      <c r="V269" s="655"/>
      <c r="W269" s="655"/>
      <c r="X269" s="655"/>
      <c r="Y269" s="655"/>
      <c r="Z269" s="655"/>
      <c r="AA269" s="637"/>
      <c r="AB269" s="637"/>
      <c r="AC269" s="637"/>
    </row>
    <row r="270" spans="1:68" ht="27" hidden="1" customHeight="1" x14ac:dyDescent="0.25">
      <c r="A270" s="54" t="s">
        <v>446</v>
      </c>
      <c r="B270" s="54" t="s">
        <v>447</v>
      </c>
      <c r="C270" s="31">
        <v>4301011223</v>
      </c>
      <c r="D270" s="647">
        <v>4607091383423</v>
      </c>
      <c r="E270" s="648"/>
      <c r="F270" s="640">
        <v>1.35</v>
      </c>
      <c r="G270" s="32">
        <v>8</v>
      </c>
      <c r="H270" s="640">
        <v>10.8</v>
      </c>
      <c r="I270" s="640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59"/>
      <c r="R270" s="659"/>
      <c r="S270" s="659"/>
      <c r="T270" s="660"/>
      <c r="U270" s="34"/>
      <c r="V270" s="34"/>
      <c r="W270" s="35" t="s">
        <v>69</v>
      </c>
      <c r="X270" s="641">
        <v>0</v>
      </c>
      <c r="Y270" s="64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448</v>
      </c>
      <c r="B271" s="54" t="s">
        <v>449</v>
      </c>
      <c r="C271" s="31">
        <v>4301012099</v>
      </c>
      <c r="D271" s="647">
        <v>4680115885691</v>
      </c>
      <c r="E271" s="648"/>
      <c r="F271" s="640">
        <v>1.35</v>
      </c>
      <c r="G271" s="32">
        <v>8</v>
      </c>
      <c r="H271" s="640">
        <v>10.8</v>
      </c>
      <c r="I271" s="640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59"/>
      <c r="R271" s="659"/>
      <c r="S271" s="659"/>
      <c r="T271" s="660"/>
      <c r="U271" s="34"/>
      <c r="V271" s="34"/>
      <c r="W271" s="35" t="s">
        <v>69</v>
      </c>
      <c r="X271" s="641">
        <v>0</v>
      </c>
      <c r="Y271" s="64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450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451</v>
      </c>
      <c r="B272" s="54" t="s">
        <v>452</v>
      </c>
      <c r="C272" s="31">
        <v>4301012098</v>
      </c>
      <c r="D272" s="647">
        <v>4680115885660</v>
      </c>
      <c r="E272" s="648"/>
      <c r="F272" s="640">
        <v>1.35</v>
      </c>
      <c r="G272" s="32">
        <v>8</v>
      </c>
      <c r="H272" s="640">
        <v>10.8</v>
      </c>
      <c r="I272" s="640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8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59"/>
      <c r="R272" s="659"/>
      <c r="S272" s="659"/>
      <c r="T272" s="660"/>
      <c r="U272" s="34"/>
      <c r="V272" s="34"/>
      <c r="W272" s="35" t="s">
        <v>69</v>
      </c>
      <c r="X272" s="641">
        <v>0</v>
      </c>
      <c r="Y272" s="64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453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454</v>
      </c>
      <c r="B273" s="54" t="s">
        <v>455</v>
      </c>
      <c r="C273" s="31">
        <v>4301012176</v>
      </c>
      <c r="D273" s="647">
        <v>4680115886773</v>
      </c>
      <c r="E273" s="648"/>
      <c r="F273" s="640">
        <v>0.9</v>
      </c>
      <c r="G273" s="32">
        <v>10</v>
      </c>
      <c r="H273" s="640">
        <v>9</v>
      </c>
      <c r="I273" s="640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22" t="s">
        <v>456</v>
      </c>
      <c r="Q273" s="659"/>
      <c r="R273" s="659"/>
      <c r="S273" s="659"/>
      <c r="T273" s="660"/>
      <c r="U273" s="34"/>
      <c r="V273" s="34"/>
      <c r="W273" s="35" t="s">
        <v>69</v>
      </c>
      <c r="X273" s="641">
        <v>0</v>
      </c>
      <c r="Y273" s="64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457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56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7"/>
      <c r="P274" s="651" t="s">
        <v>86</v>
      </c>
      <c r="Q274" s="652"/>
      <c r="R274" s="652"/>
      <c r="S274" s="652"/>
      <c r="T274" s="652"/>
      <c r="U274" s="652"/>
      <c r="V274" s="653"/>
      <c r="W274" s="37" t="s">
        <v>87</v>
      </c>
      <c r="X274" s="643">
        <f>IFERROR(X270/H270,"0")+IFERROR(X271/H271,"0")+IFERROR(X272/H272,"0")+IFERROR(X273/H273,"0")</f>
        <v>0</v>
      </c>
      <c r="Y274" s="643">
        <f>IFERROR(Y270/H270,"0")+IFERROR(Y271/H271,"0")+IFERROR(Y272/H272,"0")+IFERROR(Y273/H273,"0")</f>
        <v>0</v>
      </c>
      <c r="Z274" s="643">
        <f>IFERROR(IF(Z270="",0,Z270),"0")+IFERROR(IF(Z271="",0,Z271),"0")+IFERROR(IF(Z272="",0,Z272),"0")+IFERROR(IF(Z273="",0,Z273),"0")</f>
        <v>0</v>
      </c>
      <c r="AA274" s="644"/>
      <c r="AB274" s="644"/>
      <c r="AC274" s="644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7"/>
      <c r="P275" s="651" t="s">
        <v>86</v>
      </c>
      <c r="Q275" s="652"/>
      <c r="R275" s="652"/>
      <c r="S275" s="652"/>
      <c r="T275" s="652"/>
      <c r="U275" s="652"/>
      <c r="V275" s="653"/>
      <c r="W275" s="37" t="s">
        <v>69</v>
      </c>
      <c r="X275" s="643">
        <f>IFERROR(SUM(X270:X273),"0")</f>
        <v>0</v>
      </c>
      <c r="Y275" s="643">
        <f>IFERROR(SUM(Y270:Y273),"0")</f>
        <v>0</v>
      </c>
      <c r="Z275" s="37"/>
      <c r="AA275" s="644"/>
      <c r="AB275" s="644"/>
      <c r="AC275" s="644"/>
    </row>
    <row r="276" spans="1:68" ht="16.5" hidden="1" customHeight="1" x14ac:dyDescent="0.25">
      <c r="A276" s="669" t="s">
        <v>458</v>
      </c>
      <c r="B276" s="655"/>
      <c r="C276" s="655"/>
      <c r="D276" s="655"/>
      <c r="E276" s="655"/>
      <c r="F276" s="655"/>
      <c r="G276" s="655"/>
      <c r="H276" s="655"/>
      <c r="I276" s="655"/>
      <c r="J276" s="655"/>
      <c r="K276" s="655"/>
      <c r="L276" s="655"/>
      <c r="M276" s="655"/>
      <c r="N276" s="655"/>
      <c r="O276" s="655"/>
      <c r="P276" s="655"/>
      <c r="Q276" s="655"/>
      <c r="R276" s="655"/>
      <c r="S276" s="655"/>
      <c r="T276" s="655"/>
      <c r="U276" s="655"/>
      <c r="V276" s="655"/>
      <c r="W276" s="655"/>
      <c r="X276" s="655"/>
      <c r="Y276" s="655"/>
      <c r="Z276" s="655"/>
      <c r="AA276" s="636"/>
      <c r="AB276" s="636"/>
      <c r="AC276" s="636"/>
    </row>
    <row r="277" spans="1:68" ht="14.25" hidden="1" customHeight="1" x14ac:dyDescent="0.25">
      <c r="A277" s="654" t="s">
        <v>64</v>
      </c>
      <c r="B277" s="655"/>
      <c r="C277" s="655"/>
      <c r="D277" s="655"/>
      <c r="E277" s="655"/>
      <c r="F277" s="655"/>
      <c r="G277" s="655"/>
      <c r="H277" s="655"/>
      <c r="I277" s="655"/>
      <c r="J277" s="655"/>
      <c r="K277" s="655"/>
      <c r="L277" s="655"/>
      <c r="M277" s="655"/>
      <c r="N277" s="655"/>
      <c r="O277" s="655"/>
      <c r="P277" s="655"/>
      <c r="Q277" s="655"/>
      <c r="R277" s="655"/>
      <c r="S277" s="655"/>
      <c r="T277" s="655"/>
      <c r="U277" s="655"/>
      <c r="V277" s="655"/>
      <c r="W277" s="655"/>
      <c r="X277" s="655"/>
      <c r="Y277" s="655"/>
      <c r="Z277" s="655"/>
      <c r="AA277" s="637"/>
      <c r="AB277" s="637"/>
      <c r="AC277" s="637"/>
    </row>
    <row r="278" spans="1:68" ht="27" hidden="1" customHeight="1" x14ac:dyDescent="0.25">
      <c r="A278" s="54" t="s">
        <v>459</v>
      </c>
      <c r="B278" s="54" t="s">
        <v>460</v>
      </c>
      <c r="C278" s="31">
        <v>4301051893</v>
      </c>
      <c r="D278" s="647">
        <v>4680115886186</v>
      </c>
      <c r="E278" s="648"/>
      <c r="F278" s="640">
        <v>0.3</v>
      </c>
      <c r="G278" s="32">
        <v>6</v>
      </c>
      <c r="H278" s="640">
        <v>1.8</v>
      </c>
      <c r="I278" s="640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59"/>
      <c r="R278" s="659"/>
      <c r="S278" s="659"/>
      <c r="T278" s="660"/>
      <c r="U278" s="34"/>
      <c r="V278" s="34"/>
      <c r="W278" s="35" t="s">
        <v>69</v>
      </c>
      <c r="X278" s="641">
        <v>0</v>
      </c>
      <c r="Y278" s="64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461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462</v>
      </c>
      <c r="B279" s="54" t="s">
        <v>463</v>
      </c>
      <c r="C279" s="31">
        <v>4301051795</v>
      </c>
      <c r="D279" s="647">
        <v>4680115881228</v>
      </c>
      <c r="E279" s="648"/>
      <c r="F279" s="640">
        <v>0.4</v>
      </c>
      <c r="G279" s="32">
        <v>6</v>
      </c>
      <c r="H279" s="640">
        <v>2.4</v>
      </c>
      <c r="I279" s="640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59"/>
      <c r="R279" s="659"/>
      <c r="S279" s="659"/>
      <c r="T279" s="660"/>
      <c r="U279" s="34"/>
      <c r="V279" s="34"/>
      <c r="W279" s="35" t="s">
        <v>69</v>
      </c>
      <c r="X279" s="641">
        <v>0</v>
      </c>
      <c r="Y279" s="64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464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465</v>
      </c>
      <c r="B280" s="54" t="s">
        <v>466</v>
      </c>
      <c r="C280" s="31">
        <v>4301051388</v>
      </c>
      <c r="D280" s="647">
        <v>4680115881211</v>
      </c>
      <c r="E280" s="648"/>
      <c r="F280" s="640">
        <v>0.4</v>
      </c>
      <c r="G280" s="32">
        <v>6</v>
      </c>
      <c r="H280" s="640">
        <v>2.4</v>
      </c>
      <c r="I280" s="640">
        <v>2.58</v>
      </c>
      <c r="J280" s="32">
        <v>182</v>
      </c>
      <c r="K280" s="32" t="s">
        <v>67</v>
      </c>
      <c r="L280" s="32" t="s">
        <v>122</v>
      </c>
      <c r="M280" s="33" t="s">
        <v>106</v>
      </c>
      <c r="N280" s="33"/>
      <c r="O280" s="32">
        <v>45</v>
      </c>
      <c r="P280" s="7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59"/>
      <c r="R280" s="659"/>
      <c r="S280" s="659"/>
      <c r="T280" s="660"/>
      <c r="U280" s="34"/>
      <c r="V280" s="34"/>
      <c r="W280" s="35" t="s">
        <v>69</v>
      </c>
      <c r="X280" s="641">
        <v>0</v>
      </c>
      <c r="Y280" s="64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467</v>
      </c>
      <c r="AG280" s="64"/>
      <c r="AJ280" s="68" t="s">
        <v>124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468</v>
      </c>
      <c r="B281" s="54" t="s">
        <v>469</v>
      </c>
      <c r="C281" s="31">
        <v>4301051386</v>
      </c>
      <c r="D281" s="647">
        <v>4680115881020</v>
      </c>
      <c r="E281" s="648"/>
      <c r="F281" s="640">
        <v>0.84</v>
      </c>
      <c r="G281" s="32">
        <v>4</v>
      </c>
      <c r="H281" s="640">
        <v>3.36</v>
      </c>
      <c r="I281" s="640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82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59"/>
      <c r="R281" s="659"/>
      <c r="S281" s="659"/>
      <c r="T281" s="660"/>
      <c r="U281" s="34"/>
      <c r="V281" s="34"/>
      <c r="W281" s="35" t="s">
        <v>69</v>
      </c>
      <c r="X281" s="641">
        <v>0</v>
      </c>
      <c r="Y281" s="642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461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656"/>
      <c r="B282" s="655"/>
      <c r="C282" s="655"/>
      <c r="D282" s="655"/>
      <c r="E282" s="655"/>
      <c r="F282" s="655"/>
      <c r="G282" s="655"/>
      <c r="H282" s="655"/>
      <c r="I282" s="655"/>
      <c r="J282" s="655"/>
      <c r="K282" s="655"/>
      <c r="L282" s="655"/>
      <c r="M282" s="655"/>
      <c r="N282" s="655"/>
      <c r="O282" s="657"/>
      <c r="P282" s="651" t="s">
        <v>86</v>
      </c>
      <c r="Q282" s="652"/>
      <c r="R282" s="652"/>
      <c r="S282" s="652"/>
      <c r="T282" s="652"/>
      <c r="U282" s="652"/>
      <c r="V282" s="653"/>
      <c r="W282" s="37" t="s">
        <v>87</v>
      </c>
      <c r="X282" s="643">
        <f>IFERROR(X278/H278,"0")+IFERROR(X279/H279,"0")+IFERROR(X280/H280,"0")+IFERROR(X281/H281,"0")</f>
        <v>0</v>
      </c>
      <c r="Y282" s="643">
        <f>IFERROR(Y278/H278,"0")+IFERROR(Y279/H279,"0")+IFERROR(Y280/H280,"0")+IFERROR(Y281/H281,"0")</f>
        <v>0</v>
      </c>
      <c r="Z282" s="643">
        <f>IFERROR(IF(Z278="",0,Z278),"0")+IFERROR(IF(Z279="",0,Z279),"0")+IFERROR(IF(Z280="",0,Z280),"0")+IFERROR(IF(Z281="",0,Z281),"0")</f>
        <v>0</v>
      </c>
      <c r="AA282" s="644"/>
      <c r="AB282" s="644"/>
      <c r="AC282" s="644"/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7"/>
      <c r="P283" s="651" t="s">
        <v>86</v>
      </c>
      <c r="Q283" s="652"/>
      <c r="R283" s="652"/>
      <c r="S283" s="652"/>
      <c r="T283" s="652"/>
      <c r="U283" s="652"/>
      <c r="V283" s="653"/>
      <c r="W283" s="37" t="s">
        <v>69</v>
      </c>
      <c r="X283" s="643">
        <f>IFERROR(SUM(X278:X281),"0")</f>
        <v>0</v>
      </c>
      <c r="Y283" s="643">
        <f>IFERROR(SUM(Y278:Y281),"0")</f>
        <v>0</v>
      </c>
      <c r="Z283" s="37"/>
      <c r="AA283" s="644"/>
      <c r="AB283" s="644"/>
      <c r="AC283" s="644"/>
    </row>
    <row r="284" spans="1:68" ht="16.5" hidden="1" customHeight="1" x14ac:dyDescent="0.25">
      <c r="A284" s="669" t="s">
        <v>470</v>
      </c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5"/>
      <c r="P284" s="655"/>
      <c r="Q284" s="655"/>
      <c r="R284" s="655"/>
      <c r="S284" s="655"/>
      <c r="T284" s="655"/>
      <c r="U284" s="655"/>
      <c r="V284" s="655"/>
      <c r="W284" s="655"/>
      <c r="X284" s="655"/>
      <c r="Y284" s="655"/>
      <c r="Z284" s="655"/>
      <c r="AA284" s="636"/>
      <c r="AB284" s="636"/>
      <c r="AC284" s="636"/>
    </row>
    <row r="285" spans="1:68" ht="14.25" hidden="1" customHeight="1" x14ac:dyDescent="0.25">
      <c r="A285" s="654" t="s">
        <v>148</v>
      </c>
      <c r="B285" s="655"/>
      <c r="C285" s="655"/>
      <c r="D285" s="655"/>
      <c r="E285" s="655"/>
      <c r="F285" s="655"/>
      <c r="G285" s="655"/>
      <c r="H285" s="655"/>
      <c r="I285" s="655"/>
      <c r="J285" s="655"/>
      <c r="K285" s="655"/>
      <c r="L285" s="655"/>
      <c r="M285" s="655"/>
      <c r="N285" s="655"/>
      <c r="O285" s="655"/>
      <c r="P285" s="655"/>
      <c r="Q285" s="655"/>
      <c r="R285" s="655"/>
      <c r="S285" s="655"/>
      <c r="T285" s="655"/>
      <c r="U285" s="655"/>
      <c r="V285" s="655"/>
      <c r="W285" s="655"/>
      <c r="X285" s="655"/>
      <c r="Y285" s="655"/>
      <c r="Z285" s="655"/>
      <c r="AA285" s="637"/>
      <c r="AB285" s="637"/>
      <c r="AC285" s="637"/>
    </row>
    <row r="286" spans="1:68" ht="27" hidden="1" customHeight="1" x14ac:dyDescent="0.25">
      <c r="A286" s="54" t="s">
        <v>471</v>
      </c>
      <c r="B286" s="54" t="s">
        <v>472</v>
      </c>
      <c r="C286" s="31">
        <v>4301031307</v>
      </c>
      <c r="D286" s="647">
        <v>4680115880344</v>
      </c>
      <c r="E286" s="648"/>
      <c r="F286" s="640">
        <v>0.28000000000000003</v>
      </c>
      <c r="G286" s="32">
        <v>6</v>
      </c>
      <c r="H286" s="640">
        <v>1.68</v>
      </c>
      <c r="I286" s="640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5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59"/>
      <c r="R286" s="659"/>
      <c r="S286" s="659"/>
      <c r="T286" s="660"/>
      <c r="U286" s="34"/>
      <c r="V286" s="34"/>
      <c r="W286" s="35" t="s">
        <v>69</v>
      </c>
      <c r="X286" s="641">
        <v>0</v>
      </c>
      <c r="Y286" s="642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473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56"/>
      <c r="B287" s="655"/>
      <c r="C287" s="655"/>
      <c r="D287" s="655"/>
      <c r="E287" s="655"/>
      <c r="F287" s="655"/>
      <c r="G287" s="655"/>
      <c r="H287" s="655"/>
      <c r="I287" s="655"/>
      <c r="J287" s="655"/>
      <c r="K287" s="655"/>
      <c r="L287" s="655"/>
      <c r="M287" s="655"/>
      <c r="N287" s="655"/>
      <c r="O287" s="657"/>
      <c r="P287" s="651" t="s">
        <v>86</v>
      </c>
      <c r="Q287" s="652"/>
      <c r="R287" s="652"/>
      <c r="S287" s="652"/>
      <c r="T287" s="652"/>
      <c r="U287" s="652"/>
      <c r="V287" s="653"/>
      <c r="W287" s="37" t="s">
        <v>87</v>
      </c>
      <c r="X287" s="643">
        <f>IFERROR(X286/H286,"0")</f>
        <v>0</v>
      </c>
      <c r="Y287" s="643">
        <f>IFERROR(Y286/H286,"0")</f>
        <v>0</v>
      </c>
      <c r="Z287" s="643">
        <f>IFERROR(IF(Z286="",0,Z286),"0")</f>
        <v>0</v>
      </c>
      <c r="AA287" s="644"/>
      <c r="AB287" s="644"/>
      <c r="AC287" s="644"/>
    </row>
    <row r="288" spans="1:68" hidden="1" x14ac:dyDescent="0.2">
      <c r="A288" s="655"/>
      <c r="B288" s="655"/>
      <c r="C288" s="655"/>
      <c r="D288" s="655"/>
      <c r="E288" s="655"/>
      <c r="F288" s="655"/>
      <c r="G288" s="655"/>
      <c r="H288" s="655"/>
      <c r="I288" s="655"/>
      <c r="J288" s="655"/>
      <c r="K288" s="655"/>
      <c r="L288" s="655"/>
      <c r="M288" s="655"/>
      <c r="N288" s="655"/>
      <c r="O288" s="657"/>
      <c r="P288" s="651" t="s">
        <v>86</v>
      </c>
      <c r="Q288" s="652"/>
      <c r="R288" s="652"/>
      <c r="S288" s="652"/>
      <c r="T288" s="652"/>
      <c r="U288" s="652"/>
      <c r="V288" s="653"/>
      <c r="W288" s="37" t="s">
        <v>69</v>
      </c>
      <c r="X288" s="643">
        <f>IFERROR(SUM(X286:X286),"0")</f>
        <v>0</v>
      </c>
      <c r="Y288" s="643">
        <f>IFERROR(SUM(Y286:Y286),"0")</f>
        <v>0</v>
      </c>
      <c r="Z288" s="37"/>
      <c r="AA288" s="644"/>
      <c r="AB288" s="644"/>
      <c r="AC288" s="644"/>
    </row>
    <row r="289" spans="1:68" ht="14.25" hidden="1" customHeight="1" x14ac:dyDescent="0.25">
      <c r="A289" s="654" t="s">
        <v>64</v>
      </c>
      <c r="B289" s="655"/>
      <c r="C289" s="655"/>
      <c r="D289" s="655"/>
      <c r="E289" s="655"/>
      <c r="F289" s="655"/>
      <c r="G289" s="655"/>
      <c r="H289" s="655"/>
      <c r="I289" s="655"/>
      <c r="J289" s="655"/>
      <c r="K289" s="655"/>
      <c r="L289" s="655"/>
      <c r="M289" s="655"/>
      <c r="N289" s="655"/>
      <c r="O289" s="655"/>
      <c r="P289" s="655"/>
      <c r="Q289" s="655"/>
      <c r="R289" s="655"/>
      <c r="S289" s="655"/>
      <c r="T289" s="655"/>
      <c r="U289" s="655"/>
      <c r="V289" s="655"/>
      <c r="W289" s="655"/>
      <c r="X289" s="655"/>
      <c r="Y289" s="655"/>
      <c r="Z289" s="655"/>
      <c r="AA289" s="637"/>
      <c r="AB289" s="637"/>
      <c r="AC289" s="637"/>
    </row>
    <row r="290" spans="1:68" ht="27" hidden="1" customHeight="1" x14ac:dyDescent="0.25">
      <c r="A290" s="54" t="s">
        <v>474</v>
      </c>
      <c r="B290" s="54" t="s">
        <v>475</v>
      </c>
      <c r="C290" s="31">
        <v>4301051782</v>
      </c>
      <c r="D290" s="647">
        <v>4680115884618</v>
      </c>
      <c r="E290" s="648"/>
      <c r="F290" s="640">
        <v>0.6</v>
      </c>
      <c r="G290" s="32">
        <v>6</v>
      </c>
      <c r="H290" s="640">
        <v>3.6</v>
      </c>
      <c r="I290" s="640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7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59"/>
      <c r="R290" s="659"/>
      <c r="S290" s="659"/>
      <c r="T290" s="660"/>
      <c r="U290" s="34"/>
      <c r="V290" s="34"/>
      <c r="W290" s="35" t="s">
        <v>69</v>
      </c>
      <c r="X290" s="641">
        <v>0</v>
      </c>
      <c r="Y290" s="642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476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56"/>
      <c r="B291" s="655"/>
      <c r="C291" s="655"/>
      <c r="D291" s="655"/>
      <c r="E291" s="655"/>
      <c r="F291" s="655"/>
      <c r="G291" s="655"/>
      <c r="H291" s="655"/>
      <c r="I291" s="655"/>
      <c r="J291" s="655"/>
      <c r="K291" s="655"/>
      <c r="L291" s="655"/>
      <c r="M291" s="655"/>
      <c r="N291" s="655"/>
      <c r="O291" s="657"/>
      <c r="P291" s="651" t="s">
        <v>86</v>
      </c>
      <c r="Q291" s="652"/>
      <c r="R291" s="652"/>
      <c r="S291" s="652"/>
      <c r="T291" s="652"/>
      <c r="U291" s="652"/>
      <c r="V291" s="653"/>
      <c r="W291" s="37" t="s">
        <v>87</v>
      </c>
      <c r="X291" s="643">
        <f>IFERROR(X290/H290,"0")</f>
        <v>0</v>
      </c>
      <c r="Y291" s="643">
        <f>IFERROR(Y290/H290,"0")</f>
        <v>0</v>
      </c>
      <c r="Z291" s="643">
        <f>IFERROR(IF(Z290="",0,Z290),"0")</f>
        <v>0</v>
      </c>
      <c r="AA291" s="644"/>
      <c r="AB291" s="644"/>
      <c r="AC291" s="644"/>
    </row>
    <row r="292" spans="1:68" hidden="1" x14ac:dyDescent="0.2">
      <c r="A292" s="655"/>
      <c r="B292" s="655"/>
      <c r="C292" s="655"/>
      <c r="D292" s="655"/>
      <c r="E292" s="655"/>
      <c r="F292" s="655"/>
      <c r="G292" s="655"/>
      <c r="H292" s="655"/>
      <c r="I292" s="655"/>
      <c r="J292" s="655"/>
      <c r="K292" s="655"/>
      <c r="L292" s="655"/>
      <c r="M292" s="655"/>
      <c r="N292" s="655"/>
      <c r="O292" s="657"/>
      <c r="P292" s="651" t="s">
        <v>86</v>
      </c>
      <c r="Q292" s="652"/>
      <c r="R292" s="652"/>
      <c r="S292" s="652"/>
      <c r="T292" s="652"/>
      <c r="U292" s="652"/>
      <c r="V292" s="653"/>
      <c r="W292" s="37" t="s">
        <v>69</v>
      </c>
      <c r="X292" s="643">
        <f>IFERROR(SUM(X290:X290),"0")</f>
        <v>0</v>
      </c>
      <c r="Y292" s="643">
        <f>IFERROR(SUM(Y290:Y290),"0")</f>
        <v>0</v>
      </c>
      <c r="Z292" s="37"/>
      <c r="AA292" s="644"/>
      <c r="AB292" s="644"/>
      <c r="AC292" s="644"/>
    </row>
    <row r="293" spans="1:68" ht="16.5" hidden="1" customHeight="1" x14ac:dyDescent="0.25">
      <c r="A293" s="669" t="s">
        <v>477</v>
      </c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5"/>
      <c r="P293" s="655"/>
      <c r="Q293" s="655"/>
      <c r="R293" s="655"/>
      <c r="S293" s="655"/>
      <c r="T293" s="655"/>
      <c r="U293" s="655"/>
      <c r="V293" s="655"/>
      <c r="W293" s="655"/>
      <c r="X293" s="655"/>
      <c r="Y293" s="655"/>
      <c r="Z293" s="655"/>
      <c r="AA293" s="636"/>
      <c r="AB293" s="636"/>
      <c r="AC293" s="636"/>
    </row>
    <row r="294" spans="1:68" ht="14.25" hidden="1" customHeight="1" x14ac:dyDescent="0.25">
      <c r="A294" s="654" t="s">
        <v>64</v>
      </c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5"/>
      <c r="P294" s="655"/>
      <c r="Q294" s="655"/>
      <c r="R294" s="655"/>
      <c r="S294" s="655"/>
      <c r="T294" s="655"/>
      <c r="U294" s="655"/>
      <c r="V294" s="655"/>
      <c r="W294" s="655"/>
      <c r="X294" s="655"/>
      <c r="Y294" s="655"/>
      <c r="Z294" s="655"/>
      <c r="AA294" s="637"/>
      <c r="AB294" s="637"/>
      <c r="AC294" s="637"/>
    </row>
    <row r="295" spans="1:68" ht="27" hidden="1" customHeight="1" x14ac:dyDescent="0.25">
      <c r="A295" s="54" t="s">
        <v>478</v>
      </c>
      <c r="B295" s="54" t="s">
        <v>479</v>
      </c>
      <c r="C295" s="31">
        <v>4301051277</v>
      </c>
      <c r="D295" s="647">
        <v>4680115880511</v>
      </c>
      <c r="E295" s="648"/>
      <c r="F295" s="640">
        <v>0.33</v>
      </c>
      <c r="G295" s="32">
        <v>6</v>
      </c>
      <c r="H295" s="640">
        <v>1.98</v>
      </c>
      <c r="I295" s="640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4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59"/>
      <c r="R295" s="659"/>
      <c r="S295" s="659"/>
      <c r="T295" s="660"/>
      <c r="U295" s="34"/>
      <c r="V295" s="34"/>
      <c r="W295" s="35" t="s">
        <v>69</v>
      </c>
      <c r="X295" s="641">
        <v>0</v>
      </c>
      <c r="Y295" s="642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480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656"/>
      <c r="B296" s="655"/>
      <c r="C296" s="655"/>
      <c r="D296" s="655"/>
      <c r="E296" s="655"/>
      <c r="F296" s="655"/>
      <c r="G296" s="655"/>
      <c r="H296" s="655"/>
      <c r="I296" s="655"/>
      <c r="J296" s="655"/>
      <c r="K296" s="655"/>
      <c r="L296" s="655"/>
      <c r="M296" s="655"/>
      <c r="N296" s="655"/>
      <c r="O296" s="657"/>
      <c r="P296" s="651" t="s">
        <v>86</v>
      </c>
      <c r="Q296" s="652"/>
      <c r="R296" s="652"/>
      <c r="S296" s="652"/>
      <c r="T296" s="652"/>
      <c r="U296" s="652"/>
      <c r="V296" s="653"/>
      <c r="W296" s="37" t="s">
        <v>87</v>
      </c>
      <c r="X296" s="643">
        <f>IFERROR(X295/H295,"0")</f>
        <v>0</v>
      </c>
      <c r="Y296" s="643">
        <f>IFERROR(Y295/H295,"0")</f>
        <v>0</v>
      </c>
      <c r="Z296" s="643">
        <f>IFERROR(IF(Z295="",0,Z295),"0")</f>
        <v>0</v>
      </c>
      <c r="AA296" s="644"/>
      <c r="AB296" s="644"/>
      <c r="AC296" s="644"/>
    </row>
    <row r="297" spans="1:68" hidden="1" x14ac:dyDescent="0.2">
      <c r="A297" s="655"/>
      <c r="B297" s="655"/>
      <c r="C297" s="655"/>
      <c r="D297" s="655"/>
      <c r="E297" s="655"/>
      <c r="F297" s="655"/>
      <c r="G297" s="655"/>
      <c r="H297" s="655"/>
      <c r="I297" s="655"/>
      <c r="J297" s="655"/>
      <c r="K297" s="655"/>
      <c r="L297" s="655"/>
      <c r="M297" s="655"/>
      <c r="N297" s="655"/>
      <c r="O297" s="657"/>
      <c r="P297" s="651" t="s">
        <v>86</v>
      </c>
      <c r="Q297" s="652"/>
      <c r="R297" s="652"/>
      <c r="S297" s="652"/>
      <c r="T297" s="652"/>
      <c r="U297" s="652"/>
      <c r="V297" s="653"/>
      <c r="W297" s="37" t="s">
        <v>69</v>
      </c>
      <c r="X297" s="643">
        <f>IFERROR(SUM(X295:X295),"0")</f>
        <v>0</v>
      </c>
      <c r="Y297" s="643">
        <f>IFERROR(SUM(Y295:Y295),"0")</f>
        <v>0</v>
      </c>
      <c r="Z297" s="37"/>
      <c r="AA297" s="644"/>
      <c r="AB297" s="644"/>
      <c r="AC297" s="644"/>
    </row>
    <row r="298" spans="1:68" ht="16.5" hidden="1" customHeight="1" x14ac:dyDescent="0.25">
      <c r="A298" s="669" t="s">
        <v>481</v>
      </c>
      <c r="B298" s="655"/>
      <c r="C298" s="655"/>
      <c r="D298" s="655"/>
      <c r="E298" s="655"/>
      <c r="F298" s="655"/>
      <c r="G298" s="655"/>
      <c r="H298" s="655"/>
      <c r="I298" s="655"/>
      <c r="J298" s="655"/>
      <c r="K298" s="655"/>
      <c r="L298" s="655"/>
      <c r="M298" s="655"/>
      <c r="N298" s="655"/>
      <c r="O298" s="655"/>
      <c r="P298" s="655"/>
      <c r="Q298" s="655"/>
      <c r="R298" s="655"/>
      <c r="S298" s="655"/>
      <c r="T298" s="655"/>
      <c r="U298" s="655"/>
      <c r="V298" s="655"/>
      <c r="W298" s="655"/>
      <c r="X298" s="655"/>
      <c r="Y298" s="655"/>
      <c r="Z298" s="655"/>
      <c r="AA298" s="636"/>
      <c r="AB298" s="636"/>
      <c r="AC298" s="636"/>
    </row>
    <row r="299" spans="1:68" ht="14.25" hidden="1" customHeight="1" x14ac:dyDescent="0.25">
      <c r="A299" s="654" t="s">
        <v>148</v>
      </c>
      <c r="B299" s="655"/>
      <c r="C299" s="655"/>
      <c r="D299" s="655"/>
      <c r="E299" s="655"/>
      <c r="F299" s="655"/>
      <c r="G299" s="655"/>
      <c r="H299" s="655"/>
      <c r="I299" s="655"/>
      <c r="J299" s="655"/>
      <c r="K299" s="655"/>
      <c r="L299" s="655"/>
      <c r="M299" s="655"/>
      <c r="N299" s="655"/>
      <c r="O299" s="655"/>
      <c r="P299" s="655"/>
      <c r="Q299" s="655"/>
      <c r="R299" s="655"/>
      <c r="S299" s="655"/>
      <c r="T299" s="655"/>
      <c r="U299" s="655"/>
      <c r="V299" s="655"/>
      <c r="W299" s="655"/>
      <c r="X299" s="655"/>
      <c r="Y299" s="655"/>
      <c r="Z299" s="655"/>
      <c r="AA299" s="637"/>
      <c r="AB299" s="637"/>
      <c r="AC299" s="637"/>
    </row>
    <row r="300" spans="1:68" ht="27" hidden="1" customHeight="1" x14ac:dyDescent="0.25">
      <c r="A300" s="54" t="s">
        <v>482</v>
      </c>
      <c r="B300" s="54" t="s">
        <v>483</v>
      </c>
      <c r="C300" s="31">
        <v>4301031305</v>
      </c>
      <c r="D300" s="647">
        <v>4607091389845</v>
      </c>
      <c r="E300" s="648"/>
      <c r="F300" s="640">
        <v>0.35</v>
      </c>
      <c r="G300" s="32">
        <v>6</v>
      </c>
      <c r="H300" s="640">
        <v>2.1</v>
      </c>
      <c r="I300" s="640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9"/>
      <c r="R300" s="659"/>
      <c r="S300" s="659"/>
      <c r="T300" s="660"/>
      <c r="U300" s="34"/>
      <c r="V300" s="34"/>
      <c r="W300" s="35" t="s">
        <v>69</v>
      </c>
      <c r="X300" s="641">
        <v>0</v>
      </c>
      <c r="Y300" s="64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hidden="1" customHeight="1" x14ac:dyDescent="0.25">
      <c r="A301" s="54" t="s">
        <v>485</v>
      </c>
      <c r="B301" s="54" t="s">
        <v>486</v>
      </c>
      <c r="C301" s="31">
        <v>4301031306</v>
      </c>
      <c r="D301" s="647">
        <v>4680115882881</v>
      </c>
      <c r="E301" s="648"/>
      <c r="F301" s="640">
        <v>0.28000000000000003</v>
      </c>
      <c r="G301" s="32">
        <v>6</v>
      </c>
      <c r="H301" s="640">
        <v>1.68</v>
      </c>
      <c r="I301" s="640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9"/>
      <c r="R301" s="659"/>
      <c r="S301" s="659"/>
      <c r="T301" s="660"/>
      <c r="U301" s="34"/>
      <c r="V301" s="34"/>
      <c r="W301" s="35" t="s">
        <v>69</v>
      </c>
      <c r="X301" s="641">
        <v>0</v>
      </c>
      <c r="Y301" s="642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656"/>
      <c r="B302" s="655"/>
      <c r="C302" s="655"/>
      <c r="D302" s="655"/>
      <c r="E302" s="655"/>
      <c r="F302" s="655"/>
      <c r="G302" s="655"/>
      <c r="H302" s="655"/>
      <c r="I302" s="655"/>
      <c r="J302" s="655"/>
      <c r="K302" s="655"/>
      <c r="L302" s="655"/>
      <c r="M302" s="655"/>
      <c r="N302" s="655"/>
      <c r="O302" s="657"/>
      <c r="P302" s="651" t="s">
        <v>86</v>
      </c>
      <c r="Q302" s="652"/>
      <c r="R302" s="652"/>
      <c r="S302" s="652"/>
      <c r="T302" s="652"/>
      <c r="U302" s="652"/>
      <c r="V302" s="653"/>
      <c r="W302" s="37" t="s">
        <v>87</v>
      </c>
      <c r="X302" s="643">
        <f>IFERROR(X300/H300,"0")+IFERROR(X301/H301,"0")</f>
        <v>0</v>
      </c>
      <c r="Y302" s="643">
        <f>IFERROR(Y300/H300,"0")+IFERROR(Y301/H301,"0")</f>
        <v>0</v>
      </c>
      <c r="Z302" s="643">
        <f>IFERROR(IF(Z300="",0,Z300),"0")+IFERROR(IF(Z301="",0,Z301),"0")</f>
        <v>0</v>
      </c>
      <c r="AA302" s="644"/>
      <c r="AB302" s="644"/>
      <c r="AC302" s="644"/>
    </row>
    <row r="303" spans="1:68" hidden="1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7"/>
      <c r="P303" s="651" t="s">
        <v>86</v>
      </c>
      <c r="Q303" s="652"/>
      <c r="R303" s="652"/>
      <c r="S303" s="652"/>
      <c r="T303" s="652"/>
      <c r="U303" s="652"/>
      <c r="V303" s="653"/>
      <c r="W303" s="37" t="s">
        <v>69</v>
      </c>
      <c r="X303" s="643">
        <f>IFERROR(SUM(X300:X301),"0")</f>
        <v>0</v>
      </c>
      <c r="Y303" s="643">
        <f>IFERROR(SUM(Y300:Y301),"0")</f>
        <v>0</v>
      </c>
      <c r="Z303" s="37"/>
      <c r="AA303" s="644"/>
      <c r="AB303" s="644"/>
      <c r="AC303" s="644"/>
    </row>
    <row r="304" spans="1:68" ht="16.5" hidden="1" customHeight="1" x14ac:dyDescent="0.25">
      <c r="A304" s="669" t="s">
        <v>487</v>
      </c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5"/>
      <c r="P304" s="655"/>
      <c r="Q304" s="655"/>
      <c r="R304" s="655"/>
      <c r="S304" s="655"/>
      <c r="T304" s="655"/>
      <c r="U304" s="655"/>
      <c r="V304" s="655"/>
      <c r="W304" s="655"/>
      <c r="X304" s="655"/>
      <c r="Y304" s="655"/>
      <c r="Z304" s="655"/>
      <c r="AA304" s="636"/>
      <c r="AB304" s="636"/>
      <c r="AC304" s="636"/>
    </row>
    <row r="305" spans="1:68" ht="14.25" hidden="1" customHeight="1" x14ac:dyDescent="0.25">
      <c r="A305" s="654" t="s">
        <v>96</v>
      </c>
      <c r="B305" s="655"/>
      <c r="C305" s="655"/>
      <c r="D305" s="655"/>
      <c r="E305" s="655"/>
      <c r="F305" s="655"/>
      <c r="G305" s="655"/>
      <c r="H305" s="655"/>
      <c r="I305" s="655"/>
      <c r="J305" s="655"/>
      <c r="K305" s="655"/>
      <c r="L305" s="655"/>
      <c r="M305" s="655"/>
      <c r="N305" s="655"/>
      <c r="O305" s="655"/>
      <c r="P305" s="655"/>
      <c r="Q305" s="655"/>
      <c r="R305" s="655"/>
      <c r="S305" s="655"/>
      <c r="T305" s="655"/>
      <c r="U305" s="655"/>
      <c r="V305" s="655"/>
      <c r="W305" s="655"/>
      <c r="X305" s="655"/>
      <c r="Y305" s="655"/>
      <c r="Z305" s="655"/>
      <c r="AA305" s="637"/>
      <c r="AB305" s="637"/>
      <c r="AC305" s="637"/>
    </row>
    <row r="306" spans="1:68" ht="27" hidden="1" customHeight="1" x14ac:dyDescent="0.25">
      <c r="A306" s="54" t="s">
        <v>488</v>
      </c>
      <c r="B306" s="54" t="s">
        <v>489</v>
      </c>
      <c r="C306" s="31">
        <v>4301011662</v>
      </c>
      <c r="D306" s="647">
        <v>4680115883703</v>
      </c>
      <c r="E306" s="648"/>
      <c r="F306" s="640">
        <v>1.35</v>
      </c>
      <c r="G306" s="32">
        <v>8</v>
      </c>
      <c r="H306" s="640">
        <v>10.8</v>
      </c>
      <c r="I306" s="640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6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59"/>
      <c r="R306" s="659"/>
      <c r="S306" s="659"/>
      <c r="T306" s="660"/>
      <c r="U306" s="34"/>
      <c r="V306" s="34"/>
      <c r="W306" s="35" t="s">
        <v>69</v>
      </c>
      <c r="X306" s="641">
        <v>0</v>
      </c>
      <c r="Y306" s="642">
        <f>IFERROR(IF(X306="",0,CEILING((X306/$H306),1)*$H306),"")</f>
        <v>0</v>
      </c>
      <c r="Z306" s="36" t="str">
        <f>IFERROR(IF(Y306=0,"",ROUNDUP(Y306/H306,0)*0.01898),"")</f>
        <v/>
      </c>
      <c r="AA306" s="56" t="s">
        <v>490</v>
      </c>
      <c r="AB306" s="57"/>
      <c r="AC306" s="355" t="s">
        <v>491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656"/>
      <c r="B307" s="655"/>
      <c r="C307" s="655"/>
      <c r="D307" s="655"/>
      <c r="E307" s="655"/>
      <c r="F307" s="655"/>
      <c r="G307" s="655"/>
      <c r="H307" s="655"/>
      <c r="I307" s="655"/>
      <c r="J307" s="655"/>
      <c r="K307" s="655"/>
      <c r="L307" s="655"/>
      <c r="M307" s="655"/>
      <c r="N307" s="655"/>
      <c r="O307" s="657"/>
      <c r="P307" s="651" t="s">
        <v>86</v>
      </c>
      <c r="Q307" s="652"/>
      <c r="R307" s="652"/>
      <c r="S307" s="652"/>
      <c r="T307" s="652"/>
      <c r="U307" s="652"/>
      <c r="V307" s="653"/>
      <c r="W307" s="37" t="s">
        <v>87</v>
      </c>
      <c r="X307" s="643">
        <f>IFERROR(X306/H306,"0")</f>
        <v>0</v>
      </c>
      <c r="Y307" s="643">
        <f>IFERROR(Y306/H306,"0")</f>
        <v>0</v>
      </c>
      <c r="Z307" s="643">
        <f>IFERROR(IF(Z306="",0,Z306),"0")</f>
        <v>0</v>
      </c>
      <c r="AA307" s="644"/>
      <c r="AB307" s="644"/>
      <c r="AC307" s="644"/>
    </row>
    <row r="308" spans="1:68" hidden="1" x14ac:dyDescent="0.2">
      <c r="A308" s="655"/>
      <c r="B308" s="655"/>
      <c r="C308" s="655"/>
      <c r="D308" s="655"/>
      <c r="E308" s="655"/>
      <c r="F308" s="655"/>
      <c r="G308" s="655"/>
      <c r="H308" s="655"/>
      <c r="I308" s="655"/>
      <c r="J308" s="655"/>
      <c r="K308" s="655"/>
      <c r="L308" s="655"/>
      <c r="M308" s="655"/>
      <c r="N308" s="655"/>
      <c r="O308" s="657"/>
      <c r="P308" s="651" t="s">
        <v>86</v>
      </c>
      <c r="Q308" s="652"/>
      <c r="R308" s="652"/>
      <c r="S308" s="652"/>
      <c r="T308" s="652"/>
      <c r="U308" s="652"/>
      <c r="V308" s="653"/>
      <c r="W308" s="37" t="s">
        <v>69</v>
      </c>
      <c r="X308" s="643">
        <f>IFERROR(SUM(X306:X306),"0")</f>
        <v>0</v>
      </c>
      <c r="Y308" s="643">
        <f>IFERROR(SUM(Y306:Y306),"0")</f>
        <v>0</v>
      </c>
      <c r="Z308" s="37"/>
      <c r="AA308" s="644"/>
      <c r="AB308" s="644"/>
      <c r="AC308" s="644"/>
    </row>
    <row r="309" spans="1:68" ht="16.5" hidden="1" customHeight="1" x14ac:dyDescent="0.25">
      <c r="A309" s="669" t="s">
        <v>492</v>
      </c>
      <c r="B309" s="655"/>
      <c r="C309" s="655"/>
      <c r="D309" s="655"/>
      <c r="E309" s="655"/>
      <c r="F309" s="655"/>
      <c r="G309" s="655"/>
      <c r="H309" s="655"/>
      <c r="I309" s="655"/>
      <c r="J309" s="655"/>
      <c r="K309" s="655"/>
      <c r="L309" s="655"/>
      <c r="M309" s="655"/>
      <c r="N309" s="655"/>
      <c r="O309" s="655"/>
      <c r="P309" s="655"/>
      <c r="Q309" s="655"/>
      <c r="R309" s="655"/>
      <c r="S309" s="655"/>
      <c r="T309" s="655"/>
      <c r="U309" s="655"/>
      <c r="V309" s="655"/>
      <c r="W309" s="655"/>
      <c r="X309" s="655"/>
      <c r="Y309" s="655"/>
      <c r="Z309" s="655"/>
      <c r="AA309" s="636"/>
      <c r="AB309" s="636"/>
      <c r="AC309" s="636"/>
    </row>
    <row r="310" spans="1:68" ht="14.25" hidden="1" customHeight="1" x14ac:dyDescent="0.25">
      <c r="A310" s="654" t="s">
        <v>96</v>
      </c>
      <c r="B310" s="655"/>
      <c r="C310" s="655"/>
      <c r="D310" s="655"/>
      <c r="E310" s="655"/>
      <c r="F310" s="655"/>
      <c r="G310" s="655"/>
      <c r="H310" s="655"/>
      <c r="I310" s="655"/>
      <c r="J310" s="655"/>
      <c r="K310" s="655"/>
      <c r="L310" s="655"/>
      <c r="M310" s="655"/>
      <c r="N310" s="655"/>
      <c r="O310" s="655"/>
      <c r="P310" s="655"/>
      <c r="Q310" s="655"/>
      <c r="R310" s="655"/>
      <c r="S310" s="655"/>
      <c r="T310" s="655"/>
      <c r="U310" s="655"/>
      <c r="V310" s="655"/>
      <c r="W310" s="655"/>
      <c r="X310" s="655"/>
      <c r="Y310" s="655"/>
      <c r="Z310" s="655"/>
      <c r="AA310" s="637"/>
      <c r="AB310" s="637"/>
      <c r="AC310" s="637"/>
    </row>
    <row r="311" spans="1:68" ht="27" hidden="1" customHeight="1" x14ac:dyDescent="0.25">
      <c r="A311" s="54" t="s">
        <v>493</v>
      </c>
      <c r="B311" s="54" t="s">
        <v>494</v>
      </c>
      <c r="C311" s="31">
        <v>4301012024</v>
      </c>
      <c r="D311" s="647">
        <v>4680115885615</v>
      </c>
      <c r="E311" s="648"/>
      <c r="F311" s="640">
        <v>1.35</v>
      </c>
      <c r="G311" s="32">
        <v>8</v>
      </c>
      <c r="H311" s="640">
        <v>10.8</v>
      </c>
      <c r="I311" s="640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2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59"/>
      <c r="R311" s="659"/>
      <c r="S311" s="659"/>
      <c r="T311" s="660"/>
      <c r="U311" s="34"/>
      <c r="V311" s="34"/>
      <c r="W311" s="35" t="s">
        <v>69</v>
      </c>
      <c r="X311" s="641">
        <v>0</v>
      </c>
      <c r="Y311" s="642">
        <f t="shared" ref="Y311:Y316" si="52"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57" t="s">
        <v>495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0</v>
      </c>
      <c r="BN311" s="64">
        <f t="shared" ref="BN311:BN316" si="54">IFERROR(Y311*I311/H311,"0")</f>
        <v>0</v>
      </c>
      <c r="BO311" s="64">
        <f t="shared" ref="BO311:BO316" si="55">IFERROR(1/J311*(X311/H311),"0")</f>
        <v>0</v>
      </c>
      <c r="BP311" s="64">
        <f t="shared" ref="BP311:BP316" si="56">IFERROR(1/J311*(Y311/H311),"0")</f>
        <v>0</v>
      </c>
    </row>
    <row r="312" spans="1:68" ht="27" hidden="1" customHeight="1" x14ac:dyDescent="0.25">
      <c r="A312" s="54" t="s">
        <v>496</v>
      </c>
      <c r="B312" s="54" t="s">
        <v>497</v>
      </c>
      <c r="C312" s="31">
        <v>4301011911</v>
      </c>
      <c r="D312" s="647">
        <v>4680115885554</v>
      </c>
      <c r="E312" s="648"/>
      <c r="F312" s="640">
        <v>1.35</v>
      </c>
      <c r="G312" s="32">
        <v>8</v>
      </c>
      <c r="H312" s="640">
        <v>10.8</v>
      </c>
      <c r="I312" s="640">
        <v>11.28</v>
      </c>
      <c r="J312" s="32">
        <v>48</v>
      </c>
      <c r="K312" s="32" t="s">
        <v>99</v>
      </c>
      <c r="L312" s="32"/>
      <c r="M312" s="33" t="s">
        <v>386</v>
      </c>
      <c r="N312" s="33"/>
      <c r="O312" s="32">
        <v>55</v>
      </c>
      <c r="P312" s="7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59"/>
      <c r="R312" s="659"/>
      <c r="S312" s="659"/>
      <c r="T312" s="660"/>
      <c r="U312" s="34"/>
      <c r="V312" s="34"/>
      <c r="W312" s="35" t="s">
        <v>69</v>
      </c>
      <c r="X312" s="641">
        <v>0</v>
      </c>
      <c r="Y312" s="64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498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496</v>
      </c>
      <c r="B313" s="54" t="s">
        <v>499</v>
      </c>
      <c r="C313" s="31">
        <v>4301012016</v>
      </c>
      <c r="D313" s="647">
        <v>4680115885554</v>
      </c>
      <c r="E313" s="648"/>
      <c r="F313" s="640">
        <v>1.35</v>
      </c>
      <c r="G313" s="32">
        <v>8</v>
      </c>
      <c r="H313" s="640">
        <v>10.8</v>
      </c>
      <c r="I313" s="640">
        <v>11.234999999999999</v>
      </c>
      <c r="J313" s="32">
        <v>64</v>
      </c>
      <c r="K313" s="32" t="s">
        <v>99</v>
      </c>
      <c r="L313" s="32"/>
      <c r="M313" s="33" t="s">
        <v>106</v>
      </c>
      <c r="N313" s="33"/>
      <c r="O313" s="32">
        <v>55</v>
      </c>
      <c r="P313" s="10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59"/>
      <c r="R313" s="659"/>
      <c r="S313" s="659"/>
      <c r="T313" s="660"/>
      <c r="U313" s="34"/>
      <c r="V313" s="34"/>
      <c r="W313" s="35" t="s">
        <v>69</v>
      </c>
      <c r="X313" s="641">
        <v>0</v>
      </c>
      <c r="Y313" s="64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500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37.5" hidden="1" customHeight="1" x14ac:dyDescent="0.25">
      <c r="A314" s="54" t="s">
        <v>501</v>
      </c>
      <c r="B314" s="54" t="s">
        <v>502</v>
      </c>
      <c r="C314" s="31">
        <v>4301011858</v>
      </c>
      <c r="D314" s="647">
        <v>4680115885646</v>
      </c>
      <c r="E314" s="648"/>
      <c r="F314" s="640">
        <v>1.35</v>
      </c>
      <c r="G314" s="32">
        <v>8</v>
      </c>
      <c r="H314" s="640">
        <v>10.8</v>
      </c>
      <c r="I314" s="640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59"/>
      <c r="R314" s="659"/>
      <c r="S314" s="659"/>
      <c r="T314" s="660"/>
      <c r="U314" s="34"/>
      <c r="V314" s="34"/>
      <c r="W314" s="35" t="s">
        <v>69</v>
      </c>
      <c r="X314" s="641">
        <v>0</v>
      </c>
      <c r="Y314" s="642">
        <f t="shared" si="52"/>
        <v>0</v>
      </c>
      <c r="Z314" s="36" t="str">
        <f>IFERROR(IF(Y314=0,"",ROUNDUP(Y314/H314,0)*0.01898),"")</f>
        <v/>
      </c>
      <c r="AA314" s="56"/>
      <c r="AB314" s="57"/>
      <c r="AC314" s="363" t="s">
        <v>503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504</v>
      </c>
      <c r="B315" s="54" t="s">
        <v>505</v>
      </c>
      <c r="C315" s="31">
        <v>4301011857</v>
      </c>
      <c r="D315" s="647">
        <v>4680115885622</v>
      </c>
      <c r="E315" s="648"/>
      <c r="F315" s="640">
        <v>0.4</v>
      </c>
      <c r="G315" s="32">
        <v>10</v>
      </c>
      <c r="H315" s="640">
        <v>4</v>
      </c>
      <c r="I315" s="640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9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59"/>
      <c r="R315" s="659"/>
      <c r="S315" s="659"/>
      <c r="T315" s="660"/>
      <c r="U315" s="34"/>
      <c r="V315" s="34"/>
      <c r="W315" s="35" t="s">
        <v>69</v>
      </c>
      <c r="X315" s="641">
        <v>0</v>
      </c>
      <c r="Y315" s="64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506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507</v>
      </c>
      <c r="B316" s="54" t="s">
        <v>508</v>
      </c>
      <c r="C316" s="31">
        <v>4301011859</v>
      </c>
      <c r="D316" s="647">
        <v>4680115885608</v>
      </c>
      <c r="E316" s="648"/>
      <c r="F316" s="640">
        <v>0.4</v>
      </c>
      <c r="G316" s="32">
        <v>10</v>
      </c>
      <c r="H316" s="640">
        <v>4</v>
      </c>
      <c r="I316" s="640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71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59"/>
      <c r="R316" s="659"/>
      <c r="S316" s="659"/>
      <c r="T316" s="660"/>
      <c r="U316" s="34"/>
      <c r="V316" s="34"/>
      <c r="W316" s="35" t="s">
        <v>69</v>
      </c>
      <c r="X316" s="641">
        <v>0</v>
      </c>
      <c r="Y316" s="642">
        <f t="shared" si="52"/>
        <v>0</v>
      </c>
      <c r="Z316" s="36" t="str">
        <f>IFERROR(IF(Y316=0,"",ROUNDUP(Y316/H316,0)*0.00902),"")</f>
        <v/>
      </c>
      <c r="AA316" s="56"/>
      <c r="AB316" s="57"/>
      <c r="AC316" s="367" t="s">
        <v>500</v>
      </c>
      <c r="AG316" s="64"/>
      <c r="AJ316" s="68"/>
      <c r="AK316" s="68">
        <v>0</v>
      </c>
      <c r="BB316" s="368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656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7"/>
      <c r="P317" s="651" t="s">
        <v>86</v>
      </c>
      <c r="Q317" s="652"/>
      <c r="R317" s="652"/>
      <c r="S317" s="652"/>
      <c r="T317" s="652"/>
      <c r="U317" s="652"/>
      <c r="V317" s="653"/>
      <c r="W317" s="37" t="s">
        <v>87</v>
      </c>
      <c r="X317" s="643">
        <f>IFERROR(X311/H311,"0")+IFERROR(X312/H312,"0")+IFERROR(X313/H313,"0")+IFERROR(X314/H314,"0")+IFERROR(X315/H315,"0")+IFERROR(X316/H316,"0")</f>
        <v>0</v>
      </c>
      <c r="Y317" s="643">
        <f>IFERROR(Y311/H311,"0")+IFERROR(Y312/H312,"0")+IFERROR(Y313/H313,"0")+IFERROR(Y314/H314,"0")+IFERROR(Y315/H315,"0")+IFERROR(Y316/H316,"0")</f>
        <v>0</v>
      </c>
      <c r="Z317" s="643">
        <f>IFERROR(IF(Z311="",0,Z311),"0")+IFERROR(IF(Z312="",0,Z312),"0")+IFERROR(IF(Z313="",0,Z313),"0")+IFERROR(IF(Z314="",0,Z314),"0")+IFERROR(IF(Z315="",0,Z315),"0")+IFERROR(IF(Z316="",0,Z316),"0")</f>
        <v>0</v>
      </c>
      <c r="AA317" s="644"/>
      <c r="AB317" s="644"/>
      <c r="AC317" s="644"/>
    </row>
    <row r="318" spans="1:68" hidden="1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7"/>
      <c r="P318" s="651" t="s">
        <v>86</v>
      </c>
      <c r="Q318" s="652"/>
      <c r="R318" s="652"/>
      <c r="S318" s="652"/>
      <c r="T318" s="652"/>
      <c r="U318" s="652"/>
      <c r="V318" s="653"/>
      <c r="W318" s="37" t="s">
        <v>69</v>
      </c>
      <c r="X318" s="643">
        <f>IFERROR(SUM(X311:X316),"0")</f>
        <v>0</v>
      </c>
      <c r="Y318" s="643">
        <f>IFERROR(SUM(Y311:Y316),"0")</f>
        <v>0</v>
      </c>
      <c r="Z318" s="37"/>
      <c r="AA318" s="644"/>
      <c r="AB318" s="644"/>
      <c r="AC318" s="644"/>
    </row>
    <row r="319" spans="1:68" ht="14.25" hidden="1" customHeight="1" x14ac:dyDescent="0.25">
      <c r="A319" s="654" t="s">
        <v>148</v>
      </c>
      <c r="B319" s="655"/>
      <c r="C319" s="655"/>
      <c r="D319" s="655"/>
      <c r="E319" s="655"/>
      <c r="F319" s="655"/>
      <c r="G319" s="655"/>
      <c r="H319" s="655"/>
      <c r="I319" s="655"/>
      <c r="J319" s="655"/>
      <c r="K319" s="655"/>
      <c r="L319" s="655"/>
      <c r="M319" s="655"/>
      <c r="N319" s="655"/>
      <c r="O319" s="655"/>
      <c r="P319" s="655"/>
      <c r="Q319" s="655"/>
      <c r="R319" s="655"/>
      <c r="S319" s="655"/>
      <c r="T319" s="655"/>
      <c r="U319" s="655"/>
      <c r="V319" s="655"/>
      <c r="W319" s="655"/>
      <c r="X319" s="655"/>
      <c r="Y319" s="655"/>
      <c r="Z319" s="655"/>
      <c r="AA319" s="637"/>
      <c r="AB319" s="637"/>
      <c r="AC319" s="637"/>
    </row>
    <row r="320" spans="1:68" ht="27" hidden="1" customHeight="1" x14ac:dyDescent="0.25">
      <c r="A320" s="54" t="s">
        <v>509</v>
      </c>
      <c r="B320" s="54" t="s">
        <v>510</v>
      </c>
      <c r="C320" s="31">
        <v>4301030878</v>
      </c>
      <c r="D320" s="647">
        <v>4607091387193</v>
      </c>
      <c r="E320" s="648"/>
      <c r="F320" s="640">
        <v>0.7</v>
      </c>
      <c r="G320" s="32">
        <v>6</v>
      </c>
      <c r="H320" s="640">
        <v>4.2</v>
      </c>
      <c r="I320" s="640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9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59"/>
      <c r="R320" s="659"/>
      <c r="S320" s="659"/>
      <c r="T320" s="660"/>
      <c r="U320" s="34"/>
      <c r="V320" s="34"/>
      <c r="W320" s="35" t="s">
        <v>69</v>
      </c>
      <c r="X320" s="641">
        <v>0</v>
      </c>
      <c r="Y320" s="6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511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512</v>
      </c>
      <c r="B321" s="54" t="s">
        <v>513</v>
      </c>
      <c r="C321" s="31">
        <v>4301031153</v>
      </c>
      <c r="D321" s="647">
        <v>4607091387230</v>
      </c>
      <c r="E321" s="648"/>
      <c r="F321" s="640">
        <v>0.7</v>
      </c>
      <c r="G321" s="32">
        <v>6</v>
      </c>
      <c r="H321" s="640">
        <v>4.2</v>
      </c>
      <c r="I321" s="640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9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59"/>
      <c r="R321" s="659"/>
      <c r="S321" s="659"/>
      <c r="T321" s="660"/>
      <c r="U321" s="34"/>
      <c r="V321" s="34"/>
      <c r="W321" s="35" t="s">
        <v>69</v>
      </c>
      <c r="X321" s="641">
        <v>0</v>
      </c>
      <c r="Y321" s="6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514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4301031154</v>
      </c>
      <c r="D322" s="647">
        <v>4607091387292</v>
      </c>
      <c r="E322" s="648"/>
      <c r="F322" s="640">
        <v>0.73</v>
      </c>
      <c r="G322" s="32">
        <v>6</v>
      </c>
      <c r="H322" s="640">
        <v>4.38</v>
      </c>
      <c r="I322" s="640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59"/>
      <c r="R322" s="659"/>
      <c r="S322" s="659"/>
      <c r="T322" s="660"/>
      <c r="U322" s="34"/>
      <c r="V322" s="34"/>
      <c r="W322" s="35" t="s">
        <v>69</v>
      </c>
      <c r="X322" s="641">
        <v>0</v>
      </c>
      <c r="Y322" s="64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518</v>
      </c>
      <c r="B323" s="54" t="s">
        <v>519</v>
      </c>
      <c r="C323" s="31">
        <v>4301031152</v>
      </c>
      <c r="D323" s="647">
        <v>4607091387285</v>
      </c>
      <c r="E323" s="648"/>
      <c r="F323" s="640">
        <v>0.35</v>
      </c>
      <c r="G323" s="32">
        <v>6</v>
      </c>
      <c r="H323" s="640">
        <v>2.1</v>
      </c>
      <c r="I323" s="640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92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59"/>
      <c r="R323" s="659"/>
      <c r="S323" s="659"/>
      <c r="T323" s="660"/>
      <c r="U323" s="34"/>
      <c r="V323" s="34"/>
      <c r="W323" s="35" t="s">
        <v>69</v>
      </c>
      <c r="X323" s="641">
        <v>0</v>
      </c>
      <c r="Y323" s="64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375" t="s">
        <v>514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656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7"/>
      <c r="P324" s="651" t="s">
        <v>86</v>
      </c>
      <c r="Q324" s="652"/>
      <c r="R324" s="652"/>
      <c r="S324" s="652"/>
      <c r="T324" s="652"/>
      <c r="U324" s="652"/>
      <c r="V324" s="653"/>
      <c r="W324" s="37" t="s">
        <v>87</v>
      </c>
      <c r="X324" s="643">
        <f>IFERROR(X320/H320,"0")+IFERROR(X321/H321,"0")+IFERROR(X322/H322,"0")+IFERROR(X323/H323,"0")</f>
        <v>0</v>
      </c>
      <c r="Y324" s="643">
        <f>IFERROR(Y320/H320,"0")+IFERROR(Y321/H321,"0")+IFERROR(Y322/H322,"0")+IFERROR(Y323/H323,"0")</f>
        <v>0</v>
      </c>
      <c r="Z324" s="643">
        <f>IFERROR(IF(Z320="",0,Z320),"0")+IFERROR(IF(Z321="",0,Z321),"0")+IFERROR(IF(Z322="",0,Z322),"0")+IFERROR(IF(Z323="",0,Z323),"0")</f>
        <v>0</v>
      </c>
      <c r="AA324" s="644"/>
      <c r="AB324" s="644"/>
      <c r="AC324" s="644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7"/>
      <c r="P325" s="651" t="s">
        <v>86</v>
      </c>
      <c r="Q325" s="652"/>
      <c r="R325" s="652"/>
      <c r="S325" s="652"/>
      <c r="T325" s="652"/>
      <c r="U325" s="652"/>
      <c r="V325" s="653"/>
      <c r="W325" s="37" t="s">
        <v>69</v>
      </c>
      <c r="X325" s="643">
        <f>IFERROR(SUM(X320:X323),"0")</f>
        <v>0</v>
      </c>
      <c r="Y325" s="643">
        <f>IFERROR(SUM(Y320:Y323),"0")</f>
        <v>0</v>
      </c>
      <c r="Z325" s="37"/>
      <c r="AA325" s="644"/>
      <c r="AB325" s="644"/>
      <c r="AC325" s="644"/>
    </row>
    <row r="326" spans="1:68" ht="14.25" hidden="1" customHeight="1" x14ac:dyDescent="0.25">
      <c r="A326" s="654" t="s">
        <v>64</v>
      </c>
      <c r="B326" s="655"/>
      <c r="C326" s="655"/>
      <c r="D326" s="655"/>
      <c r="E326" s="655"/>
      <c r="F326" s="655"/>
      <c r="G326" s="655"/>
      <c r="H326" s="655"/>
      <c r="I326" s="655"/>
      <c r="J326" s="655"/>
      <c r="K326" s="655"/>
      <c r="L326" s="655"/>
      <c r="M326" s="655"/>
      <c r="N326" s="655"/>
      <c r="O326" s="655"/>
      <c r="P326" s="655"/>
      <c r="Q326" s="655"/>
      <c r="R326" s="655"/>
      <c r="S326" s="655"/>
      <c r="T326" s="655"/>
      <c r="U326" s="655"/>
      <c r="V326" s="655"/>
      <c r="W326" s="655"/>
      <c r="X326" s="655"/>
      <c r="Y326" s="655"/>
      <c r="Z326" s="655"/>
      <c r="AA326" s="637"/>
      <c r="AB326" s="637"/>
      <c r="AC326" s="637"/>
    </row>
    <row r="327" spans="1:68" ht="27" hidden="1" customHeight="1" x14ac:dyDescent="0.25">
      <c r="A327" s="54" t="s">
        <v>520</v>
      </c>
      <c r="B327" s="54" t="s">
        <v>521</v>
      </c>
      <c r="C327" s="31">
        <v>4301051100</v>
      </c>
      <c r="D327" s="647">
        <v>4607091387766</v>
      </c>
      <c r="E327" s="648"/>
      <c r="F327" s="640">
        <v>1.3</v>
      </c>
      <c r="G327" s="32">
        <v>6</v>
      </c>
      <c r="H327" s="640">
        <v>7.8</v>
      </c>
      <c r="I327" s="640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9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59"/>
      <c r="R327" s="659"/>
      <c r="S327" s="659"/>
      <c r="T327" s="660"/>
      <c r="U327" s="34"/>
      <c r="V327" s="34"/>
      <c r="W327" s="35" t="s">
        <v>69</v>
      </c>
      <c r="X327" s="641">
        <v>0</v>
      </c>
      <c r="Y327" s="64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522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4301051818</v>
      </c>
      <c r="D328" s="647">
        <v>4607091387957</v>
      </c>
      <c r="E328" s="648"/>
      <c r="F328" s="640">
        <v>1.3</v>
      </c>
      <c r="G328" s="32">
        <v>6</v>
      </c>
      <c r="H328" s="640">
        <v>7.8</v>
      </c>
      <c r="I328" s="640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59"/>
      <c r="R328" s="659"/>
      <c r="S328" s="659"/>
      <c r="T328" s="660"/>
      <c r="U328" s="34"/>
      <c r="V328" s="34"/>
      <c r="W328" s="35" t="s">
        <v>69</v>
      </c>
      <c r="X328" s="641">
        <v>0</v>
      </c>
      <c r="Y328" s="64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525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4301051819</v>
      </c>
      <c r="D329" s="647">
        <v>4607091387964</v>
      </c>
      <c r="E329" s="648"/>
      <c r="F329" s="640">
        <v>1.35</v>
      </c>
      <c r="G329" s="32">
        <v>6</v>
      </c>
      <c r="H329" s="640">
        <v>8.1</v>
      </c>
      <c r="I329" s="640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7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59"/>
      <c r="R329" s="659"/>
      <c r="S329" s="659"/>
      <c r="T329" s="660"/>
      <c r="U329" s="34"/>
      <c r="V329" s="34"/>
      <c r="W329" s="35" t="s">
        <v>69</v>
      </c>
      <c r="X329" s="641">
        <v>0</v>
      </c>
      <c r="Y329" s="642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528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4301051734</v>
      </c>
      <c r="D330" s="647">
        <v>4680115884588</v>
      </c>
      <c r="E330" s="648"/>
      <c r="F330" s="640">
        <v>0.5</v>
      </c>
      <c r="G330" s="32">
        <v>6</v>
      </c>
      <c r="H330" s="640">
        <v>3</v>
      </c>
      <c r="I330" s="640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59"/>
      <c r="R330" s="659"/>
      <c r="S330" s="659"/>
      <c r="T330" s="660"/>
      <c r="U330" s="34"/>
      <c r="V330" s="34"/>
      <c r="W330" s="35" t="s">
        <v>69</v>
      </c>
      <c r="X330" s="641">
        <v>0</v>
      </c>
      <c r="Y330" s="64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531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532</v>
      </c>
      <c r="B331" s="54" t="s">
        <v>533</v>
      </c>
      <c r="C331" s="31">
        <v>4301051578</v>
      </c>
      <c r="D331" s="647">
        <v>4607091387513</v>
      </c>
      <c r="E331" s="648"/>
      <c r="F331" s="640">
        <v>0.45</v>
      </c>
      <c r="G331" s="32">
        <v>6</v>
      </c>
      <c r="H331" s="640">
        <v>2.7</v>
      </c>
      <c r="I331" s="640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7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59"/>
      <c r="R331" s="659"/>
      <c r="S331" s="659"/>
      <c r="T331" s="660"/>
      <c r="U331" s="34"/>
      <c r="V331" s="34"/>
      <c r="W331" s="35" t="s">
        <v>69</v>
      </c>
      <c r="X331" s="641">
        <v>0</v>
      </c>
      <c r="Y331" s="642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534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56"/>
      <c r="B332" s="655"/>
      <c r="C332" s="655"/>
      <c r="D332" s="655"/>
      <c r="E332" s="655"/>
      <c r="F332" s="655"/>
      <c r="G332" s="655"/>
      <c r="H332" s="655"/>
      <c r="I332" s="655"/>
      <c r="J332" s="655"/>
      <c r="K332" s="655"/>
      <c r="L332" s="655"/>
      <c r="M332" s="655"/>
      <c r="N332" s="655"/>
      <c r="O332" s="657"/>
      <c r="P332" s="651" t="s">
        <v>86</v>
      </c>
      <c r="Q332" s="652"/>
      <c r="R332" s="652"/>
      <c r="S332" s="652"/>
      <c r="T332" s="652"/>
      <c r="U332" s="652"/>
      <c r="V332" s="653"/>
      <c r="W332" s="37" t="s">
        <v>87</v>
      </c>
      <c r="X332" s="643">
        <f>IFERROR(X327/H327,"0")+IFERROR(X328/H328,"0")+IFERROR(X329/H329,"0")+IFERROR(X330/H330,"0")+IFERROR(X331/H331,"0")</f>
        <v>0</v>
      </c>
      <c r="Y332" s="643">
        <f>IFERROR(Y327/H327,"0")+IFERROR(Y328/H328,"0")+IFERROR(Y329/H329,"0")+IFERROR(Y330/H330,"0")+IFERROR(Y331/H331,"0")</f>
        <v>0</v>
      </c>
      <c r="Z332" s="643">
        <f>IFERROR(IF(Z327="",0,Z327),"0")+IFERROR(IF(Z328="",0,Z328),"0")+IFERROR(IF(Z329="",0,Z329),"0")+IFERROR(IF(Z330="",0,Z330),"0")+IFERROR(IF(Z331="",0,Z331),"0")</f>
        <v>0</v>
      </c>
      <c r="AA332" s="644"/>
      <c r="AB332" s="644"/>
      <c r="AC332" s="644"/>
    </row>
    <row r="333" spans="1:68" hidden="1" x14ac:dyDescent="0.2">
      <c r="A333" s="655"/>
      <c r="B333" s="655"/>
      <c r="C333" s="655"/>
      <c r="D333" s="655"/>
      <c r="E333" s="655"/>
      <c r="F333" s="655"/>
      <c r="G333" s="655"/>
      <c r="H333" s="655"/>
      <c r="I333" s="655"/>
      <c r="J333" s="655"/>
      <c r="K333" s="655"/>
      <c r="L333" s="655"/>
      <c r="M333" s="655"/>
      <c r="N333" s="655"/>
      <c r="O333" s="657"/>
      <c r="P333" s="651" t="s">
        <v>86</v>
      </c>
      <c r="Q333" s="652"/>
      <c r="R333" s="652"/>
      <c r="S333" s="652"/>
      <c r="T333" s="652"/>
      <c r="U333" s="652"/>
      <c r="V333" s="653"/>
      <c r="W333" s="37" t="s">
        <v>69</v>
      </c>
      <c r="X333" s="643">
        <f>IFERROR(SUM(X327:X331),"0")</f>
        <v>0</v>
      </c>
      <c r="Y333" s="643">
        <f>IFERROR(SUM(Y327:Y331),"0")</f>
        <v>0</v>
      </c>
      <c r="Z333" s="37"/>
      <c r="AA333" s="644"/>
      <c r="AB333" s="644"/>
      <c r="AC333" s="644"/>
    </row>
    <row r="334" spans="1:68" ht="14.25" hidden="1" customHeight="1" x14ac:dyDescent="0.25">
      <c r="A334" s="654" t="s">
        <v>174</v>
      </c>
      <c r="B334" s="655"/>
      <c r="C334" s="655"/>
      <c r="D334" s="655"/>
      <c r="E334" s="655"/>
      <c r="F334" s="655"/>
      <c r="G334" s="655"/>
      <c r="H334" s="655"/>
      <c r="I334" s="655"/>
      <c r="J334" s="655"/>
      <c r="K334" s="655"/>
      <c r="L334" s="655"/>
      <c r="M334" s="655"/>
      <c r="N334" s="655"/>
      <c r="O334" s="655"/>
      <c r="P334" s="655"/>
      <c r="Q334" s="655"/>
      <c r="R334" s="655"/>
      <c r="S334" s="655"/>
      <c r="T334" s="655"/>
      <c r="U334" s="655"/>
      <c r="V334" s="655"/>
      <c r="W334" s="655"/>
      <c r="X334" s="655"/>
      <c r="Y334" s="655"/>
      <c r="Z334" s="655"/>
      <c r="AA334" s="637"/>
      <c r="AB334" s="637"/>
      <c r="AC334" s="637"/>
    </row>
    <row r="335" spans="1:68" ht="27" hidden="1" customHeight="1" x14ac:dyDescent="0.25">
      <c r="A335" s="54" t="s">
        <v>535</v>
      </c>
      <c r="B335" s="54" t="s">
        <v>536</v>
      </c>
      <c r="C335" s="31">
        <v>4301060387</v>
      </c>
      <c r="D335" s="647">
        <v>4607091380880</v>
      </c>
      <c r="E335" s="648"/>
      <c r="F335" s="640">
        <v>1.4</v>
      </c>
      <c r="G335" s="32">
        <v>6</v>
      </c>
      <c r="H335" s="640">
        <v>8.4</v>
      </c>
      <c r="I335" s="640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59"/>
      <c r="R335" s="659"/>
      <c r="S335" s="659"/>
      <c r="T335" s="660"/>
      <c r="U335" s="34"/>
      <c r="V335" s="34"/>
      <c r="W335" s="35" t="s">
        <v>69</v>
      </c>
      <c r="X335" s="641">
        <v>0</v>
      </c>
      <c r="Y335" s="64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537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538</v>
      </c>
      <c r="B336" s="54" t="s">
        <v>539</v>
      </c>
      <c r="C336" s="31">
        <v>4301060406</v>
      </c>
      <c r="D336" s="647">
        <v>4607091384482</v>
      </c>
      <c r="E336" s="648"/>
      <c r="F336" s="640">
        <v>1.3</v>
      </c>
      <c r="G336" s="32">
        <v>6</v>
      </c>
      <c r="H336" s="640">
        <v>7.8</v>
      </c>
      <c r="I336" s="640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5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59"/>
      <c r="R336" s="659"/>
      <c r="S336" s="659"/>
      <c r="T336" s="660"/>
      <c r="U336" s="34"/>
      <c r="V336" s="34"/>
      <c r="W336" s="35" t="s">
        <v>69</v>
      </c>
      <c r="X336" s="641">
        <v>0</v>
      </c>
      <c r="Y336" s="64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540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16.5" hidden="1" customHeight="1" x14ac:dyDescent="0.25">
      <c r="A337" s="54" t="s">
        <v>541</v>
      </c>
      <c r="B337" s="54" t="s">
        <v>542</v>
      </c>
      <c r="C337" s="31">
        <v>4301060484</v>
      </c>
      <c r="D337" s="647">
        <v>4607091380897</v>
      </c>
      <c r="E337" s="648"/>
      <c r="F337" s="640">
        <v>1.4</v>
      </c>
      <c r="G337" s="32">
        <v>6</v>
      </c>
      <c r="H337" s="640">
        <v>8.4</v>
      </c>
      <c r="I337" s="640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59"/>
      <c r="R337" s="659"/>
      <c r="S337" s="659"/>
      <c r="T337" s="660"/>
      <c r="U337" s="34"/>
      <c r="V337" s="34"/>
      <c r="W337" s="35" t="s">
        <v>69</v>
      </c>
      <c r="X337" s="641">
        <v>0</v>
      </c>
      <c r="Y337" s="642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91" t="s">
        <v>543</v>
      </c>
      <c r="AG337" s="64"/>
      <c r="AJ337" s="68"/>
      <c r="AK337" s="68">
        <v>0</v>
      </c>
      <c r="BB337" s="39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656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7"/>
      <c r="P338" s="651" t="s">
        <v>86</v>
      </c>
      <c r="Q338" s="652"/>
      <c r="R338" s="652"/>
      <c r="S338" s="652"/>
      <c r="T338" s="652"/>
      <c r="U338" s="652"/>
      <c r="V338" s="653"/>
      <c r="W338" s="37" t="s">
        <v>87</v>
      </c>
      <c r="X338" s="643">
        <f>IFERROR(X335/H335,"0")+IFERROR(X336/H336,"0")+IFERROR(X337/H337,"0")</f>
        <v>0</v>
      </c>
      <c r="Y338" s="643">
        <f>IFERROR(Y335/H335,"0")+IFERROR(Y336/H336,"0")+IFERROR(Y337/H337,"0")</f>
        <v>0</v>
      </c>
      <c r="Z338" s="643">
        <f>IFERROR(IF(Z335="",0,Z335),"0")+IFERROR(IF(Z336="",0,Z336),"0")+IFERROR(IF(Z337="",0,Z337),"0")</f>
        <v>0</v>
      </c>
      <c r="AA338" s="644"/>
      <c r="AB338" s="644"/>
      <c r="AC338" s="644"/>
    </row>
    <row r="339" spans="1:68" hidden="1" x14ac:dyDescent="0.2">
      <c r="A339" s="655"/>
      <c r="B339" s="655"/>
      <c r="C339" s="655"/>
      <c r="D339" s="655"/>
      <c r="E339" s="655"/>
      <c r="F339" s="655"/>
      <c r="G339" s="655"/>
      <c r="H339" s="655"/>
      <c r="I339" s="655"/>
      <c r="J339" s="655"/>
      <c r="K339" s="655"/>
      <c r="L339" s="655"/>
      <c r="M339" s="655"/>
      <c r="N339" s="655"/>
      <c r="O339" s="657"/>
      <c r="P339" s="651" t="s">
        <v>86</v>
      </c>
      <c r="Q339" s="652"/>
      <c r="R339" s="652"/>
      <c r="S339" s="652"/>
      <c r="T339" s="652"/>
      <c r="U339" s="652"/>
      <c r="V339" s="653"/>
      <c r="W339" s="37" t="s">
        <v>69</v>
      </c>
      <c r="X339" s="643">
        <f>IFERROR(SUM(X335:X337),"0")</f>
        <v>0</v>
      </c>
      <c r="Y339" s="643">
        <f>IFERROR(SUM(Y335:Y337),"0")</f>
        <v>0</v>
      </c>
      <c r="Z339" s="37"/>
      <c r="AA339" s="644"/>
      <c r="AB339" s="644"/>
      <c r="AC339" s="644"/>
    </row>
    <row r="340" spans="1:68" ht="14.25" hidden="1" customHeight="1" x14ac:dyDescent="0.25">
      <c r="A340" s="654" t="s">
        <v>88</v>
      </c>
      <c r="B340" s="655"/>
      <c r="C340" s="655"/>
      <c r="D340" s="655"/>
      <c r="E340" s="655"/>
      <c r="F340" s="655"/>
      <c r="G340" s="655"/>
      <c r="H340" s="655"/>
      <c r="I340" s="655"/>
      <c r="J340" s="655"/>
      <c r="K340" s="655"/>
      <c r="L340" s="655"/>
      <c r="M340" s="655"/>
      <c r="N340" s="655"/>
      <c r="O340" s="655"/>
      <c r="P340" s="655"/>
      <c r="Q340" s="655"/>
      <c r="R340" s="655"/>
      <c r="S340" s="655"/>
      <c r="T340" s="655"/>
      <c r="U340" s="655"/>
      <c r="V340" s="655"/>
      <c r="W340" s="655"/>
      <c r="X340" s="655"/>
      <c r="Y340" s="655"/>
      <c r="Z340" s="655"/>
      <c r="AA340" s="637"/>
      <c r="AB340" s="637"/>
      <c r="AC340" s="637"/>
    </row>
    <row r="341" spans="1:68" ht="27" hidden="1" customHeight="1" x14ac:dyDescent="0.25">
      <c r="A341" s="54" t="s">
        <v>544</v>
      </c>
      <c r="B341" s="54" t="s">
        <v>545</v>
      </c>
      <c r="C341" s="31">
        <v>4301032055</v>
      </c>
      <c r="D341" s="647">
        <v>4680115886476</v>
      </c>
      <c r="E341" s="648"/>
      <c r="F341" s="640">
        <v>0.38</v>
      </c>
      <c r="G341" s="32">
        <v>8</v>
      </c>
      <c r="H341" s="640">
        <v>3.04</v>
      </c>
      <c r="I341" s="640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49" t="s">
        <v>546</v>
      </c>
      <c r="Q341" s="659"/>
      <c r="R341" s="659"/>
      <c r="S341" s="659"/>
      <c r="T341" s="660"/>
      <c r="U341" s="34"/>
      <c r="V341" s="34"/>
      <c r="W341" s="35" t="s">
        <v>69</v>
      </c>
      <c r="X341" s="641">
        <v>0</v>
      </c>
      <c r="Y341" s="642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547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548</v>
      </c>
      <c r="B342" s="54" t="s">
        <v>549</v>
      </c>
      <c r="C342" s="31">
        <v>4301030232</v>
      </c>
      <c r="D342" s="647">
        <v>4607091388374</v>
      </c>
      <c r="E342" s="648"/>
      <c r="F342" s="640">
        <v>0.38</v>
      </c>
      <c r="G342" s="32">
        <v>8</v>
      </c>
      <c r="H342" s="640">
        <v>3.04</v>
      </c>
      <c r="I342" s="640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83" t="s">
        <v>550</v>
      </c>
      <c r="Q342" s="659"/>
      <c r="R342" s="659"/>
      <c r="S342" s="659"/>
      <c r="T342" s="660"/>
      <c r="U342" s="34"/>
      <c r="V342" s="34"/>
      <c r="W342" s="35" t="s">
        <v>69</v>
      </c>
      <c r="X342" s="641">
        <v>0</v>
      </c>
      <c r="Y342" s="642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551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552</v>
      </c>
      <c r="B343" s="54" t="s">
        <v>553</v>
      </c>
      <c r="C343" s="31">
        <v>4301032015</v>
      </c>
      <c r="D343" s="647">
        <v>4607091383102</v>
      </c>
      <c r="E343" s="648"/>
      <c r="F343" s="640">
        <v>0.17</v>
      </c>
      <c r="G343" s="32">
        <v>15</v>
      </c>
      <c r="H343" s="640">
        <v>2.5499999999999998</v>
      </c>
      <c r="I343" s="640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8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59"/>
      <c r="R343" s="659"/>
      <c r="S343" s="659"/>
      <c r="T343" s="660"/>
      <c r="U343" s="34"/>
      <c r="V343" s="34"/>
      <c r="W343" s="35" t="s">
        <v>69</v>
      </c>
      <c r="X343" s="641">
        <v>0</v>
      </c>
      <c r="Y343" s="64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555</v>
      </c>
      <c r="B344" s="54" t="s">
        <v>556</v>
      </c>
      <c r="C344" s="31">
        <v>4301030233</v>
      </c>
      <c r="D344" s="647">
        <v>4607091388404</v>
      </c>
      <c r="E344" s="648"/>
      <c r="F344" s="640">
        <v>0.17</v>
      </c>
      <c r="G344" s="32">
        <v>15</v>
      </c>
      <c r="H344" s="640">
        <v>2.5499999999999998</v>
      </c>
      <c r="I344" s="640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59"/>
      <c r="R344" s="659"/>
      <c r="S344" s="659"/>
      <c r="T344" s="660"/>
      <c r="U344" s="34"/>
      <c r="V344" s="34"/>
      <c r="W344" s="35" t="s">
        <v>69</v>
      </c>
      <c r="X344" s="641">
        <v>0</v>
      </c>
      <c r="Y344" s="642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399" t="s">
        <v>551</v>
      </c>
      <c r="AG344" s="64"/>
      <c r="AJ344" s="68"/>
      <c r="AK344" s="68">
        <v>0</v>
      </c>
      <c r="BB344" s="400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656"/>
      <c r="B345" s="655"/>
      <c r="C345" s="655"/>
      <c r="D345" s="655"/>
      <c r="E345" s="655"/>
      <c r="F345" s="655"/>
      <c r="G345" s="655"/>
      <c r="H345" s="655"/>
      <c r="I345" s="655"/>
      <c r="J345" s="655"/>
      <c r="K345" s="655"/>
      <c r="L345" s="655"/>
      <c r="M345" s="655"/>
      <c r="N345" s="655"/>
      <c r="O345" s="657"/>
      <c r="P345" s="651" t="s">
        <v>86</v>
      </c>
      <c r="Q345" s="652"/>
      <c r="R345" s="652"/>
      <c r="S345" s="652"/>
      <c r="T345" s="652"/>
      <c r="U345" s="652"/>
      <c r="V345" s="653"/>
      <c r="W345" s="37" t="s">
        <v>87</v>
      </c>
      <c r="X345" s="643">
        <f>IFERROR(X341/H341,"0")+IFERROR(X342/H342,"0")+IFERROR(X343/H343,"0")+IFERROR(X344/H344,"0")</f>
        <v>0</v>
      </c>
      <c r="Y345" s="643">
        <f>IFERROR(Y341/H341,"0")+IFERROR(Y342/H342,"0")+IFERROR(Y343/H343,"0")+IFERROR(Y344/H344,"0")</f>
        <v>0</v>
      </c>
      <c r="Z345" s="643">
        <f>IFERROR(IF(Z341="",0,Z341),"0")+IFERROR(IF(Z342="",0,Z342),"0")+IFERROR(IF(Z343="",0,Z343),"0")+IFERROR(IF(Z344="",0,Z344),"0")</f>
        <v>0</v>
      </c>
      <c r="AA345" s="644"/>
      <c r="AB345" s="644"/>
      <c r="AC345" s="644"/>
    </row>
    <row r="346" spans="1:68" hidden="1" x14ac:dyDescent="0.2">
      <c r="A346" s="655"/>
      <c r="B346" s="655"/>
      <c r="C346" s="655"/>
      <c r="D346" s="655"/>
      <c r="E346" s="655"/>
      <c r="F346" s="655"/>
      <c r="G346" s="655"/>
      <c r="H346" s="655"/>
      <c r="I346" s="655"/>
      <c r="J346" s="655"/>
      <c r="K346" s="655"/>
      <c r="L346" s="655"/>
      <c r="M346" s="655"/>
      <c r="N346" s="655"/>
      <c r="O346" s="657"/>
      <c r="P346" s="651" t="s">
        <v>86</v>
      </c>
      <c r="Q346" s="652"/>
      <c r="R346" s="652"/>
      <c r="S346" s="652"/>
      <c r="T346" s="652"/>
      <c r="U346" s="652"/>
      <c r="V346" s="653"/>
      <c r="W346" s="37" t="s">
        <v>69</v>
      </c>
      <c r="X346" s="643">
        <f>IFERROR(SUM(X341:X344),"0")</f>
        <v>0</v>
      </c>
      <c r="Y346" s="643">
        <f>IFERROR(SUM(Y341:Y344),"0")</f>
        <v>0</v>
      </c>
      <c r="Z346" s="37"/>
      <c r="AA346" s="644"/>
      <c r="AB346" s="644"/>
      <c r="AC346" s="644"/>
    </row>
    <row r="347" spans="1:68" ht="14.25" hidden="1" customHeight="1" x14ac:dyDescent="0.25">
      <c r="A347" s="654" t="s">
        <v>557</v>
      </c>
      <c r="B347" s="655"/>
      <c r="C347" s="655"/>
      <c r="D347" s="655"/>
      <c r="E347" s="655"/>
      <c r="F347" s="655"/>
      <c r="G347" s="655"/>
      <c r="H347" s="655"/>
      <c r="I347" s="655"/>
      <c r="J347" s="655"/>
      <c r="K347" s="655"/>
      <c r="L347" s="655"/>
      <c r="M347" s="655"/>
      <c r="N347" s="655"/>
      <c r="O347" s="655"/>
      <c r="P347" s="655"/>
      <c r="Q347" s="655"/>
      <c r="R347" s="655"/>
      <c r="S347" s="655"/>
      <c r="T347" s="655"/>
      <c r="U347" s="655"/>
      <c r="V347" s="655"/>
      <c r="W347" s="655"/>
      <c r="X347" s="655"/>
      <c r="Y347" s="655"/>
      <c r="Z347" s="655"/>
      <c r="AA347" s="637"/>
      <c r="AB347" s="637"/>
      <c r="AC347" s="637"/>
    </row>
    <row r="348" spans="1:68" ht="16.5" hidden="1" customHeight="1" x14ac:dyDescent="0.25">
      <c r="A348" s="54" t="s">
        <v>558</v>
      </c>
      <c r="B348" s="54" t="s">
        <v>559</v>
      </c>
      <c r="C348" s="31">
        <v>4301180007</v>
      </c>
      <c r="D348" s="647">
        <v>4680115881808</v>
      </c>
      <c r="E348" s="648"/>
      <c r="F348" s="640">
        <v>0.1</v>
      </c>
      <c r="G348" s="32">
        <v>20</v>
      </c>
      <c r="H348" s="640">
        <v>2</v>
      </c>
      <c r="I348" s="640">
        <v>2.2400000000000002</v>
      </c>
      <c r="J348" s="32">
        <v>238</v>
      </c>
      <c r="K348" s="32" t="s">
        <v>67</v>
      </c>
      <c r="L348" s="32"/>
      <c r="M348" s="33" t="s">
        <v>560</v>
      </c>
      <c r="N348" s="33"/>
      <c r="O348" s="32">
        <v>730</v>
      </c>
      <c r="P348" s="9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59"/>
      <c r="R348" s="659"/>
      <c r="S348" s="659"/>
      <c r="T348" s="660"/>
      <c r="U348" s="34"/>
      <c r="V348" s="34"/>
      <c r="W348" s="35" t="s">
        <v>69</v>
      </c>
      <c r="X348" s="641">
        <v>0</v>
      </c>
      <c r="Y348" s="64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561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562</v>
      </c>
      <c r="B349" s="54" t="s">
        <v>563</v>
      </c>
      <c r="C349" s="31">
        <v>4301180006</v>
      </c>
      <c r="D349" s="647">
        <v>4680115881822</v>
      </c>
      <c r="E349" s="648"/>
      <c r="F349" s="640">
        <v>0.1</v>
      </c>
      <c r="G349" s="32">
        <v>20</v>
      </c>
      <c r="H349" s="640">
        <v>2</v>
      </c>
      <c r="I349" s="640">
        <v>2.2400000000000002</v>
      </c>
      <c r="J349" s="32">
        <v>238</v>
      </c>
      <c r="K349" s="32" t="s">
        <v>67</v>
      </c>
      <c r="L349" s="32"/>
      <c r="M349" s="33" t="s">
        <v>560</v>
      </c>
      <c r="N349" s="33"/>
      <c r="O349" s="32">
        <v>730</v>
      </c>
      <c r="P349" s="9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59"/>
      <c r="R349" s="659"/>
      <c r="S349" s="659"/>
      <c r="T349" s="660"/>
      <c r="U349" s="34"/>
      <c r="V349" s="34"/>
      <c r="W349" s="35" t="s">
        <v>69</v>
      </c>
      <c r="X349" s="641">
        <v>0</v>
      </c>
      <c r="Y349" s="64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561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564</v>
      </c>
      <c r="B350" s="54" t="s">
        <v>565</v>
      </c>
      <c r="C350" s="31">
        <v>4301180001</v>
      </c>
      <c r="D350" s="647">
        <v>4680115880016</v>
      </c>
      <c r="E350" s="648"/>
      <c r="F350" s="640">
        <v>0.1</v>
      </c>
      <c r="G350" s="32">
        <v>20</v>
      </c>
      <c r="H350" s="640">
        <v>2</v>
      </c>
      <c r="I350" s="640">
        <v>2.2400000000000002</v>
      </c>
      <c r="J350" s="32">
        <v>238</v>
      </c>
      <c r="K350" s="32" t="s">
        <v>67</v>
      </c>
      <c r="L350" s="32"/>
      <c r="M350" s="33" t="s">
        <v>560</v>
      </c>
      <c r="N350" s="33"/>
      <c r="O350" s="32">
        <v>730</v>
      </c>
      <c r="P350" s="8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59"/>
      <c r="R350" s="659"/>
      <c r="S350" s="659"/>
      <c r="T350" s="660"/>
      <c r="U350" s="34"/>
      <c r="V350" s="34"/>
      <c r="W350" s="35" t="s">
        <v>69</v>
      </c>
      <c r="X350" s="641">
        <v>0</v>
      </c>
      <c r="Y350" s="64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561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656"/>
      <c r="B351" s="655"/>
      <c r="C351" s="655"/>
      <c r="D351" s="655"/>
      <c r="E351" s="655"/>
      <c r="F351" s="655"/>
      <c r="G351" s="655"/>
      <c r="H351" s="655"/>
      <c r="I351" s="655"/>
      <c r="J351" s="655"/>
      <c r="K351" s="655"/>
      <c r="L351" s="655"/>
      <c r="M351" s="655"/>
      <c r="N351" s="655"/>
      <c r="O351" s="657"/>
      <c r="P351" s="651" t="s">
        <v>86</v>
      </c>
      <c r="Q351" s="652"/>
      <c r="R351" s="652"/>
      <c r="S351" s="652"/>
      <c r="T351" s="652"/>
      <c r="U351" s="652"/>
      <c r="V351" s="653"/>
      <c r="W351" s="37" t="s">
        <v>87</v>
      </c>
      <c r="X351" s="643">
        <f>IFERROR(X348/H348,"0")+IFERROR(X349/H349,"0")+IFERROR(X350/H350,"0")</f>
        <v>0</v>
      </c>
      <c r="Y351" s="643">
        <f>IFERROR(Y348/H348,"0")+IFERROR(Y349/H349,"0")+IFERROR(Y350/H350,"0")</f>
        <v>0</v>
      </c>
      <c r="Z351" s="643">
        <f>IFERROR(IF(Z348="",0,Z348),"0")+IFERROR(IF(Z349="",0,Z349),"0")+IFERROR(IF(Z350="",0,Z350),"0")</f>
        <v>0</v>
      </c>
      <c r="AA351" s="644"/>
      <c r="AB351" s="644"/>
      <c r="AC351" s="644"/>
    </row>
    <row r="352" spans="1:68" hidden="1" x14ac:dyDescent="0.2">
      <c r="A352" s="655"/>
      <c r="B352" s="655"/>
      <c r="C352" s="655"/>
      <c r="D352" s="655"/>
      <c r="E352" s="655"/>
      <c r="F352" s="655"/>
      <c r="G352" s="655"/>
      <c r="H352" s="655"/>
      <c r="I352" s="655"/>
      <c r="J352" s="655"/>
      <c r="K352" s="655"/>
      <c r="L352" s="655"/>
      <c r="M352" s="655"/>
      <c r="N352" s="655"/>
      <c r="O352" s="657"/>
      <c r="P352" s="651" t="s">
        <v>86</v>
      </c>
      <c r="Q352" s="652"/>
      <c r="R352" s="652"/>
      <c r="S352" s="652"/>
      <c r="T352" s="652"/>
      <c r="U352" s="652"/>
      <c r="V352" s="653"/>
      <c r="W352" s="37" t="s">
        <v>69</v>
      </c>
      <c r="X352" s="643">
        <f>IFERROR(SUM(X348:X350),"0")</f>
        <v>0</v>
      </c>
      <c r="Y352" s="643">
        <f>IFERROR(SUM(Y348:Y350),"0")</f>
        <v>0</v>
      </c>
      <c r="Z352" s="37"/>
      <c r="AA352" s="644"/>
      <c r="AB352" s="644"/>
      <c r="AC352" s="644"/>
    </row>
    <row r="353" spans="1:68" ht="16.5" hidden="1" customHeight="1" x14ac:dyDescent="0.25">
      <c r="A353" s="669" t="s">
        <v>566</v>
      </c>
      <c r="B353" s="655"/>
      <c r="C353" s="655"/>
      <c r="D353" s="655"/>
      <c r="E353" s="655"/>
      <c r="F353" s="655"/>
      <c r="G353" s="655"/>
      <c r="H353" s="655"/>
      <c r="I353" s="655"/>
      <c r="J353" s="655"/>
      <c r="K353" s="655"/>
      <c r="L353" s="655"/>
      <c r="M353" s="655"/>
      <c r="N353" s="655"/>
      <c r="O353" s="655"/>
      <c r="P353" s="655"/>
      <c r="Q353" s="655"/>
      <c r="R353" s="655"/>
      <c r="S353" s="655"/>
      <c r="T353" s="655"/>
      <c r="U353" s="655"/>
      <c r="V353" s="655"/>
      <c r="W353" s="655"/>
      <c r="X353" s="655"/>
      <c r="Y353" s="655"/>
      <c r="Z353" s="655"/>
      <c r="AA353" s="636"/>
      <c r="AB353" s="636"/>
      <c r="AC353" s="636"/>
    </row>
    <row r="354" spans="1:68" ht="14.25" hidden="1" customHeight="1" x14ac:dyDescent="0.25">
      <c r="A354" s="654" t="s">
        <v>148</v>
      </c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5"/>
      <c r="P354" s="655"/>
      <c r="Q354" s="655"/>
      <c r="R354" s="655"/>
      <c r="S354" s="655"/>
      <c r="T354" s="655"/>
      <c r="U354" s="655"/>
      <c r="V354" s="655"/>
      <c r="W354" s="655"/>
      <c r="X354" s="655"/>
      <c r="Y354" s="655"/>
      <c r="Z354" s="655"/>
      <c r="AA354" s="637"/>
      <c r="AB354" s="637"/>
      <c r="AC354" s="637"/>
    </row>
    <row r="355" spans="1:68" ht="27" hidden="1" customHeight="1" x14ac:dyDescent="0.25">
      <c r="A355" s="54" t="s">
        <v>567</v>
      </c>
      <c r="B355" s="54" t="s">
        <v>568</v>
      </c>
      <c r="C355" s="31">
        <v>4301031066</v>
      </c>
      <c r="D355" s="647">
        <v>4607091383836</v>
      </c>
      <c r="E355" s="648"/>
      <c r="F355" s="640">
        <v>0.3</v>
      </c>
      <c r="G355" s="32">
        <v>6</v>
      </c>
      <c r="H355" s="640">
        <v>1.8</v>
      </c>
      <c r="I355" s="640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59"/>
      <c r="R355" s="659"/>
      <c r="S355" s="659"/>
      <c r="T355" s="660"/>
      <c r="U355" s="34"/>
      <c r="V355" s="34"/>
      <c r="W355" s="35" t="s">
        <v>69</v>
      </c>
      <c r="X355" s="641">
        <v>0</v>
      </c>
      <c r="Y355" s="642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656"/>
      <c r="B356" s="655"/>
      <c r="C356" s="655"/>
      <c r="D356" s="655"/>
      <c r="E356" s="655"/>
      <c r="F356" s="655"/>
      <c r="G356" s="655"/>
      <c r="H356" s="655"/>
      <c r="I356" s="655"/>
      <c r="J356" s="655"/>
      <c r="K356" s="655"/>
      <c r="L356" s="655"/>
      <c r="M356" s="655"/>
      <c r="N356" s="655"/>
      <c r="O356" s="657"/>
      <c r="P356" s="651" t="s">
        <v>86</v>
      </c>
      <c r="Q356" s="652"/>
      <c r="R356" s="652"/>
      <c r="S356" s="652"/>
      <c r="T356" s="652"/>
      <c r="U356" s="652"/>
      <c r="V356" s="653"/>
      <c r="W356" s="37" t="s">
        <v>87</v>
      </c>
      <c r="X356" s="643">
        <f>IFERROR(X355/H355,"0")</f>
        <v>0</v>
      </c>
      <c r="Y356" s="643">
        <f>IFERROR(Y355/H355,"0")</f>
        <v>0</v>
      </c>
      <c r="Z356" s="643">
        <f>IFERROR(IF(Z355="",0,Z355),"0")</f>
        <v>0</v>
      </c>
      <c r="AA356" s="644"/>
      <c r="AB356" s="644"/>
      <c r="AC356" s="644"/>
    </row>
    <row r="357" spans="1:68" hidden="1" x14ac:dyDescent="0.2">
      <c r="A357" s="655"/>
      <c r="B357" s="655"/>
      <c r="C357" s="655"/>
      <c r="D357" s="655"/>
      <c r="E357" s="655"/>
      <c r="F357" s="655"/>
      <c r="G357" s="655"/>
      <c r="H357" s="655"/>
      <c r="I357" s="655"/>
      <c r="J357" s="655"/>
      <c r="K357" s="655"/>
      <c r="L357" s="655"/>
      <c r="M357" s="655"/>
      <c r="N357" s="655"/>
      <c r="O357" s="657"/>
      <c r="P357" s="651" t="s">
        <v>86</v>
      </c>
      <c r="Q357" s="652"/>
      <c r="R357" s="652"/>
      <c r="S357" s="652"/>
      <c r="T357" s="652"/>
      <c r="U357" s="652"/>
      <c r="V357" s="653"/>
      <c r="W357" s="37" t="s">
        <v>69</v>
      </c>
      <c r="X357" s="643">
        <f>IFERROR(SUM(X355:X355),"0")</f>
        <v>0</v>
      </c>
      <c r="Y357" s="643">
        <f>IFERROR(SUM(Y355:Y355),"0")</f>
        <v>0</v>
      </c>
      <c r="Z357" s="37"/>
      <c r="AA357" s="644"/>
      <c r="AB357" s="644"/>
      <c r="AC357" s="644"/>
    </row>
    <row r="358" spans="1:68" ht="14.25" hidden="1" customHeight="1" x14ac:dyDescent="0.25">
      <c r="A358" s="654" t="s">
        <v>64</v>
      </c>
      <c r="B358" s="655"/>
      <c r="C358" s="655"/>
      <c r="D358" s="655"/>
      <c r="E358" s="655"/>
      <c r="F358" s="655"/>
      <c r="G358" s="655"/>
      <c r="H358" s="655"/>
      <c r="I358" s="655"/>
      <c r="J358" s="655"/>
      <c r="K358" s="655"/>
      <c r="L358" s="655"/>
      <c r="M358" s="655"/>
      <c r="N358" s="655"/>
      <c r="O358" s="655"/>
      <c r="P358" s="655"/>
      <c r="Q358" s="655"/>
      <c r="R358" s="655"/>
      <c r="S358" s="655"/>
      <c r="T358" s="655"/>
      <c r="U358" s="655"/>
      <c r="V358" s="655"/>
      <c r="W358" s="655"/>
      <c r="X358" s="655"/>
      <c r="Y358" s="655"/>
      <c r="Z358" s="655"/>
      <c r="AA358" s="637"/>
      <c r="AB358" s="637"/>
      <c r="AC358" s="637"/>
    </row>
    <row r="359" spans="1:68" ht="27" hidden="1" customHeight="1" x14ac:dyDescent="0.25">
      <c r="A359" s="54" t="s">
        <v>570</v>
      </c>
      <c r="B359" s="54" t="s">
        <v>571</v>
      </c>
      <c r="C359" s="31">
        <v>4301051489</v>
      </c>
      <c r="D359" s="647">
        <v>4607091387919</v>
      </c>
      <c r="E359" s="648"/>
      <c r="F359" s="640">
        <v>1.35</v>
      </c>
      <c r="G359" s="32">
        <v>6</v>
      </c>
      <c r="H359" s="640">
        <v>8.1</v>
      </c>
      <c r="I359" s="640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9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59"/>
      <c r="R359" s="659"/>
      <c r="S359" s="659"/>
      <c r="T359" s="660"/>
      <c r="U359" s="34"/>
      <c r="V359" s="34"/>
      <c r="W359" s="35" t="s">
        <v>69</v>
      </c>
      <c r="X359" s="641">
        <v>0</v>
      </c>
      <c r="Y359" s="64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4301051461</v>
      </c>
      <c r="D360" s="647">
        <v>4680115883604</v>
      </c>
      <c r="E360" s="648"/>
      <c r="F360" s="640">
        <v>0.35</v>
      </c>
      <c r="G360" s="32">
        <v>6</v>
      </c>
      <c r="H360" s="640">
        <v>2.1</v>
      </c>
      <c r="I360" s="640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101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59"/>
      <c r="R360" s="659"/>
      <c r="S360" s="659"/>
      <c r="T360" s="660"/>
      <c r="U360" s="34"/>
      <c r="V360" s="34"/>
      <c r="W360" s="35" t="s">
        <v>69</v>
      </c>
      <c r="X360" s="641">
        <v>579.59999999999991</v>
      </c>
      <c r="Y360" s="642">
        <f>IFERROR(IF(X360="",0,CEILING((X360/$H360),1)*$H360),"")</f>
        <v>579.6</v>
      </c>
      <c r="Z360" s="36">
        <f>IFERROR(IF(Y360=0,"",ROUNDUP(Y360/H360,0)*0.00651),"")</f>
        <v>1.7967600000000001</v>
      </c>
      <c r="AA360" s="56"/>
      <c r="AB360" s="57"/>
      <c r="AC360" s="411" t="s">
        <v>575</v>
      </c>
      <c r="AG360" s="64"/>
      <c r="AJ360" s="68"/>
      <c r="AK360" s="68">
        <v>0</v>
      </c>
      <c r="BB360" s="412" t="s">
        <v>1</v>
      </c>
      <c r="BM360" s="64">
        <f>IFERROR(X360*I360/H360,"0")</f>
        <v>649.15199999999982</v>
      </c>
      <c r="BN360" s="64">
        <f>IFERROR(Y360*I360/H360,"0")</f>
        <v>649.15199999999993</v>
      </c>
      <c r="BO360" s="64">
        <f>IFERROR(1/J360*(X360/H360),"0")</f>
        <v>1.5164835164835162</v>
      </c>
      <c r="BP360" s="64">
        <f>IFERROR(1/J360*(Y360/H360),"0")</f>
        <v>1.5164835164835166</v>
      </c>
    </row>
    <row r="361" spans="1:68" ht="27" customHeight="1" x14ac:dyDescent="0.25">
      <c r="A361" s="54" t="s">
        <v>576</v>
      </c>
      <c r="B361" s="54" t="s">
        <v>577</v>
      </c>
      <c r="C361" s="31">
        <v>4301051864</v>
      </c>
      <c r="D361" s="647">
        <v>4680115883567</v>
      </c>
      <c r="E361" s="648"/>
      <c r="F361" s="640">
        <v>0.35</v>
      </c>
      <c r="G361" s="32">
        <v>6</v>
      </c>
      <c r="H361" s="640">
        <v>2.1</v>
      </c>
      <c r="I361" s="640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59"/>
      <c r="R361" s="659"/>
      <c r="S361" s="659"/>
      <c r="T361" s="660"/>
      <c r="U361" s="34"/>
      <c r="V361" s="34"/>
      <c r="W361" s="35" t="s">
        <v>69</v>
      </c>
      <c r="X361" s="641">
        <v>191.1</v>
      </c>
      <c r="Y361" s="642">
        <f>IFERROR(IF(X361="",0,CEILING((X361/$H361),1)*$H361),"")</f>
        <v>191.1</v>
      </c>
      <c r="Z361" s="36">
        <f>IFERROR(IF(Y361=0,"",ROUNDUP(Y361/H361,0)*0.00651),"")</f>
        <v>0.59240999999999999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212.93999999999997</v>
      </c>
      <c r="BN361" s="64">
        <f>IFERROR(Y361*I361/H361,"0")</f>
        <v>212.93999999999997</v>
      </c>
      <c r="BO361" s="64">
        <f>IFERROR(1/J361*(X361/H361),"0")</f>
        <v>0.5</v>
      </c>
      <c r="BP361" s="64">
        <f>IFERROR(1/J361*(Y361/H361),"0")</f>
        <v>0.5</v>
      </c>
    </row>
    <row r="362" spans="1:68" x14ac:dyDescent="0.2">
      <c r="A362" s="656"/>
      <c r="B362" s="655"/>
      <c r="C362" s="655"/>
      <c r="D362" s="655"/>
      <c r="E362" s="655"/>
      <c r="F362" s="655"/>
      <c r="G362" s="655"/>
      <c r="H362" s="655"/>
      <c r="I362" s="655"/>
      <c r="J362" s="655"/>
      <c r="K362" s="655"/>
      <c r="L362" s="655"/>
      <c r="M362" s="655"/>
      <c r="N362" s="655"/>
      <c r="O362" s="657"/>
      <c r="P362" s="651" t="s">
        <v>86</v>
      </c>
      <c r="Q362" s="652"/>
      <c r="R362" s="652"/>
      <c r="S362" s="652"/>
      <c r="T362" s="652"/>
      <c r="U362" s="652"/>
      <c r="V362" s="653"/>
      <c r="W362" s="37" t="s">
        <v>87</v>
      </c>
      <c r="X362" s="643">
        <f>IFERROR(X359/H359,"0")+IFERROR(X360/H360,"0")+IFERROR(X361/H361,"0")</f>
        <v>366.99999999999994</v>
      </c>
      <c r="Y362" s="643">
        <f>IFERROR(Y359/H359,"0")+IFERROR(Y360/H360,"0")+IFERROR(Y361/H361,"0")</f>
        <v>367</v>
      </c>
      <c r="Z362" s="643">
        <f>IFERROR(IF(Z359="",0,Z359),"0")+IFERROR(IF(Z360="",0,Z360),"0")+IFERROR(IF(Z361="",0,Z361),"0")</f>
        <v>2.38917</v>
      </c>
      <c r="AA362" s="644"/>
      <c r="AB362" s="644"/>
      <c r="AC362" s="644"/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7"/>
      <c r="P363" s="651" t="s">
        <v>86</v>
      </c>
      <c r="Q363" s="652"/>
      <c r="R363" s="652"/>
      <c r="S363" s="652"/>
      <c r="T363" s="652"/>
      <c r="U363" s="652"/>
      <c r="V363" s="653"/>
      <c r="W363" s="37" t="s">
        <v>69</v>
      </c>
      <c r="X363" s="643">
        <f>IFERROR(SUM(X359:X361),"0")</f>
        <v>770.69999999999993</v>
      </c>
      <c r="Y363" s="643">
        <f>IFERROR(SUM(Y359:Y361),"0")</f>
        <v>770.7</v>
      </c>
      <c r="Z363" s="37"/>
      <c r="AA363" s="644"/>
      <c r="AB363" s="644"/>
      <c r="AC363" s="644"/>
    </row>
    <row r="364" spans="1:68" ht="27.75" hidden="1" customHeight="1" x14ac:dyDescent="0.2">
      <c r="A364" s="699" t="s">
        <v>579</v>
      </c>
      <c r="B364" s="700"/>
      <c r="C364" s="700"/>
      <c r="D364" s="700"/>
      <c r="E364" s="700"/>
      <c r="F364" s="700"/>
      <c r="G364" s="700"/>
      <c r="H364" s="700"/>
      <c r="I364" s="700"/>
      <c r="J364" s="700"/>
      <c r="K364" s="700"/>
      <c r="L364" s="700"/>
      <c r="M364" s="700"/>
      <c r="N364" s="700"/>
      <c r="O364" s="700"/>
      <c r="P364" s="700"/>
      <c r="Q364" s="700"/>
      <c r="R364" s="700"/>
      <c r="S364" s="700"/>
      <c r="T364" s="700"/>
      <c r="U364" s="700"/>
      <c r="V364" s="700"/>
      <c r="W364" s="700"/>
      <c r="X364" s="700"/>
      <c r="Y364" s="700"/>
      <c r="Z364" s="700"/>
      <c r="AA364" s="48"/>
      <c r="AB364" s="48"/>
      <c r="AC364" s="48"/>
    </row>
    <row r="365" spans="1:68" ht="16.5" hidden="1" customHeight="1" x14ac:dyDescent="0.25">
      <c r="A365" s="669" t="s">
        <v>580</v>
      </c>
      <c r="B365" s="655"/>
      <c r="C365" s="655"/>
      <c r="D365" s="655"/>
      <c r="E365" s="655"/>
      <c r="F365" s="655"/>
      <c r="G365" s="655"/>
      <c r="H365" s="655"/>
      <c r="I365" s="655"/>
      <c r="J365" s="655"/>
      <c r="K365" s="655"/>
      <c r="L365" s="655"/>
      <c r="M365" s="655"/>
      <c r="N365" s="655"/>
      <c r="O365" s="655"/>
      <c r="P365" s="655"/>
      <c r="Q365" s="655"/>
      <c r="R365" s="655"/>
      <c r="S365" s="655"/>
      <c r="T365" s="655"/>
      <c r="U365" s="655"/>
      <c r="V365" s="655"/>
      <c r="W365" s="655"/>
      <c r="X365" s="655"/>
      <c r="Y365" s="655"/>
      <c r="Z365" s="655"/>
      <c r="AA365" s="636"/>
      <c r="AB365" s="636"/>
      <c r="AC365" s="636"/>
    </row>
    <row r="366" spans="1:68" ht="14.25" hidden="1" customHeight="1" x14ac:dyDescent="0.25">
      <c r="A366" s="654" t="s">
        <v>96</v>
      </c>
      <c r="B366" s="655"/>
      <c r="C366" s="655"/>
      <c r="D366" s="655"/>
      <c r="E366" s="655"/>
      <c r="F366" s="655"/>
      <c r="G366" s="655"/>
      <c r="H366" s="655"/>
      <c r="I366" s="655"/>
      <c r="J366" s="655"/>
      <c r="K366" s="655"/>
      <c r="L366" s="655"/>
      <c r="M366" s="655"/>
      <c r="N366" s="655"/>
      <c r="O366" s="655"/>
      <c r="P366" s="655"/>
      <c r="Q366" s="655"/>
      <c r="R366" s="655"/>
      <c r="S366" s="655"/>
      <c r="T366" s="655"/>
      <c r="U366" s="655"/>
      <c r="V366" s="655"/>
      <c r="W366" s="655"/>
      <c r="X366" s="655"/>
      <c r="Y366" s="655"/>
      <c r="Z366" s="655"/>
      <c r="AA366" s="637"/>
      <c r="AB366" s="637"/>
      <c r="AC366" s="637"/>
    </row>
    <row r="367" spans="1:68" ht="37.5" hidden="1" customHeight="1" x14ac:dyDescent="0.25">
      <c r="A367" s="54" t="s">
        <v>581</v>
      </c>
      <c r="B367" s="54" t="s">
        <v>582</v>
      </c>
      <c r="C367" s="31">
        <v>4301011869</v>
      </c>
      <c r="D367" s="647">
        <v>4680115884847</v>
      </c>
      <c r="E367" s="648"/>
      <c r="F367" s="640">
        <v>2.5</v>
      </c>
      <c r="G367" s="32">
        <v>6</v>
      </c>
      <c r="H367" s="640">
        <v>15</v>
      </c>
      <c r="I367" s="640">
        <v>15.48</v>
      </c>
      <c r="J367" s="32">
        <v>48</v>
      </c>
      <c r="K367" s="32" t="s">
        <v>99</v>
      </c>
      <c r="L367" s="32" t="s">
        <v>105</v>
      </c>
      <c r="M367" s="33" t="s">
        <v>68</v>
      </c>
      <c r="N367" s="33"/>
      <c r="O367" s="32">
        <v>60</v>
      </c>
      <c r="P367" s="98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59"/>
      <c r="R367" s="659"/>
      <c r="S367" s="659"/>
      <c r="T367" s="660"/>
      <c r="U367" s="34"/>
      <c r="V367" s="34"/>
      <c r="W367" s="35" t="s">
        <v>69</v>
      </c>
      <c r="X367" s="641">
        <v>0</v>
      </c>
      <c r="Y367" s="642">
        <f t="shared" ref="Y367:Y373" si="57">IFERROR(IF(X367="",0,CEILING((X367/$H367),1)*$H367),"")</f>
        <v>0</v>
      </c>
      <c r="Z367" s="36" t="str">
        <f>IFERROR(IF(Y367=0,"",ROUNDUP(Y367/H367,0)*0.02175),"")</f>
        <v/>
      </c>
      <c r="AA367" s="56"/>
      <c r="AB367" s="57"/>
      <c r="AC367" s="415" t="s">
        <v>583</v>
      </c>
      <c r="AG367" s="64"/>
      <c r="AJ367" s="68" t="s">
        <v>107</v>
      </c>
      <c r="AK367" s="68">
        <v>720</v>
      </c>
      <c r="BB367" s="416" t="s">
        <v>1</v>
      </c>
      <c r="BM367" s="64">
        <f t="shared" ref="BM367:BM373" si="58">IFERROR(X367*I367/H367,"0")</f>
        <v>0</v>
      </c>
      <c r="BN367" s="64">
        <f t="shared" ref="BN367:BN373" si="59">IFERROR(Y367*I367/H367,"0")</f>
        <v>0</v>
      </c>
      <c r="BO367" s="64">
        <f t="shared" ref="BO367:BO373" si="60">IFERROR(1/J367*(X367/H367),"0")</f>
        <v>0</v>
      </c>
      <c r="BP367" s="64">
        <f t="shared" ref="BP367:BP373" si="61"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4301011870</v>
      </c>
      <c r="D368" s="647">
        <v>4680115884854</v>
      </c>
      <c r="E368" s="648"/>
      <c r="F368" s="640">
        <v>2.5</v>
      </c>
      <c r="G368" s="32">
        <v>6</v>
      </c>
      <c r="H368" s="640">
        <v>15</v>
      </c>
      <c r="I368" s="640">
        <v>15.48</v>
      </c>
      <c r="J368" s="32">
        <v>48</v>
      </c>
      <c r="K368" s="32" t="s">
        <v>99</v>
      </c>
      <c r="L368" s="32" t="s">
        <v>105</v>
      </c>
      <c r="M368" s="33" t="s">
        <v>68</v>
      </c>
      <c r="N368" s="33"/>
      <c r="O368" s="32">
        <v>60</v>
      </c>
      <c r="P368" s="10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59"/>
      <c r="R368" s="659"/>
      <c r="S368" s="659"/>
      <c r="T368" s="660"/>
      <c r="U368" s="34"/>
      <c r="V368" s="34"/>
      <c r="W368" s="35" t="s">
        <v>69</v>
      </c>
      <c r="X368" s="641">
        <v>0</v>
      </c>
      <c r="Y368" s="64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586</v>
      </c>
      <c r="AG368" s="64"/>
      <c r="AJ368" s="68" t="s">
        <v>107</v>
      </c>
      <c r="AK368" s="68">
        <v>720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37.5" hidden="1" customHeight="1" x14ac:dyDescent="0.25">
      <c r="A369" s="54" t="s">
        <v>587</v>
      </c>
      <c r="B369" s="54" t="s">
        <v>588</v>
      </c>
      <c r="C369" s="31">
        <v>4301011867</v>
      </c>
      <c r="D369" s="647">
        <v>4680115884830</v>
      </c>
      <c r="E369" s="648"/>
      <c r="F369" s="640">
        <v>2.5</v>
      </c>
      <c r="G369" s="32">
        <v>6</v>
      </c>
      <c r="H369" s="640">
        <v>15</v>
      </c>
      <c r="I369" s="640">
        <v>15.48</v>
      </c>
      <c r="J369" s="32">
        <v>48</v>
      </c>
      <c r="K369" s="32" t="s">
        <v>99</v>
      </c>
      <c r="L369" s="32" t="s">
        <v>105</v>
      </c>
      <c r="M369" s="33" t="s">
        <v>68</v>
      </c>
      <c r="N369" s="33"/>
      <c r="O369" s="32">
        <v>60</v>
      </c>
      <c r="P369" s="9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59"/>
      <c r="R369" s="659"/>
      <c r="S369" s="659"/>
      <c r="T369" s="660"/>
      <c r="U369" s="34"/>
      <c r="V369" s="34"/>
      <c r="W369" s="35" t="s">
        <v>69</v>
      </c>
      <c r="X369" s="641">
        <v>0</v>
      </c>
      <c r="Y369" s="64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589</v>
      </c>
      <c r="AG369" s="64"/>
      <c r="AJ369" s="68" t="s">
        <v>107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590</v>
      </c>
      <c r="B370" s="54" t="s">
        <v>591</v>
      </c>
      <c r="C370" s="31">
        <v>4301011832</v>
      </c>
      <c r="D370" s="647">
        <v>4607091383997</v>
      </c>
      <c r="E370" s="648"/>
      <c r="F370" s="640">
        <v>2.5</v>
      </c>
      <c r="G370" s="32">
        <v>6</v>
      </c>
      <c r="H370" s="640">
        <v>15</v>
      </c>
      <c r="I370" s="640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59"/>
      <c r="R370" s="659"/>
      <c r="S370" s="659"/>
      <c r="T370" s="660"/>
      <c r="U370" s="34"/>
      <c r="V370" s="34"/>
      <c r="W370" s="35" t="s">
        <v>69</v>
      </c>
      <c r="X370" s="641">
        <v>0</v>
      </c>
      <c r="Y370" s="642">
        <f t="shared" si="57"/>
        <v>0</v>
      </c>
      <c r="Z370" s="36" t="str">
        <f>IFERROR(IF(Y370=0,"",ROUNDUP(Y370/H370,0)*0.02175),"")</f>
        <v/>
      </c>
      <c r="AA370" s="56"/>
      <c r="AB370" s="57"/>
      <c r="AC370" s="421" t="s">
        <v>592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593</v>
      </c>
      <c r="B371" s="54" t="s">
        <v>594</v>
      </c>
      <c r="C371" s="31">
        <v>4301011433</v>
      </c>
      <c r="D371" s="647">
        <v>4680115882638</v>
      </c>
      <c r="E371" s="648"/>
      <c r="F371" s="640">
        <v>0.4</v>
      </c>
      <c r="G371" s="32">
        <v>10</v>
      </c>
      <c r="H371" s="640">
        <v>4</v>
      </c>
      <c r="I371" s="640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9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59"/>
      <c r="R371" s="659"/>
      <c r="S371" s="659"/>
      <c r="T371" s="660"/>
      <c r="U371" s="34"/>
      <c r="V371" s="34"/>
      <c r="W371" s="35" t="s">
        <v>69</v>
      </c>
      <c r="X371" s="641">
        <v>0</v>
      </c>
      <c r="Y371" s="64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595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hidden="1" customHeight="1" x14ac:dyDescent="0.25">
      <c r="A372" s="54" t="s">
        <v>596</v>
      </c>
      <c r="B372" s="54" t="s">
        <v>597</v>
      </c>
      <c r="C372" s="31">
        <v>4301011952</v>
      </c>
      <c r="D372" s="647">
        <v>4680115884922</v>
      </c>
      <c r="E372" s="648"/>
      <c r="F372" s="640">
        <v>0.5</v>
      </c>
      <c r="G372" s="32">
        <v>10</v>
      </c>
      <c r="H372" s="640">
        <v>5</v>
      </c>
      <c r="I372" s="640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81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59"/>
      <c r="R372" s="659"/>
      <c r="S372" s="659"/>
      <c r="T372" s="660"/>
      <c r="U372" s="34"/>
      <c r="V372" s="34"/>
      <c r="W372" s="35" t="s">
        <v>69</v>
      </c>
      <c r="X372" s="641">
        <v>0</v>
      </c>
      <c r="Y372" s="64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586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hidden="1" customHeight="1" x14ac:dyDescent="0.25">
      <c r="A373" s="54" t="s">
        <v>598</v>
      </c>
      <c r="B373" s="54" t="s">
        <v>599</v>
      </c>
      <c r="C373" s="31">
        <v>4301011868</v>
      </c>
      <c r="D373" s="647">
        <v>4680115884861</v>
      </c>
      <c r="E373" s="648"/>
      <c r="F373" s="640">
        <v>0.5</v>
      </c>
      <c r="G373" s="32">
        <v>10</v>
      </c>
      <c r="H373" s="640">
        <v>5</v>
      </c>
      <c r="I373" s="640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100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59"/>
      <c r="R373" s="659"/>
      <c r="S373" s="659"/>
      <c r="T373" s="660"/>
      <c r="U373" s="34"/>
      <c r="V373" s="34"/>
      <c r="W373" s="35" t="s">
        <v>69</v>
      </c>
      <c r="X373" s="641">
        <v>0</v>
      </c>
      <c r="Y373" s="642">
        <f t="shared" si="57"/>
        <v>0</v>
      </c>
      <c r="Z373" s="36" t="str">
        <f>IFERROR(IF(Y373=0,"",ROUNDUP(Y373/H373,0)*0.00902),"")</f>
        <v/>
      </c>
      <c r="AA373" s="56"/>
      <c r="AB373" s="57"/>
      <c r="AC373" s="427" t="s">
        <v>589</v>
      </c>
      <c r="AG373" s="64"/>
      <c r="AJ373" s="68"/>
      <c r="AK373" s="68">
        <v>0</v>
      </c>
      <c r="BB373" s="428" t="s">
        <v>1</v>
      </c>
      <c r="BM373" s="64">
        <f t="shared" si="58"/>
        <v>0</v>
      </c>
      <c r="BN373" s="64">
        <f t="shared" si="59"/>
        <v>0</v>
      </c>
      <c r="BO373" s="64">
        <f t="shared" si="60"/>
        <v>0</v>
      </c>
      <c r="BP373" s="64">
        <f t="shared" si="61"/>
        <v>0</v>
      </c>
    </row>
    <row r="374" spans="1:68" hidden="1" x14ac:dyDescent="0.2">
      <c r="A374" s="656"/>
      <c r="B374" s="655"/>
      <c r="C374" s="655"/>
      <c r="D374" s="655"/>
      <c r="E374" s="655"/>
      <c r="F374" s="655"/>
      <c r="G374" s="655"/>
      <c r="H374" s="655"/>
      <c r="I374" s="655"/>
      <c r="J374" s="655"/>
      <c r="K374" s="655"/>
      <c r="L374" s="655"/>
      <c r="M374" s="655"/>
      <c r="N374" s="655"/>
      <c r="O374" s="657"/>
      <c r="P374" s="651" t="s">
        <v>86</v>
      </c>
      <c r="Q374" s="652"/>
      <c r="R374" s="652"/>
      <c r="S374" s="652"/>
      <c r="T374" s="652"/>
      <c r="U374" s="652"/>
      <c r="V374" s="653"/>
      <c r="W374" s="37" t="s">
        <v>87</v>
      </c>
      <c r="X374" s="643">
        <f>IFERROR(X367/H367,"0")+IFERROR(X368/H368,"0")+IFERROR(X369/H369,"0")+IFERROR(X370/H370,"0")+IFERROR(X371/H371,"0")+IFERROR(X372/H372,"0")+IFERROR(X373/H373,"0")</f>
        <v>0</v>
      </c>
      <c r="Y374" s="643">
        <f>IFERROR(Y367/H367,"0")+IFERROR(Y368/H368,"0")+IFERROR(Y369/H369,"0")+IFERROR(Y370/H370,"0")+IFERROR(Y371/H371,"0")+IFERROR(Y372/H372,"0")+IFERROR(Y373/H373,"0")</f>
        <v>0</v>
      </c>
      <c r="Z374" s="643">
        <f>IFERROR(IF(Z367="",0,Z367),"0")+IFERROR(IF(Z368="",0,Z368),"0")+IFERROR(IF(Z369="",0,Z369),"0")+IFERROR(IF(Z370="",0,Z370),"0")+IFERROR(IF(Z371="",0,Z371),"0")+IFERROR(IF(Z372="",0,Z372),"0")+IFERROR(IF(Z373="",0,Z373),"0")</f>
        <v>0</v>
      </c>
      <c r="AA374" s="644"/>
      <c r="AB374" s="644"/>
      <c r="AC374" s="644"/>
    </row>
    <row r="375" spans="1:68" hidden="1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7"/>
      <c r="P375" s="651" t="s">
        <v>86</v>
      </c>
      <c r="Q375" s="652"/>
      <c r="R375" s="652"/>
      <c r="S375" s="652"/>
      <c r="T375" s="652"/>
      <c r="U375" s="652"/>
      <c r="V375" s="653"/>
      <c r="W375" s="37" t="s">
        <v>69</v>
      </c>
      <c r="X375" s="643">
        <f>IFERROR(SUM(X367:X373),"0")</f>
        <v>0</v>
      </c>
      <c r="Y375" s="643">
        <f>IFERROR(SUM(Y367:Y373),"0")</f>
        <v>0</v>
      </c>
      <c r="Z375" s="37"/>
      <c r="AA375" s="644"/>
      <c r="AB375" s="644"/>
      <c r="AC375" s="644"/>
    </row>
    <row r="376" spans="1:68" ht="14.25" hidden="1" customHeight="1" x14ac:dyDescent="0.25">
      <c r="A376" s="654" t="s">
        <v>137</v>
      </c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5"/>
      <c r="P376" s="655"/>
      <c r="Q376" s="655"/>
      <c r="R376" s="655"/>
      <c r="S376" s="655"/>
      <c r="T376" s="655"/>
      <c r="U376" s="655"/>
      <c r="V376" s="655"/>
      <c r="W376" s="655"/>
      <c r="X376" s="655"/>
      <c r="Y376" s="655"/>
      <c r="Z376" s="655"/>
      <c r="AA376" s="637"/>
      <c r="AB376" s="637"/>
      <c r="AC376" s="637"/>
    </row>
    <row r="377" spans="1:68" ht="27" hidden="1" customHeight="1" x14ac:dyDescent="0.25">
      <c r="A377" s="54" t="s">
        <v>600</v>
      </c>
      <c r="B377" s="54" t="s">
        <v>601</v>
      </c>
      <c r="C377" s="31">
        <v>4301020178</v>
      </c>
      <c r="D377" s="647">
        <v>4607091383980</v>
      </c>
      <c r="E377" s="648"/>
      <c r="F377" s="640">
        <v>2.5</v>
      </c>
      <c r="G377" s="32">
        <v>6</v>
      </c>
      <c r="H377" s="640">
        <v>15</v>
      </c>
      <c r="I377" s="640">
        <v>15.48</v>
      </c>
      <c r="J377" s="32">
        <v>48</v>
      </c>
      <c r="K377" s="32" t="s">
        <v>99</v>
      </c>
      <c r="L377" s="32" t="s">
        <v>105</v>
      </c>
      <c r="M377" s="33" t="s">
        <v>100</v>
      </c>
      <c r="N377" s="33"/>
      <c r="O377" s="32">
        <v>50</v>
      </c>
      <c r="P377" s="8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59"/>
      <c r="R377" s="659"/>
      <c r="S377" s="659"/>
      <c r="T377" s="660"/>
      <c r="U377" s="34"/>
      <c r="V377" s="34"/>
      <c r="W377" s="35" t="s">
        <v>69</v>
      </c>
      <c r="X377" s="641">
        <v>0</v>
      </c>
      <c r="Y377" s="642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429" t="s">
        <v>602</v>
      </c>
      <c r="AG377" s="64"/>
      <c r="AJ377" s="68" t="s">
        <v>107</v>
      </c>
      <c r="AK377" s="68">
        <v>720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16.5" hidden="1" customHeight="1" x14ac:dyDescent="0.25">
      <c r="A378" s="54" t="s">
        <v>603</v>
      </c>
      <c r="B378" s="54" t="s">
        <v>604</v>
      </c>
      <c r="C378" s="31">
        <v>4301020179</v>
      </c>
      <c r="D378" s="647">
        <v>4607091384178</v>
      </c>
      <c r="E378" s="648"/>
      <c r="F378" s="640">
        <v>0.4</v>
      </c>
      <c r="G378" s="32">
        <v>10</v>
      </c>
      <c r="H378" s="640">
        <v>4</v>
      </c>
      <c r="I378" s="640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59"/>
      <c r="R378" s="659"/>
      <c r="S378" s="659"/>
      <c r="T378" s="660"/>
      <c r="U378" s="34"/>
      <c r="V378" s="34"/>
      <c r="W378" s="35" t="s">
        <v>69</v>
      </c>
      <c r="X378" s="641">
        <v>0</v>
      </c>
      <c r="Y378" s="642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1" t="s">
        <v>602</v>
      </c>
      <c r="AG378" s="64"/>
      <c r="AJ378" s="68"/>
      <c r="AK378" s="68">
        <v>0</v>
      </c>
      <c r="BB378" s="43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656"/>
      <c r="B379" s="655"/>
      <c r="C379" s="655"/>
      <c r="D379" s="655"/>
      <c r="E379" s="655"/>
      <c r="F379" s="655"/>
      <c r="G379" s="655"/>
      <c r="H379" s="655"/>
      <c r="I379" s="655"/>
      <c r="J379" s="655"/>
      <c r="K379" s="655"/>
      <c r="L379" s="655"/>
      <c r="M379" s="655"/>
      <c r="N379" s="655"/>
      <c r="O379" s="657"/>
      <c r="P379" s="651" t="s">
        <v>86</v>
      </c>
      <c r="Q379" s="652"/>
      <c r="R379" s="652"/>
      <c r="S379" s="652"/>
      <c r="T379" s="652"/>
      <c r="U379" s="652"/>
      <c r="V379" s="653"/>
      <c r="W379" s="37" t="s">
        <v>87</v>
      </c>
      <c r="X379" s="643">
        <f>IFERROR(X377/H377,"0")+IFERROR(X378/H378,"0")</f>
        <v>0</v>
      </c>
      <c r="Y379" s="643">
        <f>IFERROR(Y377/H377,"0")+IFERROR(Y378/H378,"0")</f>
        <v>0</v>
      </c>
      <c r="Z379" s="643">
        <f>IFERROR(IF(Z377="",0,Z377),"0")+IFERROR(IF(Z378="",0,Z378),"0")</f>
        <v>0</v>
      </c>
      <c r="AA379" s="644"/>
      <c r="AB379" s="644"/>
      <c r="AC379" s="644"/>
    </row>
    <row r="380" spans="1:68" hidden="1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7"/>
      <c r="P380" s="651" t="s">
        <v>86</v>
      </c>
      <c r="Q380" s="652"/>
      <c r="R380" s="652"/>
      <c r="S380" s="652"/>
      <c r="T380" s="652"/>
      <c r="U380" s="652"/>
      <c r="V380" s="653"/>
      <c r="W380" s="37" t="s">
        <v>69</v>
      </c>
      <c r="X380" s="643">
        <f>IFERROR(SUM(X377:X378),"0")</f>
        <v>0</v>
      </c>
      <c r="Y380" s="643">
        <f>IFERROR(SUM(Y377:Y378),"0")</f>
        <v>0</v>
      </c>
      <c r="Z380" s="37"/>
      <c r="AA380" s="644"/>
      <c r="AB380" s="644"/>
      <c r="AC380" s="644"/>
    </row>
    <row r="381" spans="1:68" ht="14.25" hidden="1" customHeight="1" x14ac:dyDescent="0.25">
      <c r="A381" s="654" t="s">
        <v>64</v>
      </c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5"/>
      <c r="P381" s="655"/>
      <c r="Q381" s="655"/>
      <c r="R381" s="655"/>
      <c r="S381" s="655"/>
      <c r="T381" s="655"/>
      <c r="U381" s="655"/>
      <c r="V381" s="655"/>
      <c r="W381" s="655"/>
      <c r="X381" s="655"/>
      <c r="Y381" s="655"/>
      <c r="Z381" s="655"/>
      <c r="AA381" s="637"/>
      <c r="AB381" s="637"/>
      <c r="AC381" s="637"/>
    </row>
    <row r="382" spans="1:68" ht="27" hidden="1" customHeight="1" x14ac:dyDescent="0.25">
      <c r="A382" s="54" t="s">
        <v>605</v>
      </c>
      <c r="B382" s="54" t="s">
        <v>606</v>
      </c>
      <c r="C382" s="31">
        <v>4301051903</v>
      </c>
      <c r="D382" s="647">
        <v>4607091383928</v>
      </c>
      <c r="E382" s="648"/>
      <c r="F382" s="640">
        <v>1.5</v>
      </c>
      <c r="G382" s="32">
        <v>6</v>
      </c>
      <c r="H382" s="640">
        <v>9</v>
      </c>
      <c r="I382" s="640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3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59"/>
      <c r="R382" s="659"/>
      <c r="S382" s="659"/>
      <c r="T382" s="660"/>
      <c r="U382" s="34"/>
      <c r="V382" s="34"/>
      <c r="W382" s="35" t="s">
        <v>69</v>
      </c>
      <c r="X382" s="641">
        <v>0</v>
      </c>
      <c r="Y382" s="6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607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608</v>
      </c>
      <c r="B383" s="54" t="s">
        <v>609</v>
      </c>
      <c r="C383" s="31">
        <v>4301051897</v>
      </c>
      <c r="D383" s="647">
        <v>4607091384260</v>
      </c>
      <c r="E383" s="648"/>
      <c r="F383" s="640">
        <v>1.5</v>
      </c>
      <c r="G383" s="32">
        <v>6</v>
      </c>
      <c r="H383" s="640">
        <v>9</v>
      </c>
      <c r="I383" s="640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10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59"/>
      <c r="R383" s="659"/>
      <c r="S383" s="659"/>
      <c r="T383" s="660"/>
      <c r="U383" s="34"/>
      <c r="V383" s="34"/>
      <c r="W383" s="35" t="s">
        <v>69</v>
      </c>
      <c r="X383" s="641">
        <v>0</v>
      </c>
      <c r="Y383" s="64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610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656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7"/>
      <c r="P384" s="651" t="s">
        <v>86</v>
      </c>
      <c r="Q384" s="652"/>
      <c r="R384" s="652"/>
      <c r="S384" s="652"/>
      <c r="T384" s="652"/>
      <c r="U384" s="652"/>
      <c r="V384" s="653"/>
      <c r="W384" s="37" t="s">
        <v>87</v>
      </c>
      <c r="X384" s="643">
        <f>IFERROR(X382/H382,"0")+IFERROR(X383/H383,"0")</f>
        <v>0</v>
      </c>
      <c r="Y384" s="643">
        <f>IFERROR(Y382/H382,"0")+IFERROR(Y383/H383,"0")</f>
        <v>0</v>
      </c>
      <c r="Z384" s="643">
        <f>IFERROR(IF(Z382="",0,Z382),"0")+IFERROR(IF(Z383="",0,Z383),"0")</f>
        <v>0</v>
      </c>
      <c r="AA384" s="644"/>
      <c r="AB384" s="644"/>
      <c r="AC384" s="644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7"/>
      <c r="P385" s="651" t="s">
        <v>86</v>
      </c>
      <c r="Q385" s="652"/>
      <c r="R385" s="652"/>
      <c r="S385" s="652"/>
      <c r="T385" s="652"/>
      <c r="U385" s="652"/>
      <c r="V385" s="653"/>
      <c r="W385" s="37" t="s">
        <v>69</v>
      </c>
      <c r="X385" s="643">
        <f>IFERROR(SUM(X382:X383),"0")</f>
        <v>0</v>
      </c>
      <c r="Y385" s="643">
        <f>IFERROR(SUM(Y382:Y383),"0")</f>
        <v>0</v>
      </c>
      <c r="Z385" s="37"/>
      <c r="AA385" s="644"/>
      <c r="AB385" s="644"/>
      <c r="AC385" s="644"/>
    </row>
    <row r="386" spans="1:68" ht="14.25" hidden="1" customHeight="1" x14ac:dyDescent="0.25">
      <c r="A386" s="654" t="s">
        <v>174</v>
      </c>
      <c r="B386" s="655"/>
      <c r="C386" s="655"/>
      <c r="D386" s="655"/>
      <c r="E386" s="655"/>
      <c r="F386" s="655"/>
      <c r="G386" s="655"/>
      <c r="H386" s="655"/>
      <c r="I386" s="655"/>
      <c r="J386" s="655"/>
      <c r="K386" s="655"/>
      <c r="L386" s="655"/>
      <c r="M386" s="655"/>
      <c r="N386" s="655"/>
      <c r="O386" s="655"/>
      <c r="P386" s="655"/>
      <c r="Q386" s="655"/>
      <c r="R386" s="655"/>
      <c r="S386" s="655"/>
      <c r="T386" s="655"/>
      <c r="U386" s="655"/>
      <c r="V386" s="655"/>
      <c r="W386" s="655"/>
      <c r="X386" s="655"/>
      <c r="Y386" s="655"/>
      <c r="Z386" s="655"/>
      <c r="AA386" s="637"/>
      <c r="AB386" s="637"/>
      <c r="AC386" s="637"/>
    </row>
    <row r="387" spans="1:68" ht="27" hidden="1" customHeight="1" x14ac:dyDescent="0.25">
      <c r="A387" s="54" t="s">
        <v>611</v>
      </c>
      <c r="B387" s="54" t="s">
        <v>612</v>
      </c>
      <c r="C387" s="31">
        <v>4301060439</v>
      </c>
      <c r="D387" s="647">
        <v>4607091384673</v>
      </c>
      <c r="E387" s="648"/>
      <c r="F387" s="640">
        <v>1.5</v>
      </c>
      <c r="G387" s="32">
        <v>6</v>
      </c>
      <c r="H387" s="640">
        <v>9</v>
      </c>
      <c r="I387" s="640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3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59"/>
      <c r="R387" s="659"/>
      <c r="S387" s="659"/>
      <c r="T387" s="660"/>
      <c r="U387" s="34"/>
      <c r="V387" s="34"/>
      <c r="W387" s="35" t="s">
        <v>69</v>
      </c>
      <c r="X387" s="641">
        <v>0</v>
      </c>
      <c r="Y387" s="642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613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656"/>
      <c r="B388" s="655"/>
      <c r="C388" s="655"/>
      <c r="D388" s="655"/>
      <c r="E388" s="655"/>
      <c r="F388" s="655"/>
      <c r="G388" s="655"/>
      <c r="H388" s="655"/>
      <c r="I388" s="655"/>
      <c r="J388" s="655"/>
      <c r="K388" s="655"/>
      <c r="L388" s="655"/>
      <c r="M388" s="655"/>
      <c r="N388" s="655"/>
      <c r="O388" s="657"/>
      <c r="P388" s="651" t="s">
        <v>86</v>
      </c>
      <c r="Q388" s="652"/>
      <c r="R388" s="652"/>
      <c r="S388" s="652"/>
      <c r="T388" s="652"/>
      <c r="U388" s="652"/>
      <c r="V388" s="653"/>
      <c r="W388" s="37" t="s">
        <v>87</v>
      </c>
      <c r="X388" s="643">
        <f>IFERROR(X387/H387,"0")</f>
        <v>0</v>
      </c>
      <c r="Y388" s="643">
        <f>IFERROR(Y387/H387,"0")</f>
        <v>0</v>
      </c>
      <c r="Z388" s="643">
        <f>IFERROR(IF(Z387="",0,Z387),"0")</f>
        <v>0</v>
      </c>
      <c r="AA388" s="644"/>
      <c r="AB388" s="644"/>
      <c r="AC388" s="644"/>
    </row>
    <row r="389" spans="1:68" hidden="1" x14ac:dyDescent="0.2">
      <c r="A389" s="655"/>
      <c r="B389" s="655"/>
      <c r="C389" s="655"/>
      <c r="D389" s="655"/>
      <c r="E389" s="655"/>
      <c r="F389" s="655"/>
      <c r="G389" s="655"/>
      <c r="H389" s="655"/>
      <c r="I389" s="655"/>
      <c r="J389" s="655"/>
      <c r="K389" s="655"/>
      <c r="L389" s="655"/>
      <c r="M389" s="655"/>
      <c r="N389" s="655"/>
      <c r="O389" s="657"/>
      <c r="P389" s="651" t="s">
        <v>86</v>
      </c>
      <c r="Q389" s="652"/>
      <c r="R389" s="652"/>
      <c r="S389" s="652"/>
      <c r="T389" s="652"/>
      <c r="U389" s="652"/>
      <c r="V389" s="653"/>
      <c r="W389" s="37" t="s">
        <v>69</v>
      </c>
      <c r="X389" s="643">
        <f>IFERROR(SUM(X387:X387),"0")</f>
        <v>0</v>
      </c>
      <c r="Y389" s="643">
        <f>IFERROR(SUM(Y387:Y387),"0")</f>
        <v>0</v>
      </c>
      <c r="Z389" s="37"/>
      <c r="AA389" s="644"/>
      <c r="AB389" s="644"/>
      <c r="AC389" s="644"/>
    </row>
    <row r="390" spans="1:68" ht="16.5" hidden="1" customHeight="1" x14ac:dyDescent="0.25">
      <c r="A390" s="669" t="s">
        <v>614</v>
      </c>
      <c r="B390" s="655"/>
      <c r="C390" s="655"/>
      <c r="D390" s="655"/>
      <c r="E390" s="655"/>
      <c r="F390" s="655"/>
      <c r="G390" s="655"/>
      <c r="H390" s="655"/>
      <c r="I390" s="655"/>
      <c r="J390" s="655"/>
      <c r="K390" s="655"/>
      <c r="L390" s="655"/>
      <c r="M390" s="655"/>
      <c r="N390" s="655"/>
      <c r="O390" s="655"/>
      <c r="P390" s="655"/>
      <c r="Q390" s="655"/>
      <c r="R390" s="655"/>
      <c r="S390" s="655"/>
      <c r="T390" s="655"/>
      <c r="U390" s="655"/>
      <c r="V390" s="655"/>
      <c r="W390" s="655"/>
      <c r="X390" s="655"/>
      <c r="Y390" s="655"/>
      <c r="Z390" s="655"/>
      <c r="AA390" s="636"/>
      <c r="AB390" s="636"/>
      <c r="AC390" s="636"/>
    </row>
    <row r="391" spans="1:68" ht="14.25" hidden="1" customHeight="1" x14ac:dyDescent="0.25">
      <c r="A391" s="654" t="s">
        <v>96</v>
      </c>
      <c r="B391" s="655"/>
      <c r="C391" s="655"/>
      <c r="D391" s="655"/>
      <c r="E391" s="655"/>
      <c r="F391" s="655"/>
      <c r="G391" s="655"/>
      <c r="H391" s="655"/>
      <c r="I391" s="655"/>
      <c r="J391" s="655"/>
      <c r="K391" s="655"/>
      <c r="L391" s="655"/>
      <c r="M391" s="655"/>
      <c r="N391" s="655"/>
      <c r="O391" s="655"/>
      <c r="P391" s="655"/>
      <c r="Q391" s="655"/>
      <c r="R391" s="655"/>
      <c r="S391" s="655"/>
      <c r="T391" s="655"/>
      <c r="U391" s="655"/>
      <c r="V391" s="655"/>
      <c r="W391" s="655"/>
      <c r="X391" s="655"/>
      <c r="Y391" s="655"/>
      <c r="Z391" s="655"/>
      <c r="AA391" s="637"/>
      <c r="AB391" s="637"/>
      <c r="AC391" s="637"/>
    </row>
    <row r="392" spans="1:68" ht="37.5" hidden="1" customHeight="1" x14ac:dyDescent="0.25">
      <c r="A392" s="54" t="s">
        <v>615</v>
      </c>
      <c r="B392" s="54" t="s">
        <v>616</v>
      </c>
      <c r="C392" s="31">
        <v>4301011873</v>
      </c>
      <c r="D392" s="647">
        <v>4680115881907</v>
      </c>
      <c r="E392" s="648"/>
      <c r="F392" s="640">
        <v>1.8</v>
      </c>
      <c r="G392" s="32">
        <v>6</v>
      </c>
      <c r="H392" s="640">
        <v>10.8</v>
      </c>
      <c r="I392" s="640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7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59"/>
      <c r="R392" s="659"/>
      <c r="S392" s="659"/>
      <c r="T392" s="660"/>
      <c r="U392" s="34"/>
      <c r="V392" s="34"/>
      <c r="W392" s="35" t="s">
        <v>69</v>
      </c>
      <c r="X392" s="641">
        <v>0</v>
      </c>
      <c r="Y392" s="64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617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615</v>
      </c>
      <c r="B393" s="54" t="s">
        <v>618</v>
      </c>
      <c r="C393" s="31">
        <v>4301011483</v>
      </c>
      <c r="D393" s="647">
        <v>4680115881907</v>
      </c>
      <c r="E393" s="648"/>
      <c r="F393" s="640">
        <v>1.8</v>
      </c>
      <c r="G393" s="32">
        <v>6</v>
      </c>
      <c r="H393" s="640">
        <v>10.8</v>
      </c>
      <c r="I393" s="640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59"/>
      <c r="R393" s="659"/>
      <c r="S393" s="659"/>
      <c r="T393" s="660"/>
      <c r="U393" s="34"/>
      <c r="V393" s="34"/>
      <c r="W393" s="35" t="s">
        <v>69</v>
      </c>
      <c r="X393" s="641">
        <v>0</v>
      </c>
      <c r="Y393" s="64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619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620</v>
      </c>
      <c r="B394" s="54" t="s">
        <v>621</v>
      </c>
      <c r="C394" s="31">
        <v>4301011874</v>
      </c>
      <c r="D394" s="647">
        <v>4680115884892</v>
      </c>
      <c r="E394" s="648"/>
      <c r="F394" s="640">
        <v>1.8</v>
      </c>
      <c r="G394" s="32">
        <v>6</v>
      </c>
      <c r="H394" s="640">
        <v>10.8</v>
      </c>
      <c r="I394" s="640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7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59"/>
      <c r="R394" s="659"/>
      <c r="S394" s="659"/>
      <c r="T394" s="660"/>
      <c r="U394" s="34"/>
      <c r="V394" s="34"/>
      <c r="W394" s="35" t="s">
        <v>69</v>
      </c>
      <c r="X394" s="641">
        <v>0</v>
      </c>
      <c r="Y394" s="642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622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hidden="1" customHeight="1" x14ac:dyDescent="0.25">
      <c r="A395" s="54" t="s">
        <v>623</v>
      </c>
      <c r="B395" s="54" t="s">
        <v>624</v>
      </c>
      <c r="C395" s="31">
        <v>4301011875</v>
      </c>
      <c r="D395" s="647">
        <v>4680115884885</v>
      </c>
      <c r="E395" s="648"/>
      <c r="F395" s="640">
        <v>0.8</v>
      </c>
      <c r="G395" s="32">
        <v>15</v>
      </c>
      <c r="H395" s="640">
        <v>12</v>
      </c>
      <c r="I395" s="640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59"/>
      <c r="R395" s="659"/>
      <c r="S395" s="659"/>
      <c r="T395" s="660"/>
      <c r="U395" s="34"/>
      <c r="V395" s="34"/>
      <c r="W395" s="35" t="s">
        <v>69</v>
      </c>
      <c r="X395" s="641">
        <v>0</v>
      </c>
      <c r="Y395" s="642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625</v>
      </c>
      <c r="B396" s="54" t="s">
        <v>626</v>
      </c>
      <c r="C396" s="31">
        <v>4301011871</v>
      </c>
      <c r="D396" s="647">
        <v>4680115884908</v>
      </c>
      <c r="E396" s="648"/>
      <c r="F396" s="640">
        <v>0.4</v>
      </c>
      <c r="G396" s="32">
        <v>10</v>
      </c>
      <c r="H396" s="640">
        <v>4</v>
      </c>
      <c r="I396" s="640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90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59"/>
      <c r="R396" s="659"/>
      <c r="S396" s="659"/>
      <c r="T396" s="660"/>
      <c r="U396" s="34"/>
      <c r="V396" s="34"/>
      <c r="W396" s="35" t="s">
        <v>69</v>
      </c>
      <c r="X396" s="641">
        <v>0</v>
      </c>
      <c r="Y396" s="642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622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656"/>
      <c r="B397" s="655"/>
      <c r="C397" s="655"/>
      <c r="D397" s="655"/>
      <c r="E397" s="655"/>
      <c r="F397" s="655"/>
      <c r="G397" s="655"/>
      <c r="H397" s="655"/>
      <c r="I397" s="655"/>
      <c r="J397" s="655"/>
      <c r="K397" s="655"/>
      <c r="L397" s="655"/>
      <c r="M397" s="655"/>
      <c r="N397" s="655"/>
      <c r="O397" s="657"/>
      <c r="P397" s="651" t="s">
        <v>86</v>
      </c>
      <c r="Q397" s="652"/>
      <c r="R397" s="652"/>
      <c r="S397" s="652"/>
      <c r="T397" s="652"/>
      <c r="U397" s="652"/>
      <c r="V397" s="653"/>
      <c r="W397" s="37" t="s">
        <v>87</v>
      </c>
      <c r="X397" s="643">
        <f>IFERROR(X392/H392,"0")+IFERROR(X393/H393,"0")+IFERROR(X394/H394,"0")+IFERROR(X395/H395,"0")+IFERROR(X396/H396,"0")</f>
        <v>0</v>
      </c>
      <c r="Y397" s="643">
        <f>IFERROR(Y392/H392,"0")+IFERROR(Y393/H393,"0")+IFERROR(Y394/H394,"0")+IFERROR(Y395/H395,"0")+IFERROR(Y396/H396,"0")</f>
        <v>0</v>
      </c>
      <c r="Z397" s="643">
        <f>IFERROR(IF(Z392="",0,Z392),"0")+IFERROR(IF(Z393="",0,Z393),"0")+IFERROR(IF(Z394="",0,Z394),"0")+IFERROR(IF(Z395="",0,Z395),"0")+IFERROR(IF(Z396="",0,Z396),"0")</f>
        <v>0</v>
      </c>
      <c r="AA397" s="644"/>
      <c r="AB397" s="644"/>
      <c r="AC397" s="644"/>
    </row>
    <row r="398" spans="1:68" hidden="1" x14ac:dyDescent="0.2">
      <c r="A398" s="655"/>
      <c r="B398" s="655"/>
      <c r="C398" s="655"/>
      <c r="D398" s="655"/>
      <c r="E398" s="655"/>
      <c r="F398" s="655"/>
      <c r="G398" s="655"/>
      <c r="H398" s="655"/>
      <c r="I398" s="655"/>
      <c r="J398" s="655"/>
      <c r="K398" s="655"/>
      <c r="L398" s="655"/>
      <c r="M398" s="655"/>
      <c r="N398" s="655"/>
      <c r="O398" s="657"/>
      <c r="P398" s="651" t="s">
        <v>86</v>
      </c>
      <c r="Q398" s="652"/>
      <c r="R398" s="652"/>
      <c r="S398" s="652"/>
      <c r="T398" s="652"/>
      <c r="U398" s="652"/>
      <c r="V398" s="653"/>
      <c r="W398" s="37" t="s">
        <v>69</v>
      </c>
      <c r="X398" s="643">
        <f>IFERROR(SUM(X392:X396),"0")</f>
        <v>0</v>
      </c>
      <c r="Y398" s="643">
        <f>IFERROR(SUM(Y392:Y396),"0")</f>
        <v>0</v>
      </c>
      <c r="Z398" s="37"/>
      <c r="AA398" s="644"/>
      <c r="AB398" s="644"/>
      <c r="AC398" s="644"/>
    </row>
    <row r="399" spans="1:68" ht="14.25" hidden="1" customHeight="1" x14ac:dyDescent="0.25">
      <c r="A399" s="654" t="s">
        <v>148</v>
      </c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5"/>
      <c r="P399" s="655"/>
      <c r="Q399" s="655"/>
      <c r="R399" s="655"/>
      <c r="S399" s="655"/>
      <c r="T399" s="655"/>
      <c r="U399" s="655"/>
      <c r="V399" s="655"/>
      <c r="W399" s="655"/>
      <c r="X399" s="655"/>
      <c r="Y399" s="655"/>
      <c r="Z399" s="655"/>
      <c r="AA399" s="637"/>
      <c r="AB399" s="637"/>
      <c r="AC399" s="637"/>
    </row>
    <row r="400" spans="1:68" ht="27" hidden="1" customHeight="1" x14ac:dyDescent="0.25">
      <c r="A400" s="54" t="s">
        <v>627</v>
      </c>
      <c r="B400" s="54" t="s">
        <v>628</v>
      </c>
      <c r="C400" s="31">
        <v>4301031303</v>
      </c>
      <c r="D400" s="647">
        <v>4607091384802</v>
      </c>
      <c r="E400" s="648"/>
      <c r="F400" s="640">
        <v>0.73</v>
      </c>
      <c r="G400" s="32">
        <v>6</v>
      </c>
      <c r="H400" s="640">
        <v>4.38</v>
      </c>
      <c r="I400" s="640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2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59"/>
      <c r="R400" s="659"/>
      <c r="S400" s="659"/>
      <c r="T400" s="660"/>
      <c r="U400" s="34"/>
      <c r="V400" s="34"/>
      <c r="W400" s="35" t="s">
        <v>69</v>
      </c>
      <c r="X400" s="641">
        <v>0</v>
      </c>
      <c r="Y400" s="6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629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656"/>
      <c r="B401" s="655"/>
      <c r="C401" s="655"/>
      <c r="D401" s="655"/>
      <c r="E401" s="655"/>
      <c r="F401" s="655"/>
      <c r="G401" s="655"/>
      <c r="H401" s="655"/>
      <c r="I401" s="655"/>
      <c r="J401" s="655"/>
      <c r="K401" s="655"/>
      <c r="L401" s="655"/>
      <c r="M401" s="655"/>
      <c r="N401" s="655"/>
      <c r="O401" s="657"/>
      <c r="P401" s="651" t="s">
        <v>86</v>
      </c>
      <c r="Q401" s="652"/>
      <c r="R401" s="652"/>
      <c r="S401" s="652"/>
      <c r="T401" s="652"/>
      <c r="U401" s="652"/>
      <c r="V401" s="653"/>
      <c r="W401" s="37" t="s">
        <v>87</v>
      </c>
      <c r="X401" s="643">
        <f>IFERROR(X400/H400,"0")</f>
        <v>0</v>
      </c>
      <c r="Y401" s="643">
        <f>IFERROR(Y400/H400,"0")</f>
        <v>0</v>
      </c>
      <c r="Z401" s="643">
        <f>IFERROR(IF(Z400="",0,Z400),"0")</f>
        <v>0</v>
      </c>
      <c r="AA401" s="644"/>
      <c r="AB401" s="644"/>
      <c r="AC401" s="644"/>
    </row>
    <row r="402" spans="1:68" hidden="1" x14ac:dyDescent="0.2">
      <c r="A402" s="655"/>
      <c r="B402" s="655"/>
      <c r="C402" s="655"/>
      <c r="D402" s="655"/>
      <c r="E402" s="655"/>
      <c r="F402" s="655"/>
      <c r="G402" s="655"/>
      <c r="H402" s="655"/>
      <c r="I402" s="655"/>
      <c r="J402" s="655"/>
      <c r="K402" s="655"/>
      <c r="L402" s="655"/>
      <c r="M402" s="655"/>
      <c r="N402" s="655"/>
      <c r="O402" s="657"/>
      <c r="P402" s="651" t="s">
        <v>86</v>
      </c>
      <c r="Q402" s="652"/>
      <c r="R402" s="652"/>
      <c r="S402" s="652"/>
      <c r="T402" s="652"/>
      <c r="U402" s="652"/>
      <c r="V402" s="653"/>
      <c r="W402" s="37" t="s">
        <v>69</v>
      </c>
      <c r="X402" s="643">
        <f>IFERROR(SUM(X400:X400),"0")</f>
        <v>0</v>
      </c>
      <c r="Y402" s="643">
        <f>IFERROR(SUM(Y400:Y400),"0")</f>
        <v>0</v>
      </c>
      <c r="Z402" s="37"/>
      <c r="AA402" s="644"/>
      <c r="AB402" s="644"/>
      <c r="AC402" s="644"/>
    </row>
    <row r="403" spans="1:68" ht="14.25" hidden="1" customHeight="1" x14ac:dyDescent="0.25">
      <c r="A403" s="654" t="s">
        <v>64</v>
      </c>
      <c r="B403" s="655"/>
      <c r="C403" s="655"/>
      <c r="D403" s="655"/>
      <c r="E403" s="655"/>
      <c r="F403" s="655"/>
      <c r="G403" s="655"/>
      <c r="H403" s="655"/>
      <c r="I403" s="655"/>
      <c r="J403" s="655"/>
      <c r="K403" s="655"/>
      <c r="L403" s="655"/>
      <c r="M403" s="655"/>
      <c r="N403" s="655"/>
      <c r="O403" s="655"/>
      <c r="P403" s="655"/>
      <c r="Q403" s="655"/>
      <c r="R403" s="655"/>
      <c r="S403" s="655"/>
      <c r="T403" s="655"/>
      <c r="U403" s="655"/>
      <c r="V403" s="655"/>
      <c r="W403" s="655"/>
      <c r="X403" s="655"/>
      <c r="Y403" s="655"/>
      <c r="Z403" s="655"/>
      <c r="AA403" s="637"/>
      <c r="AB403" s="637"/>
      <c r="AC403" s="637"/>
    </row>
    <row r="404" spans="1:68" ht="27" hidden="1" customHeight="1" x14ac:dyDescent="0.25">
      <c r="A404" s="54" t="s">
        <v>630</v>
      </c>
      <c r="B404" s="54" t="s">
        <v>631</v>
      </c>
      <c r="C404" s="31">
        <v>4301051899</v>
      </c>
      <c r="D404" s="647">
        <v>4607091384246</v>
      </c>
      <c r="E404" s="648"/>
      <c r="F404" s="640">
        <v>1.5</v>
      </c>
      <c r="G404" s="32">
        <v>6</v>
      </c>
      <c r="H404" s="640">
        <v>9</v>
      </c>
      <c r="I404" s="640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70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59"/>
      <c r="R404" s="659"/>
      <c r="S404" s="659"/>
      <c r="T404" s="660"/>
      <c r="U404" s="34"/>
      <c r="V404" s="34"/>
      <c r="W404" s="35" t="s">
        <v>69</v>
      </c>
      <c r="X404" s="641">
        <v>0</v>
      </c>
      <c r="Y404" s="642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hidden="1" customHeight="1" x14ac:dyDescent="0.25">
      <c r="A405" s="54" t="s">
        <v>633</v>
      </c>
      <c r="B405" s="54" t="s">
        <v>634</v>
      </c>
      <c r="C405" s="31">
        <v>4301051901</v>
      </c>
      <c r="D405" s="647">
        <v>4680115881976</v>
      </c>
      <c r="E405" s="648"/>
      <c r="F405" s="640">
        <v>1.5</v>
      </c>
      <c r="G405" s="32">
        <v>6</v>
      </c>
      <c r="H405" s="640">
        <v>9</v>
      </c>
      <c r="I405" s="640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11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59"/>
      <c r="R405" s="659"/>
      <c r="S405" s="659"/>
      <c r="T405" s="660"/>
      <c r="U405" s="34"/>
      <c r="V405" s="34"/>
      <c r="W405" s="35" t="s">
        <v>69</v>
      </c>
      <c r="X405" s="641">
        <v>0</v>
      </c>
      <c r="Y405" s="642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636</v>
      </c>
      <c r="B406" s="54" t="s">
        <v>637</v>
      </c>
      <c r="C406" s="31">
        <v>4301051660</v>
      </c>
      <c r="D406" s="647">
        <v>4607091384253</v>
      </c>
      <c r="E406" s="648"/>
      <c r="F406" s="640">
        <v>0.4</v>
      </c>
      <c r="G406" s="32">
        <v>6</v>
      </c>
      <c r="H406" s="640">
        <v>2.4</v>
      </c>
      <c r="I406" s="640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59"/>
      <c r="R406" s="659"/>
      <c r="S406" s="659"/>
      <c r="T406" s="660"/>
      <c r="U406" s="34"/>
      <c r="V406" s="34"/>
      <c r="W406" s="35" t="s">
        <v>69</v>
      </c>
      <c r="X406" s="641">
        <v>0</v>
      </c>
      <c r="Y406" s="6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632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638</v>
      </c>
      <c r="B407" s="54" t="s">
        <v>639</v>
      </c>
      <c r="C407" s="31">
        <v>4301051446</v>
      </c>
      <c r="D407" s="647">
        <v>4680115881969</v>
      </c>
      <c r="E407" s="648"/>
      <c r="F407" s="640">
        <v>0.4</v>
      </c>
      <c r="G407" s="32">
        <v>6</v>
      </c>
      <c r="H407" s="640">
        <v>2.4</v>
      </c>
      <c r="I407" s="640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3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59"/>
      <c r="R407" s="659"/>
      <c r="S407" s="659"/>
      <c r="T407" s="660"/>
      <c r="U407" s="34"/>
      <c r="V407" s="34"/>
      <c r="W407" s="35" t="s">
        <v>69</v>
      </c>
      <c r="X407" s="641">
        <v>0</v>
      </c>
      <c r="Y407" s="642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640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656"/>
      <c r="B408" s="655"/>
      <c r="C408" s="655"/>
      <c r="D408" s="655"/>
      <c r="E408" s="655"/>
      <c r="F408" s="655"/>
      <c r="G408" s="655"/>
      <c r="H408" s="655"/>
      <c r="I408" s="655"/>
      <c r="J408" s="655"/>
      <c r="K408" s="655"/>
      <c r="L408" s="655"/>
      <c r="M408" s="655"/>
      <c r="N408" s="655"/>
      <c r="O408" s="657"/>
      <c r="P408" s="651" t="s">
        <v>86</v>
      </c>
      <c r="Q408" s="652"/>
      <c r="R408" s="652"/>
      <c r="S408" s="652"/>
      <c r="T408" s="652"/>
      <c r="U408" s="652"/>
      <c r="V408" s="653"/>
      <c r="W408" s="37" t="s">
        <v>87</v>
      </c>
      <c r="X408" s="643">
        <f>IFERROR(X404/H404,"0")+IFERROR(X405/H405,"0")+IFERROR(X406/H406,"0")+IFERROR(X407/H407,"0")</f>
        <v>0</v>
      </c>
      <c r="Y408" s="643">
        <f>IFERROR(Y404/H404,"0")+IFERROR(Y405/H405,"0")+IFERROR(Y406/H406,"0")+IFERROR(Y407/H407,"0")</f>
        <v>0</v>
      </c>
      <c r="Z408" s="643">
        <f>IFERROR(IF(Z404="",0,Z404),"0")+IFERROR(IF(Z405="",0,Z405),"0")+IFERROR(IF(Z406="",0,Z406),"0")+IFERROR(IF(Z407="",0,Z407),"0")</f>
        <v>0</v>
      </c>
      <c r="AA408" s="644"/>
      <c r="AB408" s="644"/>
      <c r="AC408" s="644"/>
    </row>
    <row r="409" spans="1:68" hidden="1" x14ac:dyDescent="0.2">
      <c r="A409" s="655"/>
      <c r="B409" s="655"/>
      <c r="C409" s="655"/>
      <c r="D409" s="655"/>
      <c r="E409" s="655"/>
      <c r="F409" s="655"/>
      <c r="G409" s="655"/>
      <c r="H409" s="655"/>
      <c r="I409" s="655"/>
      <c r="J409" s="655"/>
      <c r="K409" s="655"/>
      <c r="L409" s="655"/>
      <c r="M409" s="655"/>
      <c r="N409" s="655"/>
      <c r="O409" s="657"/>
      <c r="P409" s="651" t="s">
        <v>86</v>
      </c>
      <c r="Q409" s="652"/>
      <c r="R409" s="652"/>
      <c r="S409" s="652"/>
      <c r="T409" s="652"/>
      <c r="U409" s="652"/>
      <c r="V409" s="653"/>
      <c r="W409" s="37" t="s">
        <v>69</v>
      </c>
      <c r="X409" s="643">
        <f>IFERROR(SUM(X404:X407),"0")</f>
        <v>0</v>
      </c>
      <c r="Y409" s="643">
        <f>IFERROR(SUM(Y404:Y407),"0")</f>
        <v>0</v>
      </c>
      <c r="Z409" s="37"/>
      <c r="AA409" s="644"/>
      <c r="AB409" s="644"/>
      <c r="AC409" s="644"/>
    </row>
    <row r="410" spans="1:68" ht="14.25" hidden="1" customHeight="1" x14ac:dyDescent="0.25">
      <c r="A410" s="654" t="s">
        <v>174</v>
      </c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5"/>
      <c r="P410" s="655"/>
      <c r="Q410" s="655"/>
      <c r="R410" s="655"/>
      <c r="S410" s="655"/>
      <c r="T410" s="655"/>
      <c r="U410" s="655"/>
      <c r="V410" s="655"/>
      <c r="W410" s="655"/>
      <c r="X410" s="655"/>
      <c r="Y410" s="655"/>
      <c r="Z410" s="655"/>
      <c r="AA410" s="637"/>
      <c r="AB410" s="637"/>
      <c r="AC410" s="637"/>
    </row>
    <row r="411" spans="1:68" ht="27" hidden="1" customHeight="1" x14ac:dyDescent="0.25">
      <c r="A411" s="54" t="s">
        <v>641</v>
      </c>
      <c r="B411" s="54" t="s">
        <v>642</v>
      </c>
      <c r="C411" s="31">
        <v>4301060441</v>
      </c>
      <c r="D411" s="647">
        <v>4607091389357</v>
      </c>
      <c r="E411" s="648"/>
      <c r="F411" s="640">
        <v>1.5</v>
      </c>
      <c r="G411" s="32">
        <v>6</v>
      </c>
      <c r="H411" s="640">
        <v>9</v>
      </c>
      <c r="I411" s="640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8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59"/>
      <c r="R411" s="659"/>
      <c r="S411" s="659"/>
      <c r="T411" s="660"/>
      <c r="U411" s="34"/>
      <c r="V411" s="34"/>
      <c r="W411" s="35" t="s">
        <v>69</v>
      </c>
      <c r="X411" s="641">
        <v>0</v>
      </c>
      <c r="Y411" s="642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656"/>
      <c r="B412" s="655"/>
      <c r="C412" s="655"/>
      <c r="D412" s="655"/>
      <c r="E412" s="655"/>
      <c r="F412" s="655"/>
      <c r="G412" s="655"/>
      <c r="H412" s="655"/>
      <c r="I412" s="655"/>
      <c r="J412" s="655"/>
      <c r="K412" s="655"/>
      <c r="L412" s="655"/>
      <c r="M412" s="655"/>
      <c r="N412" s="655"/>
      <c r="O412" s="657"/>
      <c r="P412" s="651" t="s">
        <v>86</v>
      </c>
      <c r="Q412" s="652"/>
      <c r="R412" s="652"/>
      <c r="S412" s="652"/>
      <c r="T412" s="652"/>
      <c r="U412" s="652"/>
      <c r="V412" s="653"/>
      <c r="W412" s="37" t="s">
        <v>87</v>
      </c>
      <c r="X412" s="643">
        <f>IFERROR(X411/H411,"0")</f>
        <v>0</v>
      </c>
      <c r="Y412" s="643">
        <f>IFERROR(Y411/H411,"0")</f>
        <v>0</v>
      </c>
      <c r="Z412" s="643">
        <f>IFERROR(IF(Z411="",0,Z411),"0")</f>
        <v>0</v>
      </c>
      <c r="AA412" s="644"/>
      <c r="AB412" s="644"/>
      <c r="AC412" s="644"/>
    </row>
    <row r="413" spans="1:68" hidden="1" x14ac:dyDescent="0.2">
      <c r="A413" s="655"/>
      <c r="B413" s="655"/>
      <c r="C413" s="655"/>
      <c r="D413" s="655"/>
      <c r="E413" s="655"/>
      <c r="F413" s="655"/>
      <c r="G413" s="655"/>
      <c r="H413" s="655"/>
      <c r="I413" s="655"/>
      <c r="J413" s="655"/>
      <c r="K413" s="655"/>
      <c r="L413" s="655"/>
      <c r="M413" s="655"/>
      <c r="N413" s="655"/>
      <c r="O413" s="657"/>
      <c r="P413" s="651" t="s">
        <v>86</v>
      </c>
      <c r="Q413" s="652"/>
      <c r="R413" s="652"/>
      <c r="S413" s="652"/>
      <c r="T413" s="652"/>
      <c r="U413" s="652"/>
      <c r="V413" s="653"/>
      <c r="W413" s="37" t="s">
        <v>69</v>
      </c>
      <c r="X413" s="643">
        <f>IFERROR(SUM(X411:X411),"0")</f>
        <v>0</v>
      </c>
      <c r="Y413" s="643">
        <f>IFERROR(SUM(Y411:Y411),"0")</f>
        <v>0</v>
      </c>
      <c r="Z413" s="37"/>
      <c r="AA413" s="644"/>
      <c r="AB413" s="644"/>
      <c r="AC413" s="644"/>
    </row>
    <row r="414" spans="1:68" ht="27.75" hidden="1" customHeight="1" x14ac:dyDescent="0.2">
      <c r="A414" s="699" t="s">
        <v>644</v>
      </c>
      <c r="B414" s="700"/>
      <c r="C414" s="700"/>
      <c r="D414" s="700"/>
      <c r="E414" s="700"/>
      <c r="F414" s="700"/>
      <c r="G414" s="700"/>
      <c r="H414" s="700"/>
      <c r="I414" s="700"/>
      <c r="J414" s="700"/>
      <c r="K414" s="700"/>
      <c r="L414" s="700"/>
      <c r="M414" s="700"/>
      <c r="N414" s="700"/>
      <c r="O414" s="700"/>
      <c r="P414" s="700"/>
      <c r="Q414" s="700"/>
      <c r="R414" s="700"/>
      <c r="S414" s="700"/>
      <c r="T414" s="700"/>
      <c r="U414" s="700"/>
      <c r="V414" s="700"/>
      <c r="W414" s="700"/>
      <c r="X414" s="700"/>
      <c r="Y414" s="700"/>
      <c r="Z414" s="700"/>
      <c r="AA414" s="48"/>
      <c r="AB414" s="48"/>
      <c r="AC414" s="48"/>
    </row>
    <row r="415" spans="1:68" ht="16.5" hidden="1" customHeight="1" x14ac:dyDescent="0.25">
      <c r="A415" s="669" t="s">
        <v>645</v>
      </c>
      <c r="B415" s="655"/>
      <c r="C415" s="655"/>
      <c r="D415" s="655"/>
      <c r="E415" s="655"/>
      <c r="F415" s="655"/>
      <c r="G415" s="655"/>
      <c r="H415" s="655"/>
      <c r="I415" s="655"/>
      <c r="J415" s="655"/>
      <c r="K415" s="655"/>
      <c r="L415" s="655"/>
      <c r="M415" s="655"/>
      <c r="N415" s="655"/>
      <c r="O415" s="655"/>
      <c r="P415" s="655"/>
      <c r="Q415" s="655"/>
      <c r="R415" s="655"/>
      <c r="S415" s="655"/>
      <c r="T415" s="655"/>
      <c r="U415" s="655"/>
      <c r="V415" s="655"/>
      <c r="W415" s="655"/>
      <c r="X415" s="655"/>
      <c r="Y415" s="655"/>
      <c r="Z415" s="655"/>
      <c r="AA415" s="636"/>
      <c r="AB415" s="636"/>
      <c r="AC415" s="636"/>
    </row>
    <row r="416" spans="1:68" ht="14.25" hidden="1" customHeight="1" x14ac:dyDescent="0.25">
      <c r="A416" s="654" t="s">
        <v>148</v>
      </c>
      <c r="B416" s="655"/>
      <c r="C416" s="655"/>
      <c r="D416" s="655"/>
      <c r="E416" s="655"/>
      <c r="F416" s="655"/>
      <c r="G416" s="655"/>
      <c r="H416" s="655"/>
      <c r="I416" s="655"/>
      <c r="J416" s="655"/>
      <c r="K416" s="655"/>
      <c r="L416" s="655"/>
      <c r="M416" s="655"/>
      <c r="N416" s="655"/>
      <c r="O416" s="655"/>
      <c r="P416" s="655"/>
      <c r="Q416" s="655"/>
      <c r="R416" s="655"/>
      <c r="S416" s="655"/>
      <c r="T416" s="655"/>
      <c r="U416" s="655"/>
      <c r="V416" s="655"/>
      <c r="W416" s="655"/>
      <c r="X416" s="655"/>
      <c r="Y416" s="655"/>
      <c r="Z416" s="655"/>
      <c r="AA416" s="637"/>
      <c r="AB416" s="637"/>
      <c r="AC416" s="637"/>
    </row>
    <row r="417" spans="1:68" ht="27" hidden="1" customHeight="1" x14ac:dyDescent="0.25">
      <c r="A417" s="54" t="s">
        <v>646</v>
      </c>
      <c r="B417" s="54" t="s">
        <v>647</v>
      </c>
      <c r="C417" s="31">
        <v>4301031405</v>
      </c>
      <c r="D417" s="647">
        <v>4680115886100</v>
      </c>
      <c r="E417" s="648"/>
      <c r="F417" s="640">
        <v>0.9</v>
      </c>
      <c r="G417" s="32">
        <v>6</v>
      </c>
      <c r="H417" s="640">
        <v>5.4</v>
      </c>
      <c r="I417" s="640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5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59"/>
      <c r="R417" s="659"/>
      <c r="S417" s="659"/>
      <c r="T417" s="660"/>
      <c r="U417" s="34"/>
      <c r="V417" s="34"/>
      <c r="W417" s="35" t="s">
        <v>69</v>
      </c>
      <c r="X417" s="641">
        <v>0</v>
      </c>
      <c r="Y417" s="642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648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hidden="1" customHeight="1" x14ac:dyDescent="0.25">
      <c r="A418" s="54" t="s">
        <v>649</v>
      </c>
      <c r="B418" s="54" t="s">
        <v>650</v>
      </c>
      <c r="C418" s="31">
        <v>4301031406</v>
      </c>
      <c r="D418" s="647">
        <v>4680115886117</v>
      </c>
      <c r="E418" s="648"/>
      <c r="F418" s="640">
        <v>0.9</v>
      </c>
      <c r="G418" s="32">
        <v>6</v>
      </c>
      <c r="H418" s="640">
        <v>5.4</v>
      </c>
      <c r="I418" s="640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59"/>
      <c r="R418" s="659"/>
      <c r="S418" s="659"/>
      <c r="T418" s="660"/>
      <c r="U418" s="34"/>
      <c r="V418" s="34"/>
      <c r="W418" s="35" t="s">
        <v>69</v>
      </c>
      <c r="X418" s="641">
        <v>0</v>
      </c>
      <c r="Y418" s="642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651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649</v>
      </c>
      <c r="B419" s="54" t="s">
        <v>652</v>
      </c>
      <c r="C419" s="31">
        <v>4301031382</v>
      </c>
      <c r="D419" s="647">
        <v>4680115886117</v>
      </c>
      <c r="E419" s="648"/>
      <c r="F419" s="640">
        <v>0.9</v>
      </c>
      <c r="G419" s="32">
        <v>6</v>
      </c>
      <c r="H419" s="640">
        <v>5.4</v>
      </c>
      <c r="I419" s="640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81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59"/>
      <c r="R419" s="659"/>
      <c r="S419" s="659"/>
      <c r="T419" s="660"/>
      <c r="U419" s="34"/>
      <c r="V419" s="34"/>
      <c r="W419" s="35" t="s">
        <v>69</v>
      </c>
      <c r="X419" s="641">
        <v>0</v>
      </c>
      <c r="Y419" s="642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651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hidden="1" customHeight="1" x14ac:dyDescent="0.25">
      <c r="A420" s="54" t="s">
        <v>653</v>
      </c>
      <c r="B420" s="54" t="s">
        <v>654</v>
      </c>
      <c r="C420" s="31">
        <v>4301031402</v>
      </c>
      <c r="D420" s="647">
        <v>4680115886124</v>
      </c>
      <c r="E420" s="648"/>
      <c r="F420" s="640">
        <v>0.9</v>
      </c>
      <c r="G420" s="32">
        <v>6</v>
      </c>
      <c r="H420" s="640">
        <v>5.4</v>
      </c>
      <c r="I420" s="640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6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59"/>
      <c r="R420" s="659"/>
      <c r="S420" s="659"/>
      <c r="T420" s="660"/>
      <c r="U420" s="34"/>
      <c r="V420" s="34"/>
      <c r="W420" s="35" t="s">
        <v>69</v>
      </c>
      <c r="X420" s="641">
        <v>0</v>
      </c>
      <c r="Y420" s="642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655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656</v>
      </c>
      <c r="B421" s="54" t="s">
        <v>657</v>
      </c>
      <c r="C421" s="31">
        <v>4301031366</v>
      </c>
      <c r="D421" s="647">
        <v>4680115883147</v>
      </c>
      <c r="E421" s="648"/>
      <c r="F421" s="640">
        <v>0.28000000000000003</v>
      </c>
      <c r="G421" s="32">
        <v>6</v>
      </c>
      <c r="H421" s="640">
        <v>1.68</v>
      </c>
      <c r="I421" s="640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1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59"/>
      <c r="R421" s="659"/>
      <c r="S421" s="659"/>
      <c r="T421" s="660"/>
      <c r="U421" s="34"/>
      <c r="V421" s="34"/>
      <c r="W421" s="35" t="s">
        <v>69</v>
      </c>
      <c r="X421" s="641">
        <v>0</v>
      </c>
      <c r="Y421" s="642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648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658</v>
      </c>
      <c r="B422" s="54" t="s">
        <v>659</v>
      </c>
      <c r="C422" s="31">
        <v>4301031362</v>
      </c>
      <c r="D422" s="647">
        <v>4607091384338</v>
      </c>
      <c r="E422" s="648"/>
      <c r="F422" s="640">
        <v>0.35</v>
      </c>
      <c r="G422" s="32">
        <v>6</v>
      </c>
      <c r="H422" s="640">
        <v>2.1</v>
      </c>
      <c r="I422" s="640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80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59"/>
      <c r="R422" s="659"/>
      <c r="S422" s="659"/>
      <c r="T422" s="660"/>
      <c r="U422" s="34"/>
      <c r="V422" s="34"/>
      <c r="W422" s="35" t="s">
        <v>69</v>
      </c>
      <c r="X422" s="641">
        <v>0</v>
      </c>
      <c r="Y422" s="642">
        <f t="shared" si="62"/>
        <v>0</v>
      </c>
      <c r="Z422" s="36" t="str">
        <f t="shared" si="67"/>
        <v/>
      </c>
      <c r="AA422" s="56"/>
      <c r="AB422" s="57"/>
      <c r="AC422" s="471" t="s">
        <v>648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660</v>
      </c>
      <c r="B423" s="54" t="s">
        <v>661</v>
      </c>
      <c r="C423" s="31">
        <v>4301031361</v>
      </c>
      <c r="D423" s="647">
        <v>4607091389524</v>
      </c>
      <c r="E423" s="648"/>
      <c r="F423" s="640">
        <v>0.35</v>
      </c>
      <c r="G423" s="32">
        <v>6</v>
      </c>
      <c r="H423" s="640">
        <v>2.1</v>
      </c>
      <c r="I423" s="640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9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59"/>
      <c r="R423" s="659"/>
      <c r="S423" s="659"/>
      <c r="T423" s="660"/>
      <c r="U423" s="34"/>
      <c r="V423" s="34"/>
      <c r="W423" s="35" t="s">
        <v>69</v>
      </c>
      <c r="X423" s="641">
        <v>0</v>
      </c>
      <c r="Y423" s="642">
        <f t="shared" si="62"/>
        <v>0</v>
      </c>
      <c r="Z423" s="36" t="str">
        <f t="shared" si="67"/>
        <v/>
      </c>
      <c r="AA423" s="56"/>
      <c r="AB423" s="57"/>
      <c r="AC423" s="473" t="s">
        <v>662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t="27" hidden="1" customHeight="1" x14ac:dyDescent="0.25">
      <c r="A424" s="54" t="s">
        <v>663</v>
      </c>
      <c r="B424" s="54" t="s">
        <v>664</v>
      </c>
      <c r="C424" s="31">
        <v>4301031364</v>
      </c>
      <c r="D424" s="647">
        <v>4680115883161</v>
      </c>
      <c r="E424" s="648"/>
      <c r="F424" s="640">
        <v>0.28000000000000003</v>
      </c>
      <c r="G424" s="32">
        <v>6</v>
      </c>
      <c r="H424" s="640">
        <v>1.68</v>
      </c>
      <c r="I424" s="640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59"/>
      <c r="R424" s="659"/>
      <c r="S424" s="659"/>
      <c r="T424" s="660"/>
      <c r="U424" s="34"/>
      <c r="V424" s="34"/>
      <c r="W424" s="35" t="s">
        <v>69</v>
      </c>
      <c r="X424" s="641">
        <v>0</v>
      </c>
      <c r="Y424" s="642">
        <f t="shared" si="62"/>
        <v>0</v>
      </c>
      <c r="Z424" s="36" t="str">
        <f t="shared" si="67"/>
        <v/>
      </c>
      <c r="AA424" s="56"/>
      <c r="AB424" s="57"/>
      <c r="AC424" s="475" t="s">
        <v>665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hidden="1" customHeight="1" x14ac:dyDescent="0.25">
      <c r="A425" s="54" t="s">
        <v>666</v>
      </c>
      <c r="B425" s="54" t="s">
        <v>667</v>
      </c>
      <c r="C425" s="31">
        <v>4301031358</v>
      </c>
      <c r="D425" s="647">
        <v>4607091389531</v>
      </c>
      <c r="E425" s="648"/>
      <c r="F425" s="640">
        <v>0.35</v>
      </c>
      <c r="G425" s="32">
        <v>6</v>
      </c>
      <c r="H425" s="640">
        <v>2.1</v>
      </c>
      <c r="I425" s="640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1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59"/>
      <c r="R425" s="659"/>
      <c r="S425" s="659"/>
      <c r="T425" s="660"/>
      <c r="U425" s="34"/>
      <c r="V425" s="34"/>
      <c r="W425" s="35" t="s">
        <v>69</v>
      </c>
      <c r="X425" s="641">
        <v>0</v>
      </c>
      <c r="Y425" s="642">
        <f t="shared" si="62"/>
        <v>0</v>
      </c>
      <c r="Z425" s="36" t="str">
        <f t="shared" si="67"/>
        <v/>
      </c>
      <c r="AA425" s="56"/>
      <c r="AB425" s="57"/>
      <c r="AC425" s="477" t="s">
        <v>668</v>
      </c>
      <c r="AG425" s="64"/>
      <c r="AJ425" s="68"/>
      <c r="AK425" s="68">
        <v>0</v>
      </c>
      <c r="BB425" s="478" t="s">
        <v>1</v>
      </c>
      <c r="BM425" s="64">
        <f t="shared" si="63"/>
        <v>0</v>
      </c>
      <c r="BN425" s="64">
        <f t="shared" si="64"/>
        <v>0</v>
      </c>
      <c r="BO425" s="64">
        <f t="shared" si="65"/>
        <v>0</v>
      </c>
      <c r="BP425" s="64">
        <f t="shared" si="66"/>
        <v>0</v>
      </c>
    </row>
    <row r="426" spans="1:68" ht="37.5" hidden="1" customHeight="1" x14ac:dyDescent="0.25">
      <c r="A426" s="54" t="s">
        <v>669</v>
      </c>
      <c r="B426" s="54" t="s">
        <v>670</v>
      </c>
      <c r="C426" s="31">
        <v>4301031360</v>
      </c>
      <c r="D426" s="647">
        <v>4607091384345</v>
      </c>
      <c r="E426" s="648"/>
      <c r="F426" s="640">
        <v>0.35</v>
      </c>
      <c r="G426" s="32">
        <v>6</v>
      </c>
      <c r="H426" s="640">
        <v>2.1</v>
      </c>
      <c r="I426" s="640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59"/>
      <c r="R426" s="659"/>
      <c r="S426" s="659"/>
      <c r="T426" s="660"/>
      <c r="U426" s="34"/>
      <c r="V426" s="34"/>
      <c r="W426" s="35" t="s">
        <v>69</v>
      </c>
      <c r="X426" s="641">
        <v>0</v>
      </c>
      <c r="Y426" s="642">
        <f t="shared" si="62"/>
        <v>0</v>
      </c>
      <c r="Z426" s="36" t="str">
        <f t="shared" si="67"/>
        <v/>
      </c>
      <c r="AA426" s="56"/>
      <c r="AB426" s="57"/>
      <c r="AC426" s="479" t="s">
        <v>665</v>
      </c>
      <c r="AG426" s="64"/>
      <c r="AJ426" s="68"/>
      <c r="AK426" s="68">
        <v>0</v>
      </c>
      <c r="BB426" s="480" t="s">
        <v>1</v>
      </c>
      <c r="BM426" s="64">
        <f t="shared" si="63"/>
        <v>0</v>
      </c>
      <c r="BN426" s="64">
        <f t="shared" si="64"/>
        <v>0</v>
      </c>
      <c r="BO426" s="64">
        <f t="shared" si="65"/>
        <v>0</v>
      </c>
      <c r="BP426" s="64">
        <f t="shared" si="66"/>
        <v>0</v>
      </c>
    </row>
    <row r="427" spans="1:68" hidden="1" x14ac:dyDescent="0.2">
      <c r="A427" s="656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7"/>
      <c r="P427" s="651" t="s">
        <v>86</v>
      </c>
      <c r="Q427" s="652"/>
      <c r="R427" s="652"/>
      <c r="S427" s="652"/>
      <c r="T427" s="652"/>
      <c r="U427" s="652"/>
      <c r="V427" s="653"/>
      <c r="W427" s="37" t="s">
        <v>87</v>
      </c>
      <c r="X427" s="643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643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643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4"/>
      <c r="AB427" s="644"/>
      <c r="AC427" s="644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7"/>
      <c r="P428" s="651" t="s">
        <v>86</v>
      </c>
      <c r="Q428" s="652"/>
      <c r="R428" s="652"/>
      <c r="S428" s="652"/>
      <c r="T428" s="652"/>
      <c r="U428" s="652"/>
      <c r="V428" s="653"/>
      <c r="W428" s="37" t="s">
        <v>69</v>
      </c>
      <c r="X428" s="643">
        <f>IFERROR(SUM(X417:X426),"0")</f>
        <v>0</v>
      </c>
      <c r="Y428" s="643">
        <f>IFERROR(SUM(Y417:Y426),"0")</f>
        <v>0</v>
      </c>
      <c r="Z428" s="37"/>
      <c r="AA428" s="644"/>
      <c r="AB428" s="644"/>
      <c r="AC428" s="644"/>
    </row>
    <row r="429" spans="1:68" ht="14.25" hidden="1" customHeight="1" x14ac:dyDescent="0.25">
      <c r="A429" s="654" t="s">
        <v>64</v>
      </c>
      <c r="B429" s="655"/>
      <c r="C429" s="655"/>
      <c r="D429" s="655"/>
      <c r="E429" s="655"/>
      <c r="F429" s="655"/>
      <c r="G429" s="655"/>
      <c r="H429" s="655"/>
      <c r="I429" s="655"/>
      <c r="J429" s="655"/>
      <c r="K429" s="655"/>
      <c r="L429" s="655"/>
      <c r="M429" s="655"/>
      <c r="N429" s="655"/>
      <c r="O429" s="655"/>
      <c r="P429" s="655"/>
      <c r="Q429" s="655"/>
      <c r="R429" s="655"/>
      <c r="S429" s="655"/>
      <c r="T429" s="655"/>
      <c r="U429" s="655"/>
      <c r="V429" s="655"/>
      <c r="W429" s="655"/>
      <c r="X429" s="655"/>
      <c r="Y429" s="655"/>
      <c r="Z429" s="655"/>
      <c r="AA429" s="637"/>
      <c r="AB429" s="637"/>
      <c r="AC429" s="637"/>
    </row>
    <row r="430" spans="1:68" ht="27" hidden="1" customHeight="1" x14ac:dyDescent="0.25">
      <c r="A430" s="54" t="s">
        <v>671</v>
      </c>
      <c r="B430" s="54" t="s">
        <v>672</v>
      </c>
      <c r="C430" s="31">
        <v>4301051284</v>
      </c>
      <c r="D430" s="647">
        <v>4607091384352</v>
      </c>
      <c r="E430" s="648"/>
      <c r="F430" s="640">
        <v>0.6</v>
      </c>
      <c r="G430" s="32">
        <v>4</v>
      </c>
      <c r="H430" s="640">
        <v>2.4</v>
      </c>
      <c r="I430" s="640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59"/>
      <c r="R430" s="659"/>
      <c r="S430" s="659"/>
      <c r="T430" s="660"/>
      <c r="U430" s="34"/>
      <c r="V430" s="34"/>
      <c r="W430" s="35" t="s">
        <v>69</v>
      </c>
      <c r="X430" s="641">
        <v>0</v>
      </c>
      <c r="Y430" s="642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673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674</v>
      </c>
      <c r="B431" s="54" t="s">
        <v>675</v>
      </c>
      <c r="C431" s="31">
        <v>4301051431</v>
      </c>
      <c r="D431" s="647">
        <v>4607091389654</v>
      </c>
      <c r="E431" s="648"/>
      <c r="F431" s="640">
        <v>0.33</v>
      </c>
      <c r="G431" s="32">
        <v>6</v>
      </c>
      <c r="H431" s="640">
        <v>1.98</v>
      </c>
      <c r="I431" s="640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59"/>
      <c r="R431" s="659"/>
      <c r="S431" s="659"/>
      <c r="T431" s="660"/>
      <c r="U431" s="34"/>
      <c r="V431" s="34"/>
      <c r="W431" s="35" t="s">
        <v>69</v>
      </c>
      <c r="X431" s="641">
        <v>0</v>
      </c>
      <c r="Y431" s="642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676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656"/>
      <c r="B432" s="655"/>
      <c r="C432" s="655"/>
      <c r="D432" s="655"/>
      <c r="E432" s="655"/>
      <c r="F432" s="655"/>
      <c r="G432" s="655"/>
      <c r="H432" s="655"/>
      <c r="I432" s="655"/>
      <c r="J432" s="655"/>
      <c r="K432" s="655"/>
      <c r="L432" s="655"/>
      <c r="M432" s="655"/>
      <c r="N432" s="655"/>
      <c r="O432" s="657"/>
      <c r="P432" s="651" t="s">
        <v>86</v>
      </c>
      <c r="Q432" s="652"/>
      <c r="R432" s="652"/>
      <c r="S432" s="652"/>
      <c r="T432" s="652"/>
      <c r="U432" s="652"/>
      <c r="V432" s="653"/>
      <c r="W432" s="37" t="s">
        <v>87</v>
      </c>
      <c r="X432" s="643">
        <f>IFERROR(X430/H430,"0")+IFERROR(X431/H431,"0")</f>
        <v>0</v>
      </c>
      <c r="Y432" s="643">
        <f>IFERROR(Y430/H430,"0")+IFERROR(Y431/H431,"0")</f>
        <v>0</v>
      </c>
      <c r="Z432" s="643">
        <f>IFERROR(IF(Z430="",0,Z430),"0")+IFERROR(IF(Z431="",0,Z431),"0")</f>
        <v>0</v>
      </c>
      <c r="AA432" s="644"/>
      <c r="AB432" s="644"/>
      <c r="AC432" s="644"/>
    </row>
    <row r="433" spans="1:68" hidden="1" x14ac:dyDescent="0.2">
      <c r="A433" s="655"/>
      <c r="B433" s="655"/>
      <c r="C433" s="655"/>
      <c r="D433" s="655"/>
      <c r="E433" s="655"/>
      <c r="F433" s="655"/>
      <c r="G433" s="655"/>
      <c r="H433" s="655"/>
      <c r="I433" s="655"/>
      <c r="J433" s="655"/>
      <c r="K433" s="655"/>
      <c r="L433" s="655"/>
      <c r="M433" s="655"/>
      <c r="N433" s="655"/>
      <c r="O433" s="657"/>
      <c r="P433" s="651" t="s">
        <v>86</v>
      </c>
      <c r="Q433" s="652"/>
      <c r="R433" s="652"/>
      <c r="S433" s="652"/>
      <c r="T433" s="652"/>
      <c r="U433" s="652"/>
      <c r="V433" s="653"/>
      <c r="W433" s="37" t="s">
        <v>69</v>
      </c>
      <c r="X433" s="643">
        <f>IFERROR(SUM(X430:X431),"0")</f>
        <v>0</v>
      </c>
      <c r="Y433" s="643">
        <f>IFERROR(SUM(Y430:Y431),"0")</f>
        <v>0</v>
      </c>
      <c r="Z433" s="37"/>
      <c r="AA433" s="644"/>
      <c r="AB433" s="644"/>
      <c r="AC433" s="644"/>
    </row>
    <row r="434" spans="1:68" ht="16.5" hidden="1" customHeight="1" x14ac:dyDescent="0.25">
      <c r="A434" s="669" t="s">
        <v>677</v>
      </c>
      <c r="B434" s="655"/>
      <c r="C434" s="655"/>
      <c r="D434" s="655"/>
      <c r="E434" s="655"/>
      <c r="F434" s="655"/>
      <c r="G434" s="655"/>
      <c r="H434" s="655"/>
      <c r="I434" s="655"/>
      <c r="J434" s="655"/>
      <c r="K434" s="655"/>
      <c r="L434" s="655"/>
      <c r="M434" s="655"/>
      <c r="N434" s="655"/>
      <c r="O434" s="655"/>
      <c r="P434" s="655"/>
      <c r="Q434" s="655"/>
      <c r="R434" s="655"/>
      <c r="S434" s="655"/>
      <c r="T434" s="655"/>
      <c r="U434" s="655"/>
      <c r="V434" s="655"/>
      <c r="W434" s="655"/>
      <c r="X434" s="655"/>
      <c r="Y434" s="655"/>
      <c r="Z434" s="655"/>
      <c r="AA434" s="636"/>
      <c r="AB434" s="636"/>
      <c r="AC434" s="636"/>
    </row>
    <row r="435" spans="1:68" ht="14.25" hidden="1" customHeight="1" x14ac:dyDescent="0.25">
      <c r="A435" s="654" t="s">
        <v>137</v>
      </c>
      <c r="B435" s="655"/>
      <c r="C435" s="655"/>
      <c r="D435" s="655"/>
      <c r="E435" s="655"/>
      <c r="F435" s="655"/>
      <c r="G435" s="655"/>
      <c r="H435" s="655"/>
      <c r="I435" s="655"/>
      <c r="J435" s="655"/>
      <c r="K435" s="655"/>
      <c r="L435" s="655"/>
      <c r="M435" s="655"/>
      <c r="N435" s="655"/>
      <c r="O435" s="655"/>
      <c r="P435" s="655"/>
      <c r="Q435" s="655"/>
      <c r="R435" s="655"/>
      <c r="S435" s="655"/>
      <c r="T435" s="655"/>
      <c r="U435" s="655"/>
      <c r="V435" s="655"/>
      <c r="W435" s="655"/>
      <c r="X435" s="655"/>
      <c r="Y435" s="655"/>
      <c r="Z435" s="655"/>
      <c r="AA435" s="637"/>
      <c r="AB435" s="637"/>
      <c r="AC435" s="637"/>
    </row>
    <row r="436" spans="1:68" ht="27" hidden="1" customHeight="1" x14ac:dyDescent="0.25">
      <c r="A436" s="54" t="s">
        <v>678</v>
      </c>
      <c r="B436" s="54" t="s">
        <v>679</v>
      </c>
      <c r="C436" s="31">
        <v>4301020319</v>
      </c>
      <c r="D436" s="647">
        <v>4680115885240</v>
      </c>
      <c r="E436" s="648"/>
      <c r="F436" s="640">
        <v>0.35</v>
      </c>
      <c r="G436" s="32">
        <v>6</v>
      </c>
      <c r="H436" s="640">
        <v>2.1</v>
      </c>
      <c r="I436" s="640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100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59"/>
      <c r="R436" s="659"/>
      <c r="S436" s="659"/>
      <c r="T436" s="660"/>
      <c r="U436" s="34"/>
      <c r="V436" s="34"/>
      <c r="W436" s="35" t="s">
        <v>69</v>
      </c>
      <c r="X436" s="641">
        <v>0</v>
      </c>
      <c r="Y436" s="642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680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681</v>
      </c>
      <c r="B437" s="54" t="s">
        <v>682</v>
      </c>
      <c r="C437" s="31">
        <v>4301020315</v>
      </c>
      <c r="D437" s="647">
        <v>4607091389364</v>
      </c>
      <c r="E437" s="648"/>
      <c r="F437" s="640">
        <v>0.42</v>
      </c>
      <c r="G437" s="32">
        <v>6</v>
      </c>
      <c r="H437" s="640">
        <v>2.52</v>
      </c>
      <c r="I437" s="640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59"/>
      <c r="R437" s="659"/>
      <c r="S437" s="659"/>
      <c r="T437" s="660"/>
      <c r="U437" s="34"/>
      <c r="V437" s="34"/>
      <c r="W437" s="35" t="s">
        <v>69</v>
      </c>
      <c r="X437" s="641">
        <v>0</v>
      </c>
      <c r="Y437" s="642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683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656"/>
      <c r="B438" s="655"/>
      <c r="C438" s="655"/>
      <c r="D438" s="655"/>
      <c r="E438" s="655"/>
      <c r="F438" s="655"/>
      <c r="G438" s="655"/>
      <c r="H438" s="655"/>
      <c r="I438" s="655"/>
      <c r="J438" s="655"/>
      <c r="K438" s="655"/>
      <c r="L438" s="655"/>
      <c r="M438" s="655"/>
      <c r="N438" s="655"/>
      <c r="O438" s="657"/>
      <c r="P438" s="651" t="s">
        <v>86</v>
      </c>
      <c r="Q438" s="652"/>
      <c r="R438" s="652"/>
      <c r="S438" s="652"/>
      <c r="T438" s="652"/>
      <c r="U438" s="652"/>
      <c r="V438" s="653"/>
      <c r="W438" s="37" t="s">
        <v>87</v>
      </c>
      <c r="X438" s="643">
        <f>IFERROR(X436/H436,"0")+IFERROR(X437/H437,"0")</f>
        <v>0</v>
      </c>
      <c r="Y438" s="643">
        <f>IFERROR(Y436/H436,"0")+IFERROR(Y437/H437,"0")</f>
        <v>0</v>
      </c>
      <c r="Z438" s="643">
        <f>IFERROR(IF(Z436="",0,Z436),"0")+IFERROR(IF(Z437="",0,Z437),"0")</f>
        <v>0</v>
      </c>
      <c r="AA438" s="644"/>
      <c r="AB438" s="644"/>
      <c r="AC438" s="644"/>
    </row>
    <row r="439" spans="1:68" hidden="1" x14ac:dyDescent="0.2">
      <c r="A439" s="655"/>
      <c r="B439" s="655"/>
      <c r="C439" s="655"/>
      <c r="D439" s="655"/>
      <c r="E439" s="655"/>
      <c r="F439" s="655"/>
      <c r="G439" s="655"/>
      <c r="H439" s="655"/>
      <c r="I439" s="655"/>
      <c r="J439" s="655"/>
      <c r="K439" s="655"/>
      <c r="L439" s="655"/>
      <c r="M439" s="655"/>
      <c r="N439" s="655"/>
      <c r="O439" s="657"/>
      <c r="P439" s="651" t="s">
        <v>86</v>
      </c>
      <c r="Q439" s="652"/>
      <c r="R439" s="652"/>
      <c r="S439" s="652"/>
      <c r="T439" s="652"/>
      <c r="U439" s="652"/>
      <c r="V439" s="653"/>
      <c r="W439" s="37" t="s">
        <v>69</v>
      </c>
      <c r="X439" s="643">
        <f>IFERROR(SUM(X436:X437),"0")</f>
        <v>0</v>
      </c>
      <c r="Y439" s="643">
        <f>IFERROR(SUM(Y436:Y437),"0")</f>
        <v>0</v>
      </c>
      <c r="Z439" s="37"/>
      <c r="AA439" s="644"/>
      <c r="AB439" s="644"/>
      <c r="AC439" s="644"/>
    </row>
    <row r="440" spans="1:68" ht="14.25" hidden="1" customHeight="1" x14ac:dyDescent="0.25">
      <c r="A440" s="654" t="s">
        <v>148</v>
      </c>
      <c r="B440" s="655"/>
      <c r="C440" s="655"/>
      <c r="D440" s="655"/>
      <c r="E440" s="655"/>
      <c r="F440" s="655"/>
      <c r="G440" s="655"/>
      <c r="H440" s="655"/>
      <c r="I440" s="655"/>
      <c r="J440" s="655"/>
      <c r="K440" s="655"/>
      <c r="L440" s="655"/>
      <c r="M440" s="655"/>
      <c r="N440" s="655"/>
      <c r="O440" s="655"/>
      <c r="P440" s="655"/>
      <c r="Q440" s="655"/>
      <c r="R440" s="655"/>
      <c r="S440" s="655"/>
      <c r="T440" s="655"/>
      <c r="U440" s="655"/>
      <c r="V440" s="655"/>
      <c r="W440" s="655"/>
      <c r="X440" s="655"/>
      <c r="Y440" s="655"/>
      <c r="Z440" s="655"/>
      <c r="AA440" s="637"/>
      <c r="AB440" s="637"/>
      <c r="AC440" s="637"/>
    </row>
    <row r="441" spans="1:68" ht="27" hidden="1" customHeight="1" x14ac:dyDescent="0.25">
      <c r="A441" s="54" t="s">
        <v>684</v>
      </c>
      <c r="B441" s="54" t="s">
        <v>685</v>
      </c>
      <c r="C441" s="31">
        <v>4301031403</v>
      </c>
      <c r="D441" s="647">
        <v>4680115886094</v>
      </c>
      <c r="E441" s="648"/>
      <c r="F441" s="640">
        <v>0.9</v>
      </c>
      <c r="G441" s="32">
        <v>6</v>
      </c>
      <c r="H441" s="640">
        <v>5.4</v>
      </c>
      <c r="I441" s="640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5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59"/>
      <c r="R441" s="659"/>
      <c r="S441" s="659"/>
      <c r="T441" s="660"/>
      <c r="U441" s="34"/>
      <c r="V441" s="34"/>
      <c r="W441" s="35" t="s">
        <v>69</v>
      </c>
      <c r="X441" s="641">
        <v>0</v>
      </c>
      <c r="Y441" s="642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686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hidden="1" customHeight="1" x14ac:dyDescent="0.25">
      <c r="A442" s="54" t="s">
        <v>687</v>
      </c>
      <c r="B442" s="54" t="s">
        <v>688</v>
      </c>
      <c r="C442" s="31">
        <v>4301031363</v>
      </c>
      <c r="D442" s="647">
        <v>4607091389425</v>
      </c>
      <c r="E442" s="648"/>
      <c r="F442" s="640">
        <v>0.35</v>
      </c>
      <c r="G442" s="32">
        <v>6</v>
      </c>
      <c r="H442" s="640">
        <v>2.1</v>
      </c>
      <c r="I442" s="640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59"/>
      <c r="R442" s="659"/>
      <c r="S442" s="659"/>
      <c r="T442" s="660"/>
      <c r="U442" s="34"/>
      <c r="V442" s="34"/>
      <c r="W442" s="35" t="s">
        <v>69</v>
      </c>
      <c r="X442" s="641">
        <v>0</v>
      </c>
      <c r="Y442" s="642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689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hidden="1" customHeight="1" x14ac:dyDescent="0.25">
      <c r="A443" s="54" t="s">
        <v>690</v>
      </c>
      <c r="B443" s="54" t="s">
        <v>691</v>
      </c>
      <c r="C443" s="31">
        <v>4301031373</v>
      </c>
      <c r="D443" s="647">
        <v>4680115880771</v>
      </c>
      <c r="E443" s="648"/>
      <c r="F443" s="640">
        <v>0.28000000000000003</v>
      </c>
      <c r="G443" s="32">
        <v>6</v>
      </c>
      <c r="H443" s="640">
        <v>1.68</v>
      </c>
      <c r="I443" s="640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71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59"/>
      <c r="R443" s="659"/>
      <c r="S443" s="659"/>
      <c r="T443" s="660"/>
      <c r="U443" s="34"/>
      <c r="V443" s="34"/>
      <c r="W443" s="35" t="s">
        <v>69</v>
      </c>
      <c r="X443" s="641">
        <v>0</v>
      </c>
      <c r="Y443" s="642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692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693</v>
      </c>
      <c r="B444" s="54" t="s">
        <v>694</v>
      </c>
      <c r="C444" s="31">
        <v>4301031359</v>
      </c>
      <c r="D444" s="647">
        <v>4607091389500</v>
      </c>
      <c r="E444" s="648"/>
      <c r="F444" s="640">
        <v>0.35</v>
      </c>
      <c r="G444" s="32">
        <v>6</v>
      </c>
      <c r="H444" s="640">
        <v>2.1</v>
      </c>
      <c r="I444" s="640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8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59"/>
      <c r="R444" s="659"/>
      <c r="S444" s="659"/>
      <c r="T444" s="660"/>
      <c r="U444" s="34"/>
      <c r="V444" s="34"/>
      <c r="W444" s="35" t="s">
        <v>69</v>
      </c>
      <c r="X444" s="641">
        <v>46.2</v>
      </c>
      <c r="Y444" s="642">
        <f>IFERROR(IF(X444="",0,CEILING((X444/$H444),1)*$H444),"")</f>
        <v>46.2</v>
      </c>
      <c r="Z444" s="36">
        <f>IFERROR(IF(Y444=0,"",ROUNDUP(Y444/H444,0)*0.00502),"")</f>
        <v>0.11044000000000001</v>
      </c>
      <c r="AA444" s="56"/>
      <c r="AB444" s="57"/>
      <c r="AC444" s="495" t="s">
        <v>692</v>
      </c>
      <c r="AG444" s="64"/>
      <c r="AJ444" s="68"/>
      <c r="AK444" s="68">
        <v>0</v>
      </c>
      <c r="BB444" s="496" t="s">
        <v>1</v>
      </c>
      <c r="BM444" s="64">
        <f>IFERROR(X444*I444/H444,"0")</f>
        <v>49.06</v>
      </c>
      <c r="BN444" s="64">
        <f>IFERROR(Y444*I444/H444,"0")</f>
        <v>49.06</v>
      </c>
      <c r="BO444" s="64">
        <f>IFERROR(1/J444*(X444/H444),"0")</f>
        <v>9.401709401709403E-2</v>
      </c>
      <c r="BP444" s="64">
        <f>IFERROR(1/J444*(Y444/H444),"0")</f>
        <v>9.401709401709403E-2</v>
      </c>
    </row>
    <row r="445" spans="1:68" x14ac:dyDescent="0.2">
      <c r="A445" s="656"/>
      <c r="B445" s="655"/>
      <c r="C445" s="655"/>
      <c r="D445" s="655"/>
      <c r="E445" s="655"/>
      <c r="F445" s="655"/>
      <c r="G445" s="655"/>
      <c r="H445" s="655"/>
      <c r="I445" s="655"/>
      <c r="J445" s="655"/>
      <c r="K445" s="655"/>
      <c r="L445" s="655"/>
      <c r="M445" s="655"/>
      <c r="N445" s="655"/>
      <c r="O445" s="657"/>
      <c r="P445" s="651" t="s">
        <v>86</v>
      </c>
      <c r="Q445" s="652"/>
      <c r="R445" s="652"/>
      <c r="S445" s="652"/>
      <c r="T445" s="652"/>
      <c r="U445" s="652"/>
      <c r="V445" s="653"/>
      <c r="W445" s="37" t="s">
        <v>87</v>
      </c>
      <c r="X445" s="643">
        <f>IFERROR(X441/H441,"0")+IFERROR(X442/H442,"0")+IFERROR(X443/H443,"0")+IFERROR(X444/H444,"0")</f>
        <v>22</v>
      </c>
      <c r="Y445" s="643">
        <f>IFERROR(Y441/H441,"0")+IFERROR(Y442/H442,"0")+IFERROR(Y443/H443,"0")+IFERROR(Y444/H444,"0")</f>
        <v>22</v>
      </c>
      <c r="Z445" s="643">
        <f>IFERROR(IF(Z441="",0,Z441),"0")+IFERROR(IF(Z442="",0,Z442),"0")+IFERROR(IF(Z443="",0,Z443),"0")+IFERROR(IF(Z444="",0,Z444),"0")</f>
        <v>0.11044000000000001</v>
      </c>
      <c r="AA445" s="644"/>
      <c r="AB445" s="644"/>
      <c r="AC445" s="644"/>
    </row>
    <row r="446" spans="1:68" x14ac:dyDescent="0.2">
      <c r="A446" s="655"/>
      <c r="B446" s="655"/>
      <c r="C446" s="655"/>
      <c r="D446" s="655"/>
      <c r="E446" s="655"/>
      <c r="F446" s="655"/>
      <c r="G446" s="655"/>
      <c r="H446" s="655"/>
      <c r="I446" s="655"/>
      <c r="J446" s="655"/>
      <c r="K446" s="655"/>
      <c r="L446" s="655"/>
      <c r="M446" s="655"/>
      <c r="N446" s="655"/>
      <c r="O446" s="657"/>
      <c r="P446" s="651" t="s">
        <v>86</v>
      </c>
      <c r="Q446" s="652"/>
      <c r="R446" s="652"/>
      <c r="S446" s="652"/>
      <c r="T446" s="652"/>
      <c r="U446" s="652"/>
      <c r="V446" s="653"/>
      <c r="W446" s="37" t="s">
        <v>69</v>
      </c>
      <c r="X446" s="643">
        <f>IFERROR(SUM(X441:X444),"0")</f>
        <v>46.2</v>
      </c>
      <c r="Y446" s="643">
        <f>IFERROR(SUM(Y441:Y444),"0")</f>
        <v>46.2</v>
      </c>
      <c r="Z446" s="37"/>
      <c r="AA446" s="644"/>
      <c r="AB446" s="644"/>
      <c r="AC446" s="644"/>
    </row>
    <row r="447" spans="1:68" ht="16.5" hidden="1" customHeight="1" x14ac:dyDescent="0.25">
      <c r="A447" s="669" t="s">
        <v>695</v>
      </c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5"/>
      <c r="P447" s="655"/>
      <c r="Q447" s="655"/>
      <c r="R447" s="655"/>
      <c r="S447" s="655"/>
      <c r="T447" s="655"/>
      <c r="U447" s="655"/>
      <c r="V447" s="655"/>
      <c r="W447" s="655"/>
      <c r="X447" s="655"/>
      <c r="Y447" s="655"/>
      <c r="Z447" s="655"/>
      <c r="AA447" s="636"/>
      <c r="AB447" s="636"/>
      <c r="AC447" s="636"/>
    </row>
    <row r="448" spans="1:68" ht="14.25" hidden="1" customHeight="1" x14ac:dyDescent="0.25">
      <c r="A448" s="654" t="s">
        <v>148</v>
      </c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5"/>
      <c r="P448" s="655"/>
      <c r="Q448" s="655"/>
      <c r="R448" s="655"/>
      <c r="S448" s="655"/>
      <c r="T448" s="655"/>
      <c r="U448" s="655"/>
      <c r="V448" s="655"/>
      <c r="W448" s="655"/>
      <c r="X448" s="655"/>
      <c r="Y448" s="655"/>
      <c r="Z448" s="655"/>
      <c r="AA448" s="637"/>
      <c r="AB448" s="637"/>
      <c r="AC448" s="637"/>
    </row>
    <row r="449" spans="1:68" ht="27" hidden="1" customHeight="1" x14ac:dyDescent="0.25">
      <c r="A449" s="54" t="s">
        <v>696</v>
      </c>
      <c r="B449" s="54" t="s">
        <v>697</v>
      </c>
      <c r="C449" s="31">
        <v>4301031294</v>
      </c>
      <c r="D449" s="647">
        <v>4680115885189</v>
      </c>
      <c r="E449" s="648"/>
      <c r="F449" s="640">
        <v>0.2</v>
      </c>
      <c r="G449" s="32">
        <v>6</v>
      </c>
      <c r="H449" s="640">
        <v>1.2</v>
      </c>
      <c r="I449" s="640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101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59"/>
      <c r="R449" s="659"/>
      <c r="S449" s="659"/>
      <c r="T449" s="660"/>
      <c r="U449" s="34"/>
      <c r="V449" s="34"/>
      <c r="W449" s="35" t="s">
        <v>69</v>
      </c>
      <c r="X449" s="641">
        <v>0</v>
      </c>
      <c r="Y449" s="642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698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4301031347</v>
      </c>
      <c r="D450" s="647">
        <v>4680115885110</v>
      </c>
      <c r="E450" s="648"/>
      <c r="F450" s="640">
        <v>0.2</v>
      </c>
      <c r="G450" s="32">
        <v>6</v>
      </c>
      <c r="H450" s="640">
        <v>1.2</v>
      </c>
      <c r="I450" s="640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80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59"/>
      <c r="R450" s="659"/>
      <c r="S450" s="659"/>
      <c r="T450" s="660"/>
      <c r="U450" s="34"/>
      <c r="V450" s="34"/>
      <c r="W450" s="35" t="s">
        <v>69</v>
      </c>
      <c r="X450" s="641">
        <v>0</v>
      </c>
      <c r="Y450" s="642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701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656"/>
      <c r="B451" s="655"/>
      <c r="C451" s="655"/>
      <c r="D451" s="655"/>
      <c r="E451" s="655"/>
      <c r="F451" s="655"/>
      <c r="G451" s="655"/>
      <c r="H451" s="655"/>
      <c r="I451" s="655"/>
      <c r="J451" s="655"/>
      <c r="K451" s="655"/>
      <c r="L451" s="655"/>
      <c r="M451" s="655"/>
      <c r="N451" s="655"/>
      <c r="O451" s="657"/>
      <c r="P451" s="651" t="s">
        <v>86</v>
      </c>
      <c r="Q451" s="652"/>
      <c r="R451" s="652"/>
      <c r="S451" s="652"/>
      <c r="T451" s="652"/>
      <c r="U451" s="652"/>
      <c r="V451" s="653"/>
      <c r="W451" s="37" t="s">
        <v>87</v>
      </c>
      <c r="X451" s="643">
        <f>IFERROR(X449/H449,"0")+IFERROR(X450/H450,"0")</f>
        <v>0</v>
      </c>
      <c r="Y451" s="643">
        <f>IFERROR(Y449/H449,"0")+IFERROR(Y450/H450,"0")</f>
        <v>0</v>
      </c>
      <c r="Z451" s="643">
        <f>IFERROR(IF(Z449="",0,Z449),"0")+IFERROR(IF(Z450="",0,Z450),"0")</f>
        <v>0</v>
      </c>
      <c r="AA451" s="644"/>
      <c r="AB451" s="644"/>
      <c r="AC451" s="644"/>
    </row>
    <row r="452" spans="1:68" hidden="1" x14ac:dyDescent="0.2">
      <c r="A452" s="655"/>
      <c r="B452" s="655"/>
      <c r="C452" s="655"/>
      <c r="D452" s="655"/>
      <c r="E452" s="655"/>
      <c r="F452" s="655"/>
      <c r="G452" s="655"/>
      <c r="H452" s="655"/>
      <c r="I452" s="655"/>
      <c r="J452" s="655"/>
      <c r="K452" s="655"/>
      <c r="L452" s="655"/>
      <c r="M452" s="655"/>
      <c r="N452" s="655"/>
      <c r="O452" s="657"/>
      <c r="P452" s="651" t="s">
        <v>86</v>
      </c>
      <c r="Q452" s="652"/>
      <c r="R452" s="652"/>
      <c r="S452" s="652"/>
      <c r="T452" s="652"/>
      <c r="U452" s="652"/>
      <c r="V452" s="653"/>
      <c r="W452" s="37" t="s">
        <v>69</v>
      </c>
      <c r="X452" s="643">
        <f>IFERROR(SUM(X449:X450),"0")</f>
        <v>0</v>
      </c>
      <c r="Y452" s="643">
        <f>IFERROR(SUM(Y449:Y450),"0")</f>
        <v>0</v>
      </c>
      <c r="Z452" s="37"/>
      <c r="AA452" s="644"/>
      <c r="AB452" s="644"/>
      <c r="AC452" s="644"/>
    </row>
    <row r="453" spans="1:68" ht="16.5" hidden="1" customHeight="1" x14ac:dyDescent="0.25">
      <c r="A453" s="669" t="s">
        <v>702</v>
      </c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5"/>
      <c r="P453" s="655"/>
      <c r="Q453" s="655"/>
      <c r="R453" s="655"/>
      <c r="S453" s="655"/>
      <c r="T453" s="655"/>
      <c r="U453" s="655"/>
      <c r="V453" s="655"/>
      <c r="W453" s="655"/>
      <c r="X453" s="655"/>
      <c r="Y453" s="655"/>
      <c r="Z453" s="655"/>
      <c r="AA453" s="636"/>
      <c r="AB453" s="636"/>
      <c r="AC453" s="636"/>
    </row>
    <row r="454" spans="1:68" ht="14.25" hidden="1" customHeight="1" x14ac:dyDescent="0.25">
      <c r="A454" s="654" t="s">
        <v>148</v>
      </c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5"/>
      <c r="P454" s="655"/>
      <c r="Q454" s="655"/>
      <c r="R454" s="655"/>
      <c r="S454" s="655"/>
      <c r="T454" s="655"/>
      <c r="U454" s="655"/>
      <c r="V454" s="655"/>
      <c r="W454" s="655"/>
      <c r="X454" s="655"/>
      <c r="Y454" s="655"/>
      <c r="Z454" s="655"/>
      <c r="AA454" s="637"/>
      <c r="AB454" s="637"/>
      <c r="AC454" s="637"/>
    </row>
    <row r="455" spans="1:68" ht="27" hidden="1" customHeight="1" x14ac:dyDescent="0.25">
      <c r="A455" s="54" t="s">
        <v>703</v>
      </c>
      <c r="B455" s="54" t="s">
        <v>704</v>
      </c>
      <c r="C455" s="31">
        <v>4301031261</v>
      </c>
      <c r="D455" s="647">
        <v>4680115885103</v>
      </c>
      <c r="E455" s="648"/>
      <c r="F455" s="640">
        <v>0.27</v>
      </c>
      <c r="G455" s="32">
        <v>6</v>
      </c>
      <c r="H455" s="640">
        <v>1.62</v>
      </c>
      <c r="I455" s="640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59"/>
      <c r="R455" s="659"/>
      <c r="S455" s="659"/>
      <c r="T455" s="660"/>
      <c r="U455" s="34"/>
      <c r="V455" s="34"/>
      <c r="W455" s="35" t="s">
        <v>69</v>
      </c>
      <c r="X455" s="641">
        <v>0</v>
      </c>
      <c r="Y455" s="642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705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656"/>
      <c r="B456" s="655"/>
      <c r="C456" s="655"/>
      <c r="D456" s="655"/>
      <c r="E456" s="655"/>
      <c r="F456" s="655"/>
      <c r="G456" s="655"/>
      <c r="H456" s="655"/>
      <c r="I456" s="655"/>
      <c r="J456" s="655"/>
      <c r="K456" s="655"/>
      <c r="L456" s="655"/>
      <c r="M456" s="655"/>
      <c r="N456" s="655"/>
      <c r="O456" s="657"/>
      <c r="P456" s="651" t="s">
        <v>86</v>
      </c>
      <c r="Q456" s="652"/>
      <c r="R456" s="652"/>
      <c r="S456" s="652"/>
      <c r="T456" s="652"/>
      <c r="U456" s="652"/>
      <c r="V456" s="653"/>
      <c r="W456" s="37" t="s">
        <v>87</v>
      </c>
      <c r="X456" s="643">
        <f>IFERROR(X455/H455,"0")</f>
        <v>0</v>
      </c>
      <c r="Y456" s="643">
        <f>IFERROR(Y455/H455,"0")</f>
        <v>0</v>
      </c>
      <c r="Z456" s="643">
        <f>IFERROR(IF(Z455="",0,Z455),"0")</f>
        <v>0</v>
      </c>
      <c r="AA456" s="644"/>
      <c r="AB456" s="644"/>
      <c r="AC456" s="644"/>
    </row>
    <row r="457" spans="1:68" hidden="1" x14ac:dyDescent="0.2">
      <c r="A457" s="655"/>
      <c r="B457" s="655"/>
      <c r="C457" s="655"/>
      <c r="D457" s="655"/>
      <c r="E457" s="655"/>
      <c r="F457" s="655"/>
      <c r="G457" s="655"/>
      <c r="H457" s="655"/>
      <c r="I457" s="655"/>
      <c r="J457" s="655"/>
      <c r="K457" s="655"/>
      <c r="L457" s="655"/>
      <c r="M457" s="655"/>
      <c r="N457" s="655"/>
      <c r="O457" s="657"/>
      <c r="P457" s="651" t="s">
        <v>86</v>
      </c>
      <c r="Q457" s="652"/>
      <c r="R457" s="652"/>
      <c r="S457" s="652"/>
      <c r="T457" s="652"/>
      <c r="U457" s="652"/>
      <c r="V457" s="653"/>
      <c r="W457" s="37" t="s">
        <v>69</v>
      </c>
      <c r="X457" s="643">
        <f>IFERROR(SUM(X455:X455),"0")</f>
        <v>0</v>
      </c>
      <c r="Y457" s="643">
        <f>IFERROR(SUM(Y455:Y455),"0")</f>
        <v>0</v>
      </c>
      <c r="Z457" s="37"/>
      <c r="AA457" s="644"/>
      <c r="AB457" s="644"/>
      <c r="AC457" s="644"/>
    </row>
    <row r="458" spans="1:68" ht="14.25" hidden="1" customHeight="1" x14ac:dyDescent="0.25">
      <c r="A458" s="654" t="s">
        <v>174</v>
      </c>
      <c r="B458" s="655"/>
      <c r="C458" s="655"/>
      <c r="D458" s="655"/>
      <c r="E458" s="655"/>
      <c r="F458" s="655"/>
      <c r="G458" s="655"/>
      <c r="H458" s="655"/>
      <c r="I458" s="655"/>
      <c r="J458" s="655"/>
      <c r="K458" s="655"/>
      <c r="L458" s="655"/>
      <c r="M458" s="655"/>
      <c r="N458" s="655"/>
      <c r="O458" s="655"/>
      <c r="P458" s="655"/>
      <c r="Q458" s="655"/>
      <c r="R458" s="655"/>
      <c r="S458" s="655"/>
      <c r="T458" s="655"/>
      <c r="U458" s="655"/>
      <c r="V458" s="655"/>
      <c r="W458" s="655"/>
      <c r="X458" s="655"/>
      <c r="Y458" s="655"/>
      <c r="Z458" s="655"/>
      <c r="AA458" s="637"/>
      <c r="AB458" s="637"/>
      <c r="AC458" s="637"/>
    </row>
    <row r="459" spans="1:68" ht="27" hidden="1" customHeight="1" x14ac:dyDescent="0.25">
      <c r="A459" s="54" t="s">
        <v>706</v>
      </c>
      <c r="B459" s="54" t="s">
        <v>707</v>
      </c>
      <c r="C459" s="31">
        <v>4301060412</v>
      </c>
      <c r="D459" s="647">
        <v>4680115885509</v>
      </c>
      <c r="E459" s="648"/>
      <c r="F459" s="640">
        <v>0.27</v>
      </c>
      <c r="G459" s="32">
        <v>6</v>
      </c>
      <c r="H459" s="640">
        <v>1.62</v>
      </c>
      <c r="I459" s="640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6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59"/>
      <c r="R459" s="659"/>
      <c r="S459" s="659"/>
      <c r="T459" s="660"/>
      <c r="U459" s="34"/>
      <c r="V459" s="34"/>
      <c r="W459" s="35" t="s">
        <v>69</v>
      </c>
      <c r="X459" s="641">
        <v>0</v>
      </c>
      <c r="Y459" s="642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708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656"/>
      <c r="B460" s="655"/>
      <c r="C460" s="655"/>
      <c r="D460" s="655"/>
      <c r="E460" s="655"/>
      <c r="F460" s="655"/>
      <c r="G460" s="655"/>
      <c r="H460" s="655"/>
      <c r="I460" s="655"/>
      <c r="J460" s="655"/>
      <c r="K460" s="655"/>
      <c r="L460" s="655"/>
      <c r="M460" s="655"/>
      <c r="N460" s="655"/>
      <c r="O460" s="657"/>
      <c r="P460" s="651" t="s">
        <v>86</v>
      </c>
      <c r="Q460" s="652"/>
      <c r="R460" s="652"/>
      <c r="S460" s="652"/>
      <c r="T460" s="652"/>
      <c r="U460" s="652"/>
      <c r="V460" s="653"/>
      <c r="W460" s="37" t="s">
        <v>87</v>
      </c>
      <c r="X460" s="643">
        <f>IFERROR(X459/H459,"0")</f>
        <v>0</v>
      </c>
      <c r="Y460" s="643">
        <f>IFERROR(Y459/H459,"0")</f>
        <v>0</v>
      </c>
      <c r="Z460" s="643">
        <f>IFERROR(IF(Z459="",0,Z459),"0")</f>
        <v>0</v>
      </c>
      <c r="AA460" s="644"/>
      <c r="AB460" s="644"/>
      <c r="AC460" s="644"/>
    </row>
    <row r="461" spans="1:68" hidden="1" x14ac:dyDescent="0.2">
      <c r="A461" s="655"/>
      <c r="B461" s="655"/>
      <c r="C461" s="655"/>
      <c r="D461" s="655"/>
      <c r="E461" s="655"/>
      <c r="F461" s="655"/>
      <c r="G461" s="655"/>
      <c r="H461" s="655"/>
      <c r="I461" s="655"/>
      <c r="J461" s="655"/>
      <c r="K461" s="655"/>
      <c r="L461" s="655"/>
      <c r="M461" s="655"/>
      <c r="N461" s="655"/>
      <c r="O461" s="657"/>
      <c r="P461" s="651" t="s">
        <v>86</v>
      </c>
      <c r="Q461" s="652"/>
      <c r="R461" s="652"/>
      <c r="S461" s="652"/>
      <c r="T461" s="652"/>
      <c r="U461" s="652"/>
      <c r="V461" s="653"/>
      <c r="W461" s="37" t="s">
        <v>69</v>
      </c>
      <c r="X461" s="643">
        <f>IFERROR(SUM(X459:X459),"0")</f>
        <v>0</v>
      </c>
      <c r="Y461" s="643">
        <f>IFERROR(SUM(Y459:Y459),"0")</f>
        <v>0</v>
      </c>
      <c r="Z461" s="37"/>
      <c r="AA461" s="644"/>
      <c r="AB461" s="644"/>
      <c r="AC461" s="644"/>
    </row>
    <row r="462" spans="1:68" ht="27.75" hidden="1" customHeight="1" x14ac:dyDescent="0.2">
      <c r="A462" s="699" t="s">
        <v>709</v>
      </c>
      <c r="B462" s="700"/>
      <c r="C462" s="700"/>
      <c r="D462" s="700"/>
      <c r="E462" s="700"/>
      <c r="F462" s="700"/>
      <c r="G462" s="700"/>
      <c r="H462" s="700"/>
      <c r="I462" s="700"/>
      <c r="J462" s="700"/>
      <c r="K462" s="700"/>
      <c r="L462" s="700"/>
      <c r="M462" s="700"/>
      <c r="N462" s="700"/>
      <c r="O462" s="700"/>
      <c r="P462" s="700"/>
      <c r="Q462" s="700"/>
      <c r="R462" s="700"/>
      <c r="S462" s="700"/>
      <c r="T462" s="700"/>
      <c r="U462" s="700"/>
      <c r="V462" s="700"/>
      <c r="W462" s="700"/>
      <c r="X462" s="700"/>
      <c r="Y462" s="700"/>
      <c r="Z462" s="700"/>
      <c r="AA462" s="48"/>
      <c r="AB462" s="48"/>
      <c r="AC462" s="48"/>
    </row>
    <row r="463" spans="1:68" ht="16.5" hidden="1" customHeight="1" x14ac:dyDescent="0.25">
      <c r="A463" s="669" t="s">
        <v>709</v>
      </c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5"/>
      <c r="P463" s="655"/>
      <c r="Q463" s="655"/>
      <c r="R463" s="655"/>
      <c r="S463" s="655"/>
      <c r="T463" s="655"/>
      <c r="U463" s="655"/>
      <c r="V463" s="655"/>
      <c r="W463" s="655"/>
      <c r="X463" s="655"/>
      <c r="Y463" s="655"/>
      <c r="Z463" s="655"/>
      <c r="AA463" s="636"/>
      <c r="AB463" s="636"/>
      <c r="AC463" s="636"/>
    </row>
    <row r="464" spans="1:68" ht="14.25" hidden="1" customHeight="1" x14ac:dyDescent="0.25">
      <c r="A464" s="654" t="s">
        <v>96</v>
      </c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5"/>
      <c r="P464" s="655"/>
      <c r="Q464" s="655"/>
      <c r="R464" s="655"/>
      <c r="S464" s="655"/>
      <c r="T464" s="655"/>
      <c r="U464" s="655"/>
      <c r="V464" s="655"/>
      <c r="W464" s="655"/>
      <c r="X464" s="655"/>
      <c r="Y464" s="655"/>
      <c r="Z464" s="655"/>
      <c r="AA464" s="637"/>
      <c r="AB464" s="637"/>
      <c r="AC464" s="637"/>
    </row>
    <row r="465" spans="1:68" ht="27" hidden="1" customHeight="1" x14ac:dyDescent="0.25">
      <c r="A465" s="54" t="s">
        <v>710</v>
      </c>
      <c r="B465" s="54" t="s">
        <v>711</v>
      </c>
      <c r="C465" s="31">
        <v>4301011795</v>
      </c>
      <c r="D465" s="647">
        <v>4607091389067</v>
      </c>
      <c r="E465" s="648"/>
      <c r="F465" s="640">
        <v>0.88</v>
      </c>
      <c r="G465" s="32">
        <v>6</v>
      </c>
      <c r="H465" s="640">
        <v>5.28</v>
      </c>
      <c r="I465" s="640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59"/>
      <c r="R465" s="659"/>
      <c r="S465" s="659"/>
      <c r="T465" s="660"/>
      <c r="U465" s="34"/>
      <c r="V465" s="34"/>
      <c r="W465" s="35" t="s">
        <v>69</v>
      </c>
      <c r="X465" s="641">
        <v>0</v>
      </c>
      <c r="Y465" s="642">
        <f t="shared" ref="Y465:Y480" si="68">IFERROR(IF(X465="",0,CEILING((X465/$H465),1)*$H465),"")</f>
        <v>0</v>
      </c>
      <c r="Z465" s="36" t="str">
        <f t="shared" ref="Z465:Z470" si="69">IFERROR(IF(Y465=0,"",ROUNDUP(Y465/H465,0)*0.01196),"")</f>
        <v/>
      </c>
      <c r="AA465" s="56"/>
      <c r="AB465" s="57"/>
      <c r="AC465" s="505" t="s">
        <v>712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0</v>
      </c>
      <c r="BN465" s="64">
        <f t="shared" ref="BN465:BN480" si="71">IFERROR(Y465*I465/H465,"0")</f>
        <v>0</v>
      </c>
      <c r="BO465" s="64">
        <f t="shared" ref="BO465:BO480" si="72">IFERROR(1/J465*(X465/H465),"0")</f>
        <v>0</v>
      </c>
      <c r="BP465" s="64">
        <f t="shared" ref="BP465:BP480" si="73">IFERROR(1/J465*(Y465/H465),"0")</f>
        <v>0</v>
      </c>
    </row>
    <row r="466" spans="1:68" ht="27" hidden="1" customHeight="1" x14ac:dyDescent="0.25">
      <c r="A466" s="54" t="s">
        <v>713</v>
      </c>
      <c r="B466" s="54" t="s">
        <v>714</v>
      </c>
      <c r="C466" s="31">
        <v>4301011961</v>
      </c>
      <c r="D466" s="647">
        <v>4680115885271</v>
      </c>
      <c r="E466" s="648"/>
      <c r="F466" s="640">
        <v>0.88</v>
      </c>
      <c r="G466" s="32">
        <v>6</v>
      </c>
      <c r="H466" s="640">
        <v>5.28</v>
      </c>
      <c r="I466" s="640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4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59"/>
      <c r="R466" s="659"/>
      <c r="S466" s="659"/>
      <c r="T466" s="660"/>
      <c r="U466" s="34"/>
      <c r="V466" s="34"/>
      <c r="W466" s="35" t="s">
        <v>69</v>
      </c>
      <c r="X466" s="641">
        <v>0</v>
      </c>
      <c r="Y466" s="642">
        <f t="shared" si="68"/>
        <v>0</v>
      </c>
      <c r="Z466" s="36" t="str">
        <f t="shared" si="69"/>
        <v/>
      </c>
      <c r="AA466" s="56"/>
      <c r="AB466" s="57"/>
      <c r="AC466" s="507" t="s">
        <v>715</v>
      </c>
      <c r="AG466" s="64"/>
      <c r="AJ466" s="68"/>
      <c r="AK466" s="68">
        <v>0</v>
      </c>
      <c r="BB466" s="508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716</v>
      </c>
      <c r="B467" s="54" t="s">
        <v>717</v>
      </c>
      <c r="C467" s="31">
        <v>4301011376</v>
      </c>
      <c r="D467" s="647">
        <v>4680115885226</v>
      </c>
      <c r="E467" s="648"/>
      <c r="F467" s="640">
        <v>0.88</v>
      </c>
      <c r="G467" s="32">
        <v>6</v>
      </c>
      <c r="H467" s="640">
        <v>5.28</v>
      </c>
      <c r="I467" s="640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59"/>
      <c r="R467" s="659"/>
      <c r="S467" s="659"/>
      <c r="T467" s="660"/>
      <c r="U467" s="34"/>
      <c r="V467" s="34"/>
      <c r="W467" s="35" t="s">
        <v>69</v>
      </c>
      <c r="X467" s="641">
        <v>0</v>
      </c>
      <c r="Y467" s="642">
        <f t="shared" si="68"/>
        <v>0</v>
      </c>
      <c r="Z467" s="36" t="str">
        <f t="shared" si="69"/>
        <v/>
      </c>
      <c r="AA467" s="56"/>
      <c r="AB467" s="57"/>
      <c r="AC467" s="509" t="s">
        <v>718</v>
      </c>
      <c r="AG467" s="64"/>
      <c r="AJ467" s="68"/>
      <c r="AK467" s="68">
        <v>0</v>
      </c>
      <c r="BB467" s="510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16.5" hidden="1" customHeight="1" x14ac:dyDescent="0.25">
      <c r="A468" s="54" t="s">
        <v>719</v>
      </c>
      <c r="B468" s="54" t="s">
        <v>720</v>
      </c>
      <c r="C468" s="31">
        <v>4301011774</v>
      </c>
      <c r="D468" s="647">
        <v>4680115884502</v>
      </c>
      <c r="E468" s="648"/>
      <c r="F468" s="640">
        <v>0.88</v>
      </c>
      <c r="G468" s="32">
        <v>6</v>
      </c>
      <c r="H468" s="640">
        <v>5.28</v>
      </c>
      <c r="I468" s="640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59"/>
      <c r="R468" s="659"/>
      <c r="S468" s="659"/>
      <c r="T468" s="660"/>
      <c r="U468" s="34"/>
      <c r="V468" s="34"/>
      <c r="W468" s="35" t="s">
        <v>69</v>
      </c>
      <c r="X468" s="641">
        <v>0</v>
      </c>
      <c r="Y468" s="642">
        <f t="shared" si="68"/>
        <v>0</v>
      </c>
      <c r="Z468" s="36" t="str">
        <f t="shared" si="69"/>
        <v/>
      </c>
      <c r="AA468" s="56"/>
      <c r="AB468" s="57"/>
      <c r="AC468" s="511" t="s">
        <v>721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722</v>
      </c>
      <c r="B469" s="54" t="s">
        <v>723</v>
      </c>
      <c r="C469" s="31">
        <v>4301011771</v>
      </c>
      <c r="D469" s="647">
        <v>4607091389104</v>
      </c>
      <c r="E469" s="648"/>
      <c r="F469" s="640">
        <v>0.88</v>
      </c>
      <c r="G469" s="32">
        <v>6</v>
      </c>
      <c r="H469" s="640">
        <v>5.28</v>
      </c>
      <c r="I469" s="640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59"/>
      <c r="R469" s="659"/>
      <c r="S469" s="659"/>
      <c r="T469" s="660"/>
      <c r="U469" s="34"/>
      <c r="V469" s="34"/>
      <c r="W469" s="35" t="s">
        <v>69</v>
      </c>
      <c r="X469" s="641">
        <v>0</v>
      </c>
      <c r="Y469" s="642">
        <f t="shared" si="68"/>
        <v>0</v>
      </c>
      <c r="Z469" s="36" t="str">
        <f t="shared" si="69"/>
        <v/>
      </c>
      <c r="AA469" s="56"/>
      <c r="AB469" s="57"/>
      <c r="AC469" s="513" t="s">
        <v>724</v>
      </c>
      <c r="AG469" s="64"/>
      <c r="AJ469" s="68"/>
      <c r="AK469" s="68">
        <v>0</v>
      </c>
      <c r="BB469" s="514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ht="16.5" hidden="1" customHeight="1" x14ac:dyDescent="0.25">
      <c r="A470" s="54" t="s">
        <v>725</v>
      </c>
      <c r="B470" s="54" t="s">
        <v>726</v>
      </c>
      <c r="C470" s="31">
        <v>4301011799</v>
      </c>
      <c r="D470" s="647">
        <v>4680115884519</v>
      </c>
      <c r="E470" s="648"/>
      <c r="F470" s="640">
        <v>0.88</v>
      </c>
      <c r="G470" s="32">
        <v>6</v>
      </c>
      <c r="H470" s="640">
        <v>5.28</v>
      </c>
      <c r="I470" s="640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4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59"/>
      <c r="R470" s="659"/>
      <c r="S470" s="659"/>
      <c r="T470" s="660"/>
      <c r="U470" s="34"/>
      <c r="V470" s="34"/>
      <c r="W470" s="35" t="s">
        <v>69</v>
      </c>
      <c r="X470" s="641">
        <v>0</v>
      </c>
      <c r="Y470" s="642">
        <f t="shared" si="68"/>
        <v>0</v>
      </c>
      <c r="Z470" s="36" t="str">
        <f t="shared" si="69"/>
        <v/>
      </c>
      <c r="AA470" s="56"/>
      <c r="AB470" s="57"/>
      <c r="AC470" s="515" t="s">
        <v>727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hidden="1" customHeight="1" x14ac:dyDescent="0.25">
      <c r="A471" s="54" t="s">
        <v>728</v>
      </c>
      <c r="B471" s="54" t="s">
        <v>729</v>
      </c>
      <c r="C471" s="31">
        <v>4301012125</v>
      </c>
      <c r="D471" s="647">
        <v>4680115886391</v>
      </c>
      <c r="E471" s="648"/>
      <c r="F471" s="640">
        <v>0.4</v>
      </c>
      <c r="G471" s="32">
        <v>6</v>
      </c>
      <c r="H471" s="640">
        <v>2.4</v>
      </c>
      <c r="I471" s="640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3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59"/>
      <c r="R471" s="659"/>
      <c r="S471" s="659"/>
      <c r="T471" s="660"/>
      <c r="U471" s="34"/>
      <c r="V471" s="34"/>
      <c r="W471" s="35" t="s">
        <v>69</v>
      </c>
      <c r="X471" s="641">
        <v>0</v>
      </c>
      <c r="Y471" s="642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712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4301011778</v>
      </c>
      <c r="D472" s="647">
        <v>4680115880603</v>
      </c>
      <c r="E472" s="648"/>
      <c r="F472" s="640">
        <v>0.6</v>
      </c>
      <c r="G472" s="32">
        <v>6</v>
      </c>
      <c r="H472" s="640">
        <v>3.6</v>
      </c>
      <c r="I472" s="640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59"/>
      <c r="R472" s="659"/>
      <c r="S472" s="659"/>
      <c r="T472" s="660"/>
      <c r="U472" s="34"/>
      <c r="V472" s="34"/>
      <c r="W472" s="35" t="s">
        <v>69</v>
      </c>
      <c r="X472" s="641">
        <v>0</v>
      </c>
      <c r="Y472" s="642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712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hidden="1" customHeight="1" x14ac:dyDescent="0.25">
      <c r="A473" s="54" t="s">
        <v>730</v>
      </c>
      <c r="B473" s="54" t="s">
        <v>732</v>
      </c>
      <c r="C473" s="31">
        <v>4301012035</v>
      </c>
      <c r="D473" s="647">
        <v>4680115880603</v>
      </c>
      <c r="E473" s="648"/>
      <c r="F473" s="640">
        <v>0.6</v>
      </c>
      <c r="G473" s="32">
        <v>8</v>
      </c>
      <c r="H473" s="640">
        <v>4.8</v>
      </c>
      <c r="I473" s="640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7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59"/>
      <c r="R473" s="659"/>
      <c r="S473" s="659"/>
      <c r="T473" s="660"/>
      <c r="U473" s="34"/>
      <c r="V473" s="34"/>
      <c r="W473" s="35" t="s">
        <v>69</v>
      </c>
      <c r="X473" s="641">
        <v>0</v>
      </c>
      <c r="Y473" s="642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712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hidden="1" customHeight="1" x14ac:dyDescent="0.25">
      <c r="A474" s="54" t="s">
        <v>733</v>
      </c>
      <c r="B474" s="54" t="s">
        <v>734</v>
      </c>
      <c r="C474" s="31">
        <v>4301012036</v>
      </c>
      <c r="D474" s="647">
        <v>4680115882782</v>
      </c>
      <c r="E474" s="648"/>
      <c r="F474" s="640">
        <v>0.6</v>
      </c>
      <c r="G474" s="32">
        <v>8</v>
      </c>
      <c r="H474" s="640">
        <v>4.8</v>
      </c>
      <c r="I474" s="640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7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59"/>
      <c r="R474" s="659"/>
      <c r="S474" s="659"/>
      <c r="T474" s="660"/>
      <c r="U474" s="34"/>
      <c r="V474" s="34"/>
      <c r="W474" s="35" t="s">
        <v>69</v>
      </c>
      <c r="X474" s="641">
        <v>0</v>
      </c>
      <c r="Y474" s="642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715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4301012055</v>
      </c>
      <c r="D475" s="647">
        <v>4680115886469</v>
      </c>
      <c r="E475" s="648"/>
      <c r="F475" s="640">
        <v>0.55000000000000004</v>
      </c>
      <c r="G475" s="32">
        <v>8</v>
      </c>
      <c r="H475" s="640">
        <v>4.4000000000000004</v>
      </c>
      <c r="I475" s="640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910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59"/>
      <c r="R475" s="659"/>
      <c r="S475" s="659"/>
      <c r="T475" s="660"/>
      <c r="U475" s="34"/>
      <c r="V475" s="34"/>
      <c r="W475" s="35" t="s">
        <v>69</v>
      </c>
      <c r="X475" s="641">
        <v>0</v>
      </c>
      <c r="Y475" s="642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718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hidden="1" customHeight="1" x14ac:dyDescent="0.25">
      <c r="A476" s="54" t="s">
        <v>737</v>
      </c>
      <c r="B476" s="54" t="s">
        <v>738</v>
      </c>
      <c r="C476" s="31">
        <v>4301012057</v>
      </c>
      <c r="D476" s="647">
        <v>4680115886483</v>
      </c>
      <c r="E476" s="648"/>
      <c r="F476" s="640">
        <v>0.55000000000000004</v>
      </c>
      <c r="G476" s="32">
        <v>8</v>
      </c>
      <c r="H476" s="640">
        <v>4.4000000000000004</v>
      </c>
      <c r="I476" s="640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12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59"/>
      <c r="R476" s="659"/>
      <c r="S476" s="659"/>
      <c r="T476" s="660"/>
      <c r="U476" s="34"/>
      <c r="V476" s="34"/>
      <c r="W476" s="35" t="s">
        <v>69</v>
      </c>
      <c r="X476" s="641">
        <v>0</v>
      </c>
      <c r="Y476" s="642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721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hidden="1" customHeight="1" x14ac:dyDescent="0.25">
      <c r="A477" s="54" t="s">
        <v>739</v>
      </c>
      <c r="B477" s="54" t="s">
        <v>740</v>
      </c>
      <c r="C477" s="31">
        <v>4301012050</v>
      </c>
      <c r="D477" s="647">
        <v>4680115885479</v>
      </c>
      <c r="E477" s="648"/>
      <c r="F477" s="640">
        <v>0.4</v>
      </c>
      <c r="G477" s="32">
        <v>6</v>
      </c>
      <c r="H477" s="640">
        <v>2.4</v>
      </c>
      <c r="I477" s="640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5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59"/>
      <c r="R477" s="659"/>
      <c r="S477" s="659"/>
      <c r="T477" s="660"/>
      <c r="U477" s="34"/>
      <c r="V477" s="34"/>
      <c r="W477" s="35" t="s">
        <v>69</v>
      </c>
      <c r="X477" s="641">
        <v>0</v>
      </c>
      <c r="Y477" s="642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724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hidden="1" customHeight="1" x14ac:dyDescent="0.25">
      <c r="A478" s="54" t="s">
        <v>741</v>
      </c>
      <c r="B478" s="54" t="s">
        <v>742</v>
      </c>
      <c r="C478" s="31">
        <v>4301011784</v>
      </c>
      <c r="D478" s="647">
        <v>4607091389982</v>
      </c>
      <c r="E478" s="648"/>
      <c r="F478" s="640">
        <v>0.6</v>
      </c>
      <c r="G478" s="32">
        <v>6</v>
      </c>
      <c r="H478" s="640">
        <v>3.6</v>
      </c>
      <c r="I478" s="640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59"/>
      <c r="R478" s="659"/>
      <c r="S478" s="659"/>
      <c r="T478" s="660"/>
      <c r="U478" s="34"/>
      <c r="V478" s="34"/>
      <c r="W478" s="35" t="s">
        <v>69</v>
      </c>
      <c r="X478" s="641">
        <v>0</v>
      </c>
      <c r="Y478" s="642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724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hidden="1" customHeight="1" x14ac:dyDescent="0.25">
      <c r="A479" s="54" t="s">
        <v>741</v>
      </c>
      <c r="B479" s="54" t="s">
        <v>743</v>
      </c>
      <c r="C479" s="31">
        <v>4301012034</v>
      </c>
      <c r="D479" s="647">
        <v>4607091389982</v>
      </c>
      <c r="E479" s="648"/>
      <c r="F479" s="640">
        <v>0.6</v>
      </c>
      <c r="G479" s="32">
        <v>8</v>
      </c>
      <c r="H479" s="640">
        <v>4.8</v>
      </c>
      <c r="I479" s="640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59"/>
      <c r="R479" s="659"/>
      <c r="S479" s="659"/>
      <c r="T479" s="660"/>
      <c r="U479" s="34"/>
      <c r="V479" s="34"/>
      <c r="W479" s="35" t="s">
        <v>69</v>
      </c>
      <c r="X479" s="641">
        <v>0</v>
      </c>
      <c r="Y479" s="642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724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hidden="1" customHeight="1" x14ac:dyDescent="0.25">
      <c r="A480" s="54" t="s">
        <v>744</v>
      </c>
      <c r="B480" s="54" t="s">
        <v>745</v>
      </c>
      <c r="C480" s="31">
        <v>4301012058</v>
      </c>
      <c r="D480" s="647">
        <v>4680115886490</v>
      </c>
      <c r="E480" s="648"/>
      <c r="F480" s="640">
        <v>0.55000000000000004</v>
      </c>
      <c r="G480" s="32">
        <v>8</v>
      </c>
      <c r="H480" s="640">
        <v>4.4000000000000004</v>
      </c>
      <c r="I480" s="640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8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59"/>
      <c r="R480" s="659"/>
      <c r="S480" s="659"/>
      <c r="T480" s="660"/>
      <c r="U480" s="34"/>
      <c r="V480" s="34"/>
      <c r="W480" s="35" t="s">
        <v>69</v>
      </c>
      <c r="X480" s="641">
        <v>0</v>
      </c>
      <c r="Y480" s="642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727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hidden="1" x14ac:dyDescent="0.2">
      <c r="A481" s="656"/>
      <c r="B481" s="655"/>
      <c r="C481" s="655"/>
      <c r="D481" s="655"/>
      <c r="E481" s="655"/>
      <c r="F481" s="655"/>
      <c r="G481" s="655"/>
      <c r="H481" s="655"/>
      <c r="I481" s="655"/>
      <c r="J481" s="655"/>
      <c r="K481" s="655"/>
      <c r="L481" s="655"/>
      <c r="M481" s="655"/>
      <c r="N481" s="655"/>
      <c r="O481" s="657"/>
      <c r="P481" s="651" t="s">
        <v>86</v>
      </c>
      <c r="Q481" s="652"/>
      <c r="R481" s="652"/>
      <c r="S481" s="652"/>
      <c r="T481" s="652"/>
      <c r="U481" s="652"/>
      <c r="V481" s="653"/>
      <c r="W481" s="37" t="s">
        <v>87</v>
      </c>
      <c r="X481" s="643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643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643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4"/>
      <c r="AB481" s="644"/>
      <c r="AC481" s="644"/>
    </row>
    <row r="482" spans="1:68" hidden="1" x14ac:dyDescent="0.2">
      <c r="A482" s="655"/>
      <c r="B482" s="655"/>
      <c r="C482" s="655"/>
      <c r="D482" s="655"/>
      <c r="E482" s="655"/>
      <c r="F482" s="655"/>
      <c r="G482" s="655"/>
      <c r="H482" s="655"/>
      <c r="I482" s="655"/>
      <c r="J482" s="655"/>
      <c r="K482" s="655"/>
      <c r="L482" s="655"/>
      <c r="M482" s="655"/>
      <c r="N482" s="655"/>
      <c r="O482" s="657"/>
      <c r="P482" s="651" t="s">
        <v>86</v>
      </c>
      <c r="Q482" s="652"/>
      <c r="R482" s="652"/>
      <c r="S482" s="652"/>
      <c r="T482" s="652"/>
      <c r="U482" s="652"/>
      <c r="V482" s="653"/>
      <c r="W482" s="37" t="s">
        <v>69</v>
      </c>
      <c r="X482" s="643">
        <f>IFERROR(SUM(X465:X480),"0")</f>
        <v>0</v>
      </c>
      <c r="Y482" s="643">
        <f>IFERROR(SUM(Y465:Y480),"0")</f>
        <v>0</v>
      </c>
      <c r="Z482" s="37"/>
      <c r="AA482" s="644"/>
      <c r="AB482" s="644"/>
      <c r="AC482" s="644"/>
    </row>
    <row r="483" spans="1:68" ht="14.25" hidden="1" customHeight="1" x14ac:dyDescent="0.25">
      <c r="A483" s="654" t="s">
        <v>137</v>
      </c>
      <c r="B483" s="655"/>
      <c r="C483" s="655"/>
      <c r="D483" s="655"/>
      <c r="E483" s="655"/>
      <c r="F483" s="655"/>
      <c r="G483" s="655"/>
      <c r="H483" s="655"/>
      <c r="I483" s="655"/>
      <c r="J483" s="655"/>
      <c r="K483" s="655"/>
      <c r="L483" s="655"/>
      <c r="M483" s="655"/>
      <c r="N483" s="655"/>
      <c r="O483" s="655"/>
      <c r="P483" s="655"/>
      <c r="Q483" s="655"/>
      <c r="R483" s="655"/>
      <c r="S483" s="655"/>
      <c r="T483" s="655"/>
      <c r="U483" s="655"/>
      <c r="V483" s="655"/>
      <c r="W483" s="655"/>
      <c r="X483" s="655"/>
      <c r="Y483" s="655"/>
      <c r="Z483" s="655"/>
      <c r="AA483" s="637"/>
      <c r="AB483" s="637"/>
      <c r="AC483" s="637"/>
    </row>
    <row r="484" spans="1:68" ht="16.5" hidden="1" customHeight="1" x14ac:dyDescent="0.25">
      <c r="A484" s="54" t="s">
        <v>746</v>
      </c>
      <c r="B484" s="54" t="s">
        <v>747</v>
      </c>
      <c r="C484" s="31">
        <v>4301020334</v>
      </c>
      <c r="D484" s="647">
        <v>4607091388930</v>
      </c>
      <c r="E484" s="648"/>
      <c r="F484" s="640">
        <v>0.88</v>
      </c>
      <c r="G484" s="32">
        <v>6</v>
      </c>
      <c r="H484" s="640">
        <v>5.28</v>
      </c>
      <c r="I484" s="640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9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59"/>
      <c r="R484" s="659"/>
      <c r="S484" s="659"/>
      <c r="T484" s="660"/>
      <c r="U484" s="34"/>
      <c r="V484" s="34"/>
      <c r="W484" s="35" t="s">
        <v>69</v>
      </c>
      <c r="X484" s="641">
        <v>0</v>
      </c>
      <c r="Y484" s="642">
        <f>IFERROR(IF(X484="",0,CEILING((X484/$H484),1)*$H484),"")</f>
        <v>0</v>
      </c>
      <c r="Z484" s="36" t="str">
        <f>IFERROR(IF(Y484=0,"",ROUNDUP(Y484/H484,0)*0.01196),"")</f>
        <v/>
      </c>
      <c r="AA484" s="56"/>
      <c r="AB484" s="57"/>
      <c r="AC484" s="537" t="s">
        <v>748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16.5" hidden="1" customHeight="1" x14ac:dyDescent="0.25">
      <c r="A485" s="54" t="s">
        <v>749</v>
      </c>
      <c r="B485" s="54" t="s">
        <v>750</v>
      </c>
      <c r="C485" s="31">
        <v>4301020384</v>
      </c>
      <c r="D485" s="647">
        <v>4680115886407</v>
      </c>
      <c r="E485" s="648"/>
      <c r="F485" s="640">
        <v>0.4</v>
      </c>
      <c r="G485" s="32">
        <v>6</v>
      </c>
      <c r="H485" s="640">
        <v>2.4</v>
      </c>
      <c r="I485" s="640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7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59"/>
      <c r="R485" s="659"/>
      <c r="S485" s="659"/>
      <c r="T485" s="660"/>
      <c r="U485" s="34"/>
      <c r="V485" s="34"/>
      <c r="W485" s="35" t="s">
        <v>69</v>
      </c>
      <c r="X485" s="641">
        <v>0</v>
      </c>
      <c r="Y485" s="642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748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hidden="1" customHeight="1" x14ac:dyDescent="0.25">
      <c r="A486" s="54" t="s">
        <v>751</v>
      </c>
      <c r="B486" s="54" t="s">
        <v>752</v>
      </c>
      <c r="C486" s="31">
        <v>4301020385</v>
      </c>
      <c r="D486" s="647">
        <v>4680115880054</v>
      </c>
      <c r="E486" s="648"/>
      <c r="F486" s="640">
        <v>0.6</v>
      </c>
      <c r="G486" s="32">
        <v>8</v>
      </c>
      <c r="H486" s="640">
        <v>4.8</v>
      </c>
      <c r="I486" s="640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59"/>
      <c r="R486" s="659"/>
      <c r="S486" s="659"/>
      <c r="T486" s="660"/>
      <c r="U486" s="34"/>
      <c r="V486" s="34"/>
      <c r="W486" s="35" t="s">
        <v>69</v>
      </c>
      <c r="X486" s="641">
        <v>0</v>
      </c>
      <c r="Y486" s="642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748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656"/>
      <c r="B487" s="655"/>
      <c r="C487" s="655"/>
      <c r="D487" s="655"/>
      <c r="E487" s="655"/>
      <c r="F487" s="655"/>
      <c r="G487" s="655"/>
      <c r="H487" s="655"/>
      <c r="I487" s="655"/>
      <c r="J487" s="655"/>
      <c r="K487" s="655"/>
      <c r="L487" s="655"/>
      <c r="M487" s="655"/>
      <c r="N487" s="655"/>
      <c r="O487" s="657"/>
      <c r="P487" s="651" t="s">
        <v>86</v>
      </c>
      <c r="Q487" s="652"/>
      <c r="R487" s="652"/>
      <c r="S487" s="652"/>
      <c r="T487" s="652"/>
      <c r="U487" s="652"/>
      <c r="V487" s="653"/>
      <c r="W487" s="37" t="s">
        <v>87</v>
      </c>
      <c r="X487" s="643">
        <f>IFERROR(X484/H484,"0")+IFERROR(X485/H485,"0")+IFERROR(X486/H486,"0")</f>
        <v>0</v>
      </c>
      <c r="Y487" s="643">
        <f>IFERROR(Y484/H484,"0")+IFERROR(Y485/H485,"0")+IFERROR(Y486/H486,"0")</f>
        <v>0</v>
      </c>
      <c r="Z487" s="643">
        <f>IFERROR(IF(Z484="",0,Z484),"0")+IFERROR(IF(Z485="",0,Z485),"0")+IFERROR(IF(Z486="",0,Z486),"0")</f>
        <v>0</v>
      </c>
      <c r="AA487" s="644"/>
      <c r="AB487" s="644"/>
      <c r="AC487" s="644"/>
    </row>
    <row r="488" spans="1:68" hidden="1" x14ac:dyDescent="0.2">
      <c r="A488" s="655"/>
      <c r="B488" s="655"/>
      <c r="C488" s="655"/>
      <c r="D488" s="655"/>
      <c r="E488" s="655"/>
      <c r="F488" s="655"/>
      <c r="G488" s="655"/>
      <c r="H488" s="655"/>
      <c r="I488" s="655"/>
      <c r="J488" s="655"/>
      <c r="K488" s="655"/>
      <c r="L488" s="655"/>
      <c r="M488" s="655"/>
      <c r="N488" s="655"/>
      <c r="O488" s="657"/>
      <c r="P488" s="651" t="s">
        <v>86</v>
      </c>
      <c r="Q488" s="652"/>
      <c r="R488" s="652"/>
      <c r="S488" s="652"/>
      <c r="T488" s="652"/>
      <c r="U488" s="652"/>
      <c r="V488" s="653"/>
      <c r="W488" s="37" t="s">
        <v>69</v>
      </c>
      <c r="X488" s="643">
        <f>IFERROR(SUM(X484:X486),"0")</f>
        <v>0</v>
      </c>
      <c r="Y488" s="643">
        <f>IFERROR(SUM(Y484:Y486),"0")</f>
        <v>0</v>
      </c>
      <c r="Z488" s="37"/>
      <c r="AA488" s="644"/>
      <c r="AB488" s="644"/>
      <c r="AC488" s="644"/>
    </row>
    <row r="489" spans="1:68" ht="14.25" hidden="1" customHeight="1" x14ac:dyDescent="0.25">
      <c r="A489" s="654" t="s">
        <v>148</v>
      </c>
      <c r="B489" s="655"/>
      <c r="C489" s="655"/>
      <c r="D489" s="655"/>
      <c r="E489" s="655"/>
      <c r="F489" s="655"/>
      <c r="G489" s="655"/>
      <c r="H489" s="655"/>
      <c r="I489" s="655"/>
      <c r="J489" s="655"/>
      <c r="K489" s="655"/>
      <c r="L489" s="655"/>
      <c r="M489" s="655"/>
      <c r="N489" s="655"/>
      <c r="O489" s="655"/>
      <c r="P489" s="655"/>
      <c r="Q489" s="655"/>
      <c r="R489" s="655"/>
      <c r="S489" s="655"/>
      <c r="T489" s="655"/>
      <c r="U489" s="655"/>
      <c r="V489" s="655"/>
      <c r="W489" s="655"/>
      <c r="X489" s="655"/>
      <c r="Y489" s="655"/>
      <c r="Z489" s="655"/>
      <c r="AA489" s="637"/>
      <c r="AB489" s="637"/>
      <c r="AC489" s="637"/>
    </row>
    <row r="490" spans="1:68" ht="27" hidden="1" customHeight="1" x14ac:dyDescent="0.25">
      <c r="A490" s="54" t="s">
        <v>753</v>
      </c>
      <c r="B490" s="54" t="s">
        <v>754</v>
      </c>
      <c r="C490" s="31">
        <v>4301031349</v>
      </c>
      <c r="D490" s="647">
        <v>4680115883116</v>
      </c>
      <c r="E490" s="648"/>
      <c r="F490" s="640">
        <v>0.88</v>
      </c>
      <c r="G490" s="32">
        <v>6</v>
      </c>
      <c r="H490" s="640">
        <v>5.28</v>
      </c>
      <c r="I490" s="640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93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59"/>
      <c r="R490" s="659"/>
      <c r="S490" s="659"/>
      <c r="T490" s="660"/>
      <c r="U490" s="34"/>
      <c r="V490" s="34"/>
      <c r="W490" s="35" t="s">
        <v>69</v>
      </c>
      <c r="X490" s="641">
        <v>0</v>
      </c>
      <c r="Y490" s="642">
        <f t="shared" ref="Y490:Y498" si="74">IFERROR(IF(X490="",0,CEILING((X490/$H490),1)*$H490),"")</f>
        <v>0</v>
      </c>
      <c r="Z490" s="36" t="str">
        <f>IFERROR(IF(Y490=0,"",ROUNDUP(Y490/H490,0)*0.01196),"")</f>
        <v/>
      </c>
      <c r="AA490" s="56"/>
      <c r="AB490" s="57"/>
      <c r="AC490" s="543" t="s">
        <v>755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0</v>
      </c>
      <c r="BN490" s="64">
        <f t="shared" ref="BN490:BN498" si="76">IFERROR(Y490*I490/H490,"0")</f>
        <v>0</v>
      </c>
      <c r="BO490" s="64">
        <f t="shared" ref="BO490:BO498" si="77">IFERROR(1/J490*(X490/H490),"0")</f>
        <v>0</v>
      </c>
      <c r="BP490" s="64">
        <f t="shared" ref="BP490:BP498" si="78">IFERROR(1/J490*(Y490/H490),"0")</f>
        <v>0</v>
      </c>
    </row>
    <row r="491" spans="1:68" ht="27" hidden="1" customHeight="1" x14ac:dyDescent="0.25">
      <c r="A491" s="54" t="s">
        <v>756</v>
      </c>
      <c r="B491" s="54" t="s">
        <v>757</v>
      </c>
      <c r="C491" s="31">
        <v>4301031350</v>
      </c>
      <c r="D491" s="647">
        <v>4680115883093</v>
      </c>
      <c r="E491" s="648"/>
      <c r="F491" s="640">
        <v>0.88</v>
      </c>
      <c r="G491" s="32">
        <v>6</v>
      </c>
      <c r="H491" s="640">
        <v>5.28</v>
      </c>
      <c r="I491" s="640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59"/>
      <c r="R491" s="659"/>
      <c r="S491" s="659"/>
      <c r="T491" s="660"/>
      <c r="U491" s="34"/>
      <c r="V491" s="34"/>
      <c r="W491" s="35" t="s">
        <v>69</v>
      </c>
      <c r="X491" s="641">
        <v>0</v>
      </c>
      <c r="Y491" s="642">
        <f t="shared" si="74"/>
        <v>0</v>
      </c>
      <c r="Z491" s="36" t="str">
        <f>IFERROR(IF(Y491=0,"",ROUNDUP(Y491/H491,0)*0.01196),"")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 t="shared" si="75"/>
        <v>0</v>
      </c>
      <c r="BN491" s="64">
        <f t="shared" si="76"/>
        <v>0</v>
      </c>
      <c r="BO491" s="64">
        <f t="shared" si="77"/>
        <v>0</v>
      </c>
      <c r="BP491" s="64">
        <f t="shared" si="78"/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4301031353</v>
      </c>
      <c r="D492" s="647">
        <v>4680115883109</v>
      </c>
      <c r="E492" s="648"/>
      <c r="F492" s="640">
        <v>0.88</v>
      </c>
      <c r="G492" s="32">
        <v>6</v>
      </c>
      <c r="H492" s="640">
        <v>5.28</v>
      </c>
      <c r="I492" s="640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5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59"/>
      <c r="R492" s="659"/>
      <c r="S492" s="659"/>
      <c r="T492" s="660"/>
      <c r="U492" s="34"/>
      <c r="V492" s="34"/>
      <c r="W492" s="35" t="s">
        <v>69</v>
      </c>
      <c r="X492" s="641">
        <v>0</v>
      </c>
      <c r="Y492" s="642">
        <f t="shared" si="74"/>
        <v>0</v>
      </c>
      <c r="Z492" s="36" t="str">
        <f>IFERROR(IF(Y492=0,"",ROUNDUP(Y492/H492,0)*0.01196),"")</f>
        <v/>
      </c>
      <c r="AA492" s="56"/>
      <c r="AB492" s="57"/>
      <c r="AC492" s="547" t="s">
        <v>761</v>
      </c>
      <c r="AG492" s="64"/>
      <c r="AJ492" s="68"/>
      <c r="AK492" s="68">
        <v>0</v>
      </c>
      <c r="BB492" s="548" t="s">
        <v>1</v>
      </c>
      <c r="BM492" s="64">
        <f t="shared" si="75"/>
        <v>0</v>
      </c>
      <c r="BN492" s="64">
        <f t="shared" si="76"/>
        <v>0</v>
      </c>
      <c r="BO492" s="64">
        <f t="shared" si="77"/>
        <v>0</v>
      </c>
      <c r="BP492" s="64">
        <f t="shared" si="78"/>
        <v>0</v>
      </c>
    </row>
    <row r="493" spans="1:68" ht="27" hidden="1" customHeight="1" x14ac:dyDescent="0.25">
      <c r="A493" s="54" t="s">
        <v>762</v>
      </c>
      <c r="B493" s="54" t="s">
        <v>763</v>
      </c>
      <c r="C493" s="31">
        <v>4301031409</v>
      </c>
      <c r="D493" s="647">
        <v>4680115886438</v>
      </c>
      <c r="E493" s="648"/>
      <c r="F493" s="640">
        <v>0.4</v>
      </c>
      <c r="G493" s="32">
        <v>6</v>
      </c>
      <c r="H493" s="640">
        <v>2.4</v>
      </c>
      <c r="I493" s="640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95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59"/>
      <c r="R493" s="659"/>
      <c r="S493" s="659"/>
      <c r="T493" s="660"/>
      <c r="U493" s="34"/>
      <c r="V493" s="34"/>
      <c r="W493" s="35" t="s">
        <v>69</v>
      </c>
      <c r="X493" s="641">
        <v>0</v>
      </c>
      <c r="Y493" s="642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755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hidden="1" customHeight="1" x14ac:dyDescent="0.25">
      <c r="A494" s="54" t="s">
        <v>764</v>
      </c>
      <c r="B494" s="54" t="s">
        <v>765</v>
      </c>
      <c r="C494" s="31">
        <v>4301031419</v>
      </c>
      <c r="D494" s="647">
        <v>4680115882072</v>
      </c>
      <c r="E494" s="648"/>
      <c r="F494" s="640">
        <v>0.6</v>
      </c>
      <c r="G494" s="32">
        <v>8</v>
      </c>
      <c r="H494" s="640">
        <v>4.8</v>
      </c>
      <c r="I494" s="640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59"/>
      <c r="R494" s="659"/>
      <c r="S494" s="659"/>
      <c r="T494" s="660"/>
      <c r="U494" s="34"/>
      <c r="V494" s="34"/>
      <c r="W494" s="35" t="s">
        <v>69</v>
      </c>
      <c r="X494" s="641">
        <v>0</v>
      </c>
      <c r="Y494" s="642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755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hidden="1" customHeight="1" x14ac:dyDescent="0.25">
      <c r="A495" s="54" t="s">
        <v>764</v>
      </c>
      <c r="B495" s="54" t="s">
        <v>766</v>
      </c>
      <c r="C495" s="31">
        <v>4301031351</v>
      </c>
      <c r="D495" s="647">
        <v>4680115882072</v>
      </c>
      <c r="E495" s="648"/>
      <c r="F495" s="640">
        <v>0.6</v>
      </c>
      <c r="G495" s="32">
        <v>6</v>
      </c>
      <c r="H495" s="640">
        <v>3.6</v>
      </c>
      <c r="I495" s="640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80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59"/>
      <c r="R495" s="659"/>
      <c r="S495" s="659"/>
      <c r="T495" s="660"/>
      <c r="U495" s="34"/>
      <c r="V495" s="34"/>
      <c r="W495" s="35" t="s">
        <v>69</v>
      </c>
      <c r="X495" s="641">
        <v>0</v>
      </c>
      <c r="Y495" s="642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755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hidden="1" customHeight="1" x14ac:dyDescent="0.25">
      <c r="A496" s="54" t="s">
        <v>767</v>
      </c>
      <c r="B496" s="54" t="s">
        <v>768</v>
      </c>
      <c r="C496" s="31">
        <v>4301031418</v>
      </c>
      <c r="D496" s="647">
        <v>4680115882102</v>
      </c>
      <c r="E496" s="648"/>
      <c r="F496" s="640">
        <v>0.6</v>
      </c>
      <c r="G496" s="32">
        <v>8</v>
      </c>
      <c r="H496" s="640">
        <v>4.8</v>
      </c>
      <c r="I496" s="640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82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59"/>
      <c r="R496" s="659"/>
      <c r="S496" s="659"/>
      <c r="T496" s="660"/>
      <c r="U496" s="34"/>
      <c r="V496" s="34"/>
      <c r="W496" s="35" t="s">
        <v>69</v>
      </c>
      <c r="X496" s="641">
        <v>0</v>
      </c>
      <c r="Y496" s="642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758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hidden="1" customHeight="1" x14ac:dyDescent="0.25">
      <c r="A497" s="54" t="s">
        <v>769</v>
      </c>
      <c r="B497" s="54" t="s">
        <v>770</v>
      </c>
      <c r="C497" s="31">
        <v>4301031417</v>
      </c>
      <c r="D497" s="647">
        <v>4680115882096</v>
      </c>
      <c r="E497" s="648"/>
      <c r="F497" s="640">
        <v>0.6</v>
      </c>
      <c r="G497" s="32">
        <v>8</v>
      </c>
      <c r="H497" s="640">
        <v>4.8</v>
      </c>
      <c r="I497" s="640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59"/>
      <c r="R497" s="659"/>
      <c r="S497" s="659"/>
      <c r="T497" s="660"/>
      <c r="U497" s="34"/>
      <c r="V497" s="34"/>
      <c r="W497" s="35" t="s">
        <v>69</v>
      </c>
      <c r="X497" s="641">
        <v>0</v>
      </c>
      <c r="Y497" s="642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761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hidden="1" customHeight="1" x14ac:dyDescent="0.25">
      <c r="A498" s="54" t="s">
        <v>769</v>
      </c>
      <c r="B498" s="54" t="s">
        <v>771</v>
      </c>
      <c r="C498" s="31">
        <v>4301031384</v>
      </c>
      <c r="D498" s="647">
        <v>4680115882096</v>
      </c>
      <c r="E498" s="648"/>
      <c r="F498" s="640">
        <v>0.6</v>
      </c>
      <c r="G498" s="32">
        <v>8</v>
      </c>
      <c r="H498" s="640">
        <v>4.8</v>
      </c>
      <c r="I498" s="640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8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59"/>
      <c r="R498" s="659"/>
      <c r="S498" s="659"/>
      <c r="T498" s="660"/>
      <c r="U498" s="34"/>
      <c r="V498" s="34"/>
      <c r="W498" s="35" t="s">
        <v>69</v>
      </c>
      <c r="X498" s="641">
        <v>0</v>
      </c>
      <c r="Y498" s="642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761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hidden="1" x14ac:dyDescent="0.2">
      <c r="A499" s="656"/>
      <c r="B499" s="655"/>
      <c r="C499" s="655"/>
      <c r="D499" s="655"/>
      <c r="E499" s="655"/>
      <c r="F499" s="655"/>
      <c r="G499" s="655"/>
      <c r="H499" s="655"/>
      <c r="I499" s="655"/>
      <c r="J499" s="655"/>
      <c r="K499" s="655"/>
      <c r="L499" s="655"/>
      <c r="M499" s="655"/>
      <c r="N499" s="655"/>
      <c r="O499" s="657"/>
      <c r="P499" s="651" t="s">
        <v>86</v>
      </c>
      <c r="Q499" s="652"/>
      <c r="R499" s="652"/>
      <c r="S499" s="652"/>
      <c r="T499" s="652"/>
      <c r="U499" s="652"/>
      <c r="V499" s="653"/>
      <c r="W499" s="37" t="s">
        <v>87</v>
      </c>
      <c r="X499" s="643">
        <f>IFERROR(X490/H490,"0")+IFERROR(X491/H491,"0")+IFERROR(X492/H492,"0")+IFERROR(X493/H493,"0")+IFERROR(X494/H494,"0")+IFERROR(X495/H495,"0")+IFERROR(X496/H496,"0")+IFERROR(X497/H497,"0")+IFERROR(X498/H498,"0")</f>
        <v>0</v>
      </c>
      <c r="Y499" s="643">
        <f>IFERROR(Y490/H490,"0")+IFERROR(Y491/H491,"0")+IFERROR(Y492/H492,"0")+IFERROR(Y493/H493,"0")+IFERROR(Y494/H494,"0")+IFERROR(Y495/H495,"0")+IFERROR(Y496/H496,"0")+IFERROR(Y497/H497,"0")+IFERROR(Y498/H498,"0")</f>
        <v>0</v>
      </c>
      <c r="Z499" s="643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</v>
      </c>
      <c r="AA499" s="644"/>
      <c r="AB499" s="644"/>
      <c r="AC499" s="644"/>
    </row>
    <row r="500" spans="1:68" hidden="1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7"/>
      <c r="P500" s="651" t="s">
        <v>86</v>
      </c>
      <c r="Q500" s="652"/>
      <c r="R500" s="652"/>
      <c r="S500" s="652"/>
      <c r="T500" s="652"/>
      <c r="U500" s="652"/>
      <c r="V500" s="653"/>
      <c r="W500" s="37" t="s">
        <v>69</v>
      </c>
      <c r="X500" s="643">
        <f>IFERROR(SUM(X490:X498),"0")</f>
        <v>0</v>
      </c>
      <c r="Y500" s="643">
        <f>IFERROR(SUM(Y490:Y498),"0")</f>
        <v>0</v>
      </c>
      <c r="Z500" s="37"/>
      <c r="AA500" s="644"/>
      <c r="AB500" s="644"/>
      <c r="AC500" s="644"/>
    </row>
    <row r="501" spans="1:68" ht="14.25" hidden="1" customHeight="1" x14ac:dyDescent="0.25">
      <c r="A501" s="654" t="s">
        <v>64</v>
      </c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5"/>
      <c r="P501" s="655"/>
      <c r="Q501" s="655"/>
      <c r="R501" s="655"/>
      <c r="S501" s="655"/>
      <c r="T501" s="655"/>
      <c r="U501" s="655"/>
      <c r="V501" s="655"/>
      <c r="W501" s="655"/>
      <c r="X501" s="655"/>
      <c r="Y501" s="655"/>
      <c r="Z501" s="655"/>
      <c r="AA501" s="637"/>
      <c r="AB501" s="637"/>
      <c r="AC501" s="637"/>
    </row>
    <row r="502" spans="1:68" ht="16.5" hidden="1" customHeight="1" x14ac:dyDescent="0.25">
      <c r="A502" s="54" t="s">
        <v>772</v>
      </c>
      <c r="B502" s="54" t="s">
        <v>773</v>
      </c>
      <c r="C502" s="31">
        <v>4301051232</v>
      </c>
      <c r="D502" s="647">
        <v>4607091383409</v>
      </c>
      <c r="E502" s="648"/>
      <c r="F502" s="640">
        <v>1.3</v>
      </c>
      <c r="G502" s="32">
        <v>6</v>
      </c>
      <c r="H502" s="640">
        <v>7.8</v>
      </c>
      <c r="I502" s="640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74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59"/>
      <c r="R502" s="659"/>
      <c r="S502" s="659"/>
      <c r="T502" s="660"/>
      <c r="U502" s="34"/>
      <c r="V502" s="34"/>
      <c r="W502" s="35" t="s">
        <v>69</v>
      </c>
      <c r="X502" s="641">
        <v>0</v>
      </c>
      <c r="Y502" s="64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774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hidden="1" customHeight="1" x14ac:dyDescent="0.25">
      <c r="A503" s="54" t="s">
        <v>775</v>
      </c>
      <c r="B503" s="54" t="s">
        <v>776</v>
      </c>
      <c r="C503" s="31">
        <v>4301051233</v>
      </c>
      <c r="D503" s="647">
        <v>4607091383416</v>
      </c>
      <c r="E503" s="648"/>
      <c r="F503" s="640">
        <v>1.3</v>
      </c>
      <c r="G503" s="32">
        <v>6</v>
      </c>
      <c r="H503" s="640">
        <v>7.8</v>
      </c>
      <c r="I503" s="640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59"/>
      <c r="R503" s="659"/>
      <c r="S503" s="659"/>
      <c r="T503" s="660"/>
      <c r="U503" s="34"/>
      <c r="V503" s="34"/>
      <c r="W503" s="35" t="s">
        <v>69</v>
      </c>
      <c r="X503" s="641">
        <v>0</v>
      </c>
      <c r="Y503" s="64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778</v>
      </c>
      <c r="B504" s="54" t="s">
        <v>779</v>
      </c>
      <c r="C504" s="31">
        <v>4301051064</v>
      </c>
      <c r="D504" s="647">
        <v>4680115883536</v>
      </c>
      <c r="E504" s="648"/>
      <c r="F504" s="640">
        <v>0.3</v>
      </c>
      <c r="G504" s="32">
        <v>6</v>
      </c>
      <c r="H504" s="640">
        <v>1.8</v>
      </c>
      <c r="I504" s="640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5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59"/>
      <c r="R504" s="659"/>
      <c r="S504" s="659"/>
      <c r="T504" s="660"/>
      <c r="U504" s="34"/>
      <c r="V504" s="34"/>
      <c r="W504" s="35" t="s">
        <v>69</v>
      </c>
      <c r="X504" s="641">
        <v>0</v>
      </c>
      <c r="Y504" s="642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780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56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7"/>
      <c r="P505" s="651" t="s">
        <v>86</v>
      </c>
      <c r="Q505" s="652"/>
      <c r="R505" s="652"/>
      <c r="S505" s="652"/>
      <c r="T505" s="652"/>
      <c r="U505" s="652"/>
      <c r="V505" s="653"/>
      <c r="W505" s="37" t="s">
        <v>87</v>
      </c>
      <c r="X505" s="643">
        <f>IFERROR(X502/H502,"0")+IFERROR(X503/H503,"0")+IFERROR(X504/H504,"0")</f>
        <v>0</v>
      </c>
      <c r="Y505" s="643">
        <f>IFERROR(Y502/H502,"0")+IFERROR(Y503/H503,"0")+IFERROR(Y504/H504,"0")</f>
        <v>0</v>
      </c>
      <c r="Z505" s="643">
        <f>IFERROR(IF(Z502="",0,Z502),"0")+IFERROR(IF(Z503="",0,Z503),"0")+IFERROR(IF(Z504="",0,Z504),"0")</f>
        <v>0</v>
      </c>
      <c r="AA505" s="644"/>
      <c r="AB505" s="644"/>
      <c r="AC505" s="644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7"/>
      <c r="P506" s="651" t="s">
        <v>86</v>
      </c>
      <c r="Q506" s="652"/>
      <c r="R506" s="652"/>
      <c r="S506" s="652"/>
      <c r="T506" s="652"/>
      <c r="U506" s="652"/>
      <c r="V506" s="653"/>
      <c r="W506" s="37" t="s">
        <v>69</v>
      </c>
      <c r="X506" s="643">
        <f>IFERROR(SUM(X502:X504),"0")</f>
        <v>0</v>
      </c>
      <c r="Y506" s="643">
        <f>IFERROR(SUM(Y502:Y504),"0")</f>
        <v>0</v>
      </c>
      <c r="Z506" s="37"/>
      <c r="AA506" s="644"/>
      <c r="AB506" s="644"/>
      <c r="AC506" s="644"/>
    </row>
    <row r="507" spans="1:68" ht="14.25" hidden="1" customHeight="1" x14ac:dyDescent="0.25">
      <c r="A507" s="654" t="s">
        <v>174</v>
      </c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655"/>
      <c r="P507" s="655"/>
      <c r="Q507" s="655"/>
      <c r="R507" s="655"/>
      <c r="S507" s="655"/>
      <c r="T507" s="655"/>
      <c r="U507" s="655"/>
      <c r="V507" s="655"/>
      <c r="W507" s="655"/>
      <c r="X507" s="655"/>
      <c r="Y507" s="655"/>
      <c r="Z507" s="655"/>
      <c r="AA507" s="637"/>
      <c r="AB507" s="637"/>
      <c r="AC507" s="637"/>
    </row>
    <row r="508" spans="1:68" ht="27" hidden="1" customHeight="1" x14ac:dyDescent="0.25">
      <c r="A508" s="54" t="s">
        <v>781</v>
      </c>
      <c r="B508" s="54" t="s">
        <v>782</v>
      </c>
      <c r="C508" s="31">
        <v>4301060450</v>
      </c>
      <c r="D508" s="647">
        <v>4680115885035</v>
      </c>
      <c r="E508" s="648"/>
      <c r="F508" s="640">
        <v>1</v>
      </c>
      <c r="G508" s="32">
        <v>4</v>
      </c>
      <c r="H508" s="640">
        <v>4</v>
      </c>
      <c r="I508" s="640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7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59"/>
      <c r="R508" s="659"/>
      <c r="S508" s="659"/>
      <c r="T508" s="660"/>
      <c r="U508" s="34"/>
      <c r="V508" s="34"/>
      <c r="W508" s="35" t="s">
        <v>69</v>
      </c>
      <c r="X508" s="641">
        <v>0</v>
      </c>
      <c r="Y508" s="642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783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784</v>
      </c>
      <c r="B509" s="54" t="s">
        <v>785</v>
      </c>
      <c r="C509" s="31">
        <v>4301060448</v>
      </c>
      <c r="D509" s="647">
        <v>4680115885936</v>
      </c>
      <c r="E509" s="648"/>
      <c r="F509" s="640">
        <v>1.3</v>
      </c>
      <c r="G509" s="32">
        <v>6</v>
      </c>
      <c r="H509" s="640">
        <v>7.8</v>
      </c>
      <c r="I509" s="640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77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59"/>
      <c r="R509" s="659"/>
      <c r="S509" s="659"/>
      <c r="T509" s="660"/>
      <c r="U509" s="34"/>
      <c r="V509" s="34"/>
      <c r="W509" s="35" t="s">
        <v>69</v>
      </c>
      <c r="X509" s="641">
        <v>0</v>
      </c>
      <c r="Y509" s="64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783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656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657"/>
      <c r="P510" s="651" t="s">
        <v>86</v>
      </c>
      <c r="Q510" s="652"/>
      <c r="R510" s="652"/>
      <c r="S510" s="652"/>
      <c r="T510" s="652"/>
      <c r="U510" s="652"/>
      <c r="V510" s="653"/>
      <c r="W510" s="37" t="s">
        <v>87</v>
      </c>
      <c r="X510" s="643">
        <f>IFERROR(X508/H508,"0")+IFERROR(X509/H509,"0")</f>
        <v>0</v>
      </c>
      <c r="Y510" s="643">
        <f>IFERROR(Y508/H508,"0")+IFERROR(Y509/H509,"0")</f>
        <v>0</v>
      </c>
      <c r="Z510" s="643">
        <f>IFERROR(IF(Z508="",0,Z508),"0")+IFERROR(IF(Z509="",0,Z509),"0")</f>
        <v>0</v>
      </c>
      <c r="AA510" s="644"/>
      <c r="AB510" s="644"/>
      <c r="AC510" s="644"/>
    </row>
    <row r="511" spans="1:68" hidden="1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657"/>
      <c r="P511" s="651" t="s">
        <v>86</v>
      </c>
      <c r="Q511" s="652"/>
      <c r="R511" s="652"/>
      <c r="S511" s="652"/>
      <c r="T511" s="652"/>
      <c r="U511" s="652"/>
      <c r="V511" s="653"/>
      <c r="W511" s="37" t="s">
        <v>69</v>
      </c>
      <c r="X511" s="643">
        <f>IFERROR(SUM(X508:X509),"0")</f>
        <v>0</v>
      </c>
      <c r="Y511" s="643">
        <f>IFERROR(SUM(Y508:Y509),"0")</f>
        <v>0</v>
      </c>
      <c r="Z511" s="37"/>
      <c r="AA511" s="644"/>
      <c r="AB511" s="644"/>
      <c r="AC511" s="644"/>
    </row>
    <row r="512" spans="1:68" ht="27.75" hidden="1" customHeight="1" x14ac:dyDescent="0.2">
      <c r="A512" s="699" t="s">
        <v>786</v>
      </c>
      <c r="B512" s="700"/>
      <c r="C512" s="700"/>
      <c r="D512" s="700"/>
      <c r="E512" s="700"/>
      <c r="F512" s="700"/>
      <c r="G512" s="700"/>
      <c r="H512" s="700"/>
      <c r="I512" s="700"/>
      <c r="J512" s="700"/>
      <c r="K512" s="700"/>
      <c r="L512" s="700"/>
      <c r="M512" s="700"/>
      <c r="N512" s="700"/>
      <c r="O512" s="700"/>
      <c r="P512" s="700"/>
      <c r="Q512" s="700"/>
      <c r="R512" s="700"/>
      <c r="S512" s="700"/>
      <c r="T512" s="700"/>
      <c r="U512" s="700"/>
      <c r="V512" s="700"/>
      <c r="W512" s="700"/>
      <c r="X512" s="700"/>
      <c r="Y512" s="700"/>
      <c r="Z512" s="700"/>
      <c r="AA512" s="48"/>
      <c r="AB512" s="48"/>
      <c r="AC512" s="48"/>
    </row>
    <row r="513" spans="1:68" ht="16.5" hidden="1" customHeight="1" x14ac:dyDescent="0.25">
      <c r="A513" s="669" t="s">
        <v>786</v>
      </c>
      <c r="B513" s="655"/>
      <c r="C513" s="655"/>
      <c r="D513" s="655"/>
      <c r="E513" s="655"/>
      <c r="F513" s="655"/>
      <c r="G513" s="655"/>
      <c r="H513" s="655"/>
      <c r="I513" s="655"/>
      <c r="J513" s="655"/>
      <c r="K513" s="655"/>
      <c r="L513" s="655"/>
      <c r="M513" s="655"/>
      <c r="N513" s="655"/>
      <c r="O513" s="655"/>
      <c r="P513" s="655"/>
      <c r="Q513" s="655"/>
      <c r="R513" s="655"/>
      <c r="S513" s="655"/>
      <c r="T513" s="655"/>
      <c r="U513" s="655"/>
      <c r="V513" s="655"/>
      <c r="W513" s="655"/>
      <c r="X513" s="655"/>
      <c r="Y513" s="655"/>
      <c r="Z513" s="655"/>
      <c r="AA513" s="636"/>
      <c r="AB513" s="636"/>
      <c r="AC513" s="636"/>
    </row>
    <row r="514" spans="1:68" ht="14.25" hidden="1" customHeight="1" x14ac:dyDescent="0.25">
      <c r="A514" s="654" t="s">
        <v>96</v>
      </c>
      <c r="B514" s="655"/>
      <c r="C514" s="655"/>
      <c r="D514" s="655"/>
      <c r="E514" s="655"/>
      <c r="F514" s="655"/>
      <c r="G514" s="655"/>
      <c r="H514" s="655"/>
      <c r="I514" s="655"/>
      <c r="J514" s="655"/>
      <c r="K514" s="655"/>
      <c r="L514" s="655"/>
      <c r="M514" s="655"/>
      <c r="N514" s="655"/>
      <c r="O514" s="655"/>
      <c r="P514" s="655"/>
      <c r="Q514" s="655"/>
      <c r="R514" s="655"/>
      <c r="S514" s="655"/>
      <c r="T514" s="655"/>
      <c r="U514" s="655"/>
      <c r="V514" s="655"/>
      <c r="W514" s="655"/>
      <c r="X514" s="655"/>
      <c r="Y514" s="655"/>
      <c r="Z514" s="655"/>
      <c r="AA514" s="637"/>
      <c r="AB514" s="637"/>
      <c r="AC514" s="637"/>
    </row>
    <row r="515" spans="1:68" ht="27" hidden="1" customHeight="1" x14ac:dyDescent="0.25">
      <c r="A515" s="54" t="s">
        <v>787</v>
      </c>
      <c r="B515" s="54" t="s">
        <v>788</v>
      </c>
      <c r="C515" s="31">
        <v>4301011763</v>
      </c>
      <c r="D515" s="647">
        <v>4640242181011</v>
      </c>
      <c r="E515" s="648"/>
      <c r="F515" s="640">
        <v>1.35</v>
      </c>
      <c r="G515" s="32">
        <v>8</v>
      </c>
      <c r="H515" s="640">
        <v>10.8</v>
      </c>
      <c r="I515" s="640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57" t="s">
        <v>789</v>
      </c>
      <c r="Q515" s="659"/>
      <c r="R515" s="659"/>
      <c r="S515" s="659"/>
      <c r="T515" s="660"/>
      <c r="U515" s="34"/>
      <c r="V515" s="34"/>
      <c r="W515" s="35" t="s">
        <v>69</v>
      </c>
      <c r="X515" s="641">
        <v>0</v>
      </c>
      <c r="Y515" s="642">
        <f t="shared" ref="Y515:Y520" si="79"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790</v>
      </c>
      <c r="AG515" s="64"/>
      <c r="AJ515" s="68"/>
      <c r="AK515" s="68">
        <v>0</v>
      </c>
      <c r="BB515" s="572" t="s">
        <v>1</v>
      </c>
      <c r="BM515" s="64">
        <f t="shared" ref="BM515:BM520" si="80">IFERROR(X515*I515/H515,"0")</f>
        <v>0</v>
      </c>
      <c r="BN515" s="64">
        <f t="shared" ref="BN515:BN520" si="81">IFERROR(Y515*I515/H515,"0")</f>
        <v>0</v>
      </c>
      <c r="BO515" s="64">
        <f t="shared" ref="BO515:BO520" si="82">IFERROR(1/J515*(X515/H515),"0")</f>
        <v>0</v>
      </c>
      <c r="BP515" s="64">
        <f t="shared" ref="BP515:BP520" si="83">IFERROR(1/J515*(Y515/H515),"0")</f>
        <v>0</v>
      </c>
    </row>
    <row r="516" spans="1:68" ht="27" hidden="1" customHeight="1" x14ac:dyDescent="0.25">
      <c r="A516" s="54" t="s">
        <v>791</v>
      </c>
      <c r="B516" s="54" t="s">
        <v>792</v>
      </c>
      <c r="C516" s="31">
        <v>4301011585</v>
      </c>
      <c r="D516" s="647">
        <v>4640242180441</v>
      </c>
      <c r="E516" s="648"/>
      <c r="F516" s="640">
        <v>1.5</v>
      </c>
      <c r="G516" s="32">
        <v>8</v>
      </c>
      <c r="H516" s="640">
        <v>12</v>
      </c>
      <c r="I516" s="640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34" t="s">
        <v>793</v>
      </c>
      <c r="Q516" s="659"/>
      <c r="R516" s="659"/>
      <c r="S516" s="659"/>
      <c r="T516" s="660"/>
      <c r="U516" s="34"/>
      <c r="V516" s="34"/>
      <c r="W516" s="35" t="s">
        <v>69</v>
      </c>
      <c r="X516" s="641">
        <v>0</v>
      </c>
      <c r="Y516" s="642">
        <f t="shared" si="79"/>
        <v>0</v>
      </c>
      <c r="Z516" s="36" t="str">
        <f>IFERROR(IF(Y516=0,"",ROUNDUP(Y516/H516,0)*0.01898),"")</f>
        <v/>
      </c>
      <c r="AA516" s="56"/>
      <c r="AB516" s="57"/>
      <c r="AC516" s="573" t="s">
        <v>794</v>
      </c>
      <c r="AG516" s="64"/>
      <c r="AJ516" s="68"/>
      <c r="AK516" s="68">
        <v>0</v>
      </c>
      <c r="BB516" s="574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795</v>
      </c>
      <c r="B517" s="54" t="s">
        <v>796</v>
      </c>
      <c r="C517" s="31">
        <v>4301011584</v>
      </c>
      <c r="D517" s="647">
        <v>4640242180564</v>
      </c>
      <c r="E517" s="648"/>
      <c r="F517" s="640">
        <v>1.5</v>
      </c>
      <c r="G517" s="32">
        <v>8</v>
      </c>
      <c r="H517" s="640">
        <v>12</v>
      </c>
      <c r="I517" s="640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88" t="s">
        <v>797</v>
      </c>
      <c r="Q517" s="659"/>
      <c r="R517" s="659"/>
      <c r="S517" s="659"/>
      <c r="T517" s="660"/>
      <c r="U517" s="34"/>
      <c r="V517" s="34"/>
      <c r="W517" s="35" t="s">
        <v>69</v>
      </c>
      <c r="X517" s="641">
        <v>0</v>
      </c>
      <c r="Y517" s="642">
        <f t="shared" si="79"/>
        <v>0</v>
      </c>
      <c r="Z517" s="36" t="str">
        <f>IFERROR(IF(Y517=0,"",ROUNDUP(Y517/H517,0)*0.01898),"")</f>
        <v/>
      </c>
      <c r="AA517" s="56"/>
      <c r="AB517" s="57"/>
      <c r="AC517" s="575" t="s">
        <v>798</v>
      </c>
      <c r="AG517" s="64"/>
      <c r="AJ517" s="68"/>
      <c r="AK517" s="68">
        <v>0</v>
      </c>
      <c r="BB517" s="576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hidden="1" customHeight="1" x14ac:dyDescent="0.25">
      <c r="A518" s="54" t="s">
        <v>799</v>
      </c>
      <c r="B518" s="54" t="s">
        <v>800</v>
      </c>
      <c r="C518" s="31">
        <v>4301011762</v>
      </c>
      <c r="D518" s="647">
        <v>4640242180922</v>
      </c>
      <c r="E518" s="648"/>
      <c r="F518" s="640">
        <v>1.35</v>
      </c>
      <c r="G518" s="32">
        <v>8</v>
      </c>
      <c r="H518" s="640">
        <v>10.8</v>
      </c>
      <c r="I518" s="640">
        <v>11.234999999999999</v>
      </c>
      <c r="J518" s="32">
        <v>64</v>
      </c>
      <c r="K518" s="32" t="s">
        <v>99</v>
      </c>
      <c r="L518" s="32"/>
      <c r="M518" s="33" t="s">
        <v>100</v>
      </c>
      <c r="N518" s="33"/>
      <c r="O518" s="32">
        <v>55</v>
      </c>
      <c r="P518" s="662" t="s">
        <v>801</v>
      </c>
      <c r="Q518" s="659"/>
      <c r="R518" s="659"/>
      <c r="S518" s="659"/>
      <c r="T518" s="660"/>
      <c r="U518" s="34"/>
      <c r="V518" s="34"/>
      <c r="W518" s="35" t="s">
        <v>69</v>
      </c>
      <c r="X518" s="641">
        <v>0</v>
      </c>
      <c r="Y518" s="642">
        <f t="shared" si="79"/>
        <v>0</v>
      </c>
      <c r="Z518" s="36" t="str">
        <f>IFERROR(IF(Y518=0,"",ROUNDUP(Y518/H518,0)*0.01898),"")</f>
        <v/>
      </c>
      <c r="AA518" s="56"/>
      <c r="AB518" s="57"/>
      <c r="AC518" s="577" t="s">
        <v>802</v>
      </c>
      <c r="AG518" s="64"/>
      <c r="AJ518" s="68"/>
      <c r="AK518" s="68">
        <v>0</v>
      </c>
      <c r="BB518" s="578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ht="27" hidden="1" customHeight="1" x14ac:dyDescent="0.25">
      <c r="A519" s="54" t="s">
        <v>803</v>
      </c>
      <c r="B519" s="54" t="s">
        <v>804</v>
      </c>
      <c r="C519" s="31">
        <v>4301011551</v>
      </c>
      <c r="D519" s="647">
        <v>4640242180038</v>
      </c>
      <c r="E519" s="648"/>
      <c r="F519" s="640">
        <v>0.4</v>
      </c>
      <c r="G519" s="32">
        <v>10</v>
      </c>
      <c r="H519" s="640">
        <v>4</v>
      </c>
      <c r="I519" s="640">
        <v>4.21</v>
      </c>
      <c r="J519" s="32">
        <v>132</v>
      </c>
      <c r="K519" s="32" t="s">
        <v>104</v>
      </c>
      <c r="L519" s="32"/>
      <c r="M519" s="33" t="s">
        <v>100</v>
      </c>
      <c r="N519" s="33"/>
      <c r="O519" s="32">
        <v>50</v>
      </c>
      <c r="P519" s="731" t="s">
        <v>805</v>
      </c>
      <c r="Q519" s="659"/>
      <c r="R519" s="659"/>
      <c r="S519" s="659"/>
      <c r="T519" s="660"/>
      <c r="U519" s="34"/>
      <c r="V519" s="34"/>
      <c r="W519" s="35" t="s">
        <v>69</v>
      </c>
      <c r="X519" s="641">
        <v>0</v>
      </c>
      <c r="Y519" s="642">
        <f t="shared" si="79"/>
        <v>0</v>
      </c>
      <c r="Z519" s="36" t="str">
        <f>IFERROR(IF(Y519=0,"",ROUNDUP(Y519/H519,0)*0.00902),"")</f>
        <v/>
      </c>
      <c r="AA519" s="56"/>
      <c r="AB519" s="57"/>
      <c r="AC519" s="579" t="s">
        <v>798</v>
      </c>
      <c r="AG519" s="64"/>
      <c r="AJ519" s="68"/>
      <c r="AK519" s="68">
        <v>0</v>
      </c>
      <c r="BB519" s="580" t="s">
        <v>1</v>
      </c>
      <c r="BM519" s="64">
        <f t="shared" si="80"/>
        <v>0</v>
      </c>
      <c r="BN519" s="64">
        <f t="shared" si="81"/>
        <v>0</v>
      </c>
      <c r="BO519" s="64">
        <f t="shared" si="82"/>
        <v>0</v>
      </c>
      <c r="BP519" s="64">
        <f t="shared" si="83"/>
        <v>0</v>
      </c>
    </row>
    <row r="520" spans="1:68" ht="27" hidden="1" customHeight="1" x14ac:dyDescent="0.25">
      <c r="A520" s="54" t="s">
        <v>806</v>
      </c>
      <c r="B520" s="54" t="s">
        <v>807</v>
      </c>
      <c r="C520" s="31">
        <v>4301011765</v>
      </c>
      <c r="D520" s="647">
        <v>4640242181172</v>
      </c>
      <c r="E520" s="648"/>
      <c r="F520" s="640">
        <v>0.4</v>
      </c>
      <c r="G520" s="32">
        <v>10</v>
      </c>
      <c r="H520" s="640">
        <v>4</v>
      </c>
      <c r="I520" s="640">
        <v>4.21</v>
      </c>
      <c r="J520" s="32">
        <v>132</v>
      </c>
      <c r="K520" s="32" t="s">
        <v>104</v>
      </c>
      <c r="L520" s="32"/>
      <c r="M520" s="33" t="s">
        <v>100</v>
      </c>
      <c r="N520" s="33"/>
      <c r="O520" s="32">
        <v>55</v>
      </c>
      <c r="P520" s="668" t="s">
        <v>808</v>
      </c>
      <c r="Q520" s="659"/>
      <c r="R520" s="659"/>
      <c r="S520" s="659"/>
      <c r="T520" s="660"/>
      <c r="U520" s="34"/>
      <c r="V520" s="34"/>
      <c r="W520" s="35" t="s">
        <v>69</v>
      </c>
      <c r="X520" s="641">
        <v>0</v>
      </c>
      <c r="Y520" s="642">
        <f t="shared" si="79"/>
        <v>0</v>
      </c>
      <c r="Z520" s="36" t="str">
        <f>IFERROR(IF(Y520=0,"",ROUNDUP(Y520/H520,0)*0.00902),"")</f>
        <v/>
      </c>
      <c r="AA520" s="56"/>
      <c r="AB520" s="57"/>
      <c r="AC520" s="581" t="s">
        <v>802</v>
      </c>
      <c r="AG520" s="64"/>
      <c r="AJ520" s="68"/>
      <c r="AK520" s="68">
        <v>0</v>
      </c>
      <c r="BB520" s="582" t="s">
        <v>1</v>
      </c>
      <c r="BM520" s="64">
        <f t="shared" si="80"/>
        <v>0</v>
      </c>
      <c r="BN520" s="64">
        <f t="shared" si="81"/>
        <v>0</v>
      </c>
      <c r="BO520" s="64">
        <f t="shared" si="82"/>
        <v>0</v>
      </c>
      <c r="BP520" s="64">
        <f t="shared" si="83"/>
        <v>0</v>
      </c>
    </row>
    <row r="521" spans="1:68" hidden="1" x14ac:dyDescent="0.2">
      <c r="A521" s="656"/>
      <c r="B521" s="655"/>
      <c r="C521" s="655"/>
      <c r="D521" s="655"/>
      <c r="E521" s="655"/>
      <c r="F521" s="655"/>
      <c r="G521" s="655"/>
      <c r="H521" s="655"/>
      <c r="I521" s="655"/>
      <c r="J521" s="655"/>
      <c r="K521" s="655"/>
      <c r="L521" s="655"/>
      <c r="M521" s="655"/>
      <c r="N521" s="655"/>
      <c r="O521" s="657"/>
      <c r="P521" s="651" t="s">
        <v>86</v>
      </c>
      <c r="Q521" s="652"/>
      <c r="R521" s="652"/>
      <c r="S521" s="652"/>
      <c r="T521" s="652"/>
      <c r="U521" s="652"/>
      <c r="V521" s="653"/>
      <c r="W521" s="37" t="s">
        <v>87</v>
      </c>
      <c r="X521" s="643">
        <f>IFERROR(X515/H515,"0")+IFERROR(X516/H516,"0")+IFERROR(X517/H517,"0")+IFERROR(X518/H518,"0")+IFERROR(X519/H519,"0")+IFERROR(X520/H520,"0")</f>
        <v>0</v>
      </c>
      <c r="Y521" s="643">
        <f>IFERROR(Y515/H515,"0")+IFERROR(Y516/H516,"0")+IFERROR(Y517/H517,"0")+IFERROR(Y518/H518,"0")+IFERROR(Y519/H519,"0")+IFERROR(Y520/H520,"0")</f>
        <v>0</v>
      </c>
      <c r="Z521" s="643">
        <f>IFERROR(IF(Z515="",0,Z515),"0")+IFERROR(IF(Z516="",0,Z516),"0")+IFERROR(IF(Z517="",0,Z517),"0")+IFERROR(IF(Z518="",0,Z518),"0")+IFERROR(IF(Z519="",0,Z519),"0")+IFERROR(IF(Z520="",0,Z520),"0")</f>
        <v>0</v>
      </c>
      <c r="AA521" s="644"/>
      <c r="AB521" s="644"/>
      <c r="AC521" s="644"/>
    </row>
    <row r="522" spans="1:68" hidden="1" x14ac:dyDescent="0.2">
      <c r="A522" s="655"/>
      <c r="B522" s="655"/>
      <c r="C522" s="655"/>
      <c r="D522" s="655"/>
      <c r="E522" s="655"/>
      <c r="F522" s="655"/>
      <c r="G522" s="655"/>
      <c r="H522" s="655"/>
      <c r="I522" s="655"/>
      <c r="J522" s="655"/>
      <c r="K522" s="655"/>
      <c r="L522" s="655"/>
      <c r="M522" s="655"/>
      <c r="N522" s="655"/>
      <c r="O522" s="657"/>
      <c r="P522" s="651" t="s">
        <v>86</v>
      </c>
      <c r="Q522" s="652"/>
      <c r="R522" s="652"/>
      <c r="S522" s="652"/>
      <c r="T522" s="652"/>
      <c r="U522" s="652"/>
      <c r="V522" s="653"/>
      <c r="W522" s="37" t="s">
        <v>69</v>
      </c>
      <c r="X522" s="643">
        <f>IFERROR(SUM(X515:X520),"0")</f>
        <v>0</v>
      </c>
      <c r="Y522" s="643">
        <f>IFERROR(SUM(Y515:Y520),"0")</f>
        <v>0</v>
      </c>
      <c r="Z522" s="37"/>
      <c r="AA522" s="644"/>
      <c r="AB522" s="644"/>
      <c r="AC522" s="644"/>
    </row>
    <row r="523" spans="1:68" ht="14.25" hidden="1" customHeight="1" x14ac:dyDescent="0.25">
      <c r="A523" s="654" t="s">
        <v>137</v>
      </c>
      <c r="B523" s="655"/>
      <c r="C523" s="655"/>
      <c r="D523" s="655"/>
      <c r="E523" s="655"/>
      <c r="F523" s="655"/>
      <c r="G523" s="655"/>
      <c r="H523" s="655"/>
      <c r="I523" s="655"/>
      <c r="J523" s="655"/>
      <c r="K523" s="655"/>
      <c r="L523" s="655"/>
      <c r="M523" s="655"/>
      <c r="N523" s="655"/>
      <c r="O523" s="655"/>
      <c r="P523" s="655"/>
      <c r="Q523" s="655"/>
      <c r="R523" s="655"/>
      <c r="S523" s="655"/>
      <c r="T523" s="655"/>
      <c r="U523" s="655"/>
      <c r="V523" s="655"/>
      <c r="W523" s="655"/>
      <c r="X523" s="655"/>
      <c r="Y523" s="655"/>
      <c r="Z523" s="655"/>
      <c r="AA523" s="637"/>
      <c r="AB523" s="637"/>
      <c r="AC523" s="637"/>
    </row>
    <row r="524" spans="1:68" ht="27" hidden="1" customHeight="1" x14ac:dyDescent="0.25">
      <c r="A524" s="54" t="s">
        <v>809</v>
      </c>
      <c r="B524" s="54" t="s">
        <v>810</v>
      </c>
      <c r="C524" s="31">
        <v>4301020400</v>
      </c>
      <c r="D524" s="647">
        <v>4640242180519</v>
      </c>
      <c r="E524" s="648"/>
      <c r="F524" s="640">
        <v>1.5</v>
      </c>
      <c r="G524" s="32">
        <v>8</v>
      </c>
      <c r="H524" s="640">
        <v>12</v>
      </c>
      <c r="I524" s="640">
        <v>12.435</v>
      </c>
      <c r="J524" s="32">
        <v>64</v>
      </c>
      <c r="K524" s="32" t="s">
        <v>99</v>
      </c>
      <c r="L524" s="32"/>
      <c r="M524" s="33" t="s">
        <v>100</v>
      </c>
      <c r="N524" s="33"/>
      <c r="O524" s="32">
        <v>50</v>
      </c>
      <c r="P524" s="767" t="s">
        <v>811</v>
      </c>
      <c r="Q524" s="659"/>
      <c r="R524" s="659"/>
      <c r="S524" s="659"/>
      <c r="T524" s="660"/>
      <c r="U524" s="34"/>
      <c r="V524" s="34"/>
      <c r="W524" s="35" t="s">
        <v>69</v>
      </c>
      <c r="X524" s="641">
        <v>0</v>
      </c>
      <c r="Y524" s="642">
        <f>IFERROR(IF(X524="",0,CEILING((X524/$H524),1)*$H524),"")</f>
        <v>0</v>
      </c>
      <c r="Z524" s="36" t="str">
        <f>IFERROR(IF(Y524=0,"",ROUNDUP(Y524/H524,0)*0.01898),"")</f>
        <v/>
      </c>
      <c r="AA524" s="56"/>
      <c r="AB524" s="57"/>
      <c r="AC524" s="583" t="s">
        <v>812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809</v>
      </c>
      <c r="B525" s="54" t="s">
        <v>813</v>
      </c>
      <c r="C525" s="31">
        <v>4301020269</v>
      </c>
      <c r="D525" s="647">
        <v>4640242180519</v>
      </c>
      <c r="E525" s="648"/>
      <c r="F525" s="640">
        <v>1.35</v>
      </c>
      <c r="G525" s="32">
        <v>8</v>
      </c>
      <c r="H525" s="640">
        <v>10.8</v>
      </c>
      <c r="I525" s="640">
        <v>11.234999999999999</v>
      </c>
      <c r="J525" s="32">
        <v>64</v>
      </c>
      <c r="K525" s="32" t="s">
        <v>99</v>
      </c>
      <c r="L525" s="32"/>
      <c r="M525" s="33" t="s">
        <v>106</v>
      </c>
      <c r="N525" s="33"/>
      <c r="O525" s="32">
        <v>50</v>
      </c>
      <c r="P525" s="907" t="s">
        <v>814</v>
      </c>
      <c r="Q525" s="659"/>
      <c r="R525" s="659"/>
      <c r="S525" s="659"/>
      <c r="T525" s="660"/>
      <c r="U525" s="34"/>
      <c r="V525" s="34"/>
      <c r="W525" s="35" t="s">
        <v>69</v>
      </c>
      <c r="X525" s="641">
        <v>0</v>
      </c>
      <c r="Y525" s="64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85" t="s">
        <v>815</v>
      </c>
      <c r="AG525" s="64"/>
      <c r="AJ525" s="68"/>
      <c r="AK525" s="68">
        <v>0</v>
      </c>
      <c r="BB525" s="58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816</v>
      </c>
      <c r="B526" s="54" t="s">
        <v>817</v>
      </c>
      <c r="C526" s="31">
        <v>4301020260</v>
      </c>
      <c r="D526" s="647">
        <v>4640242180526</v>
      </c>
      <c r="E526" s="648"/>
      <c r="F526" s="640">
        <v>1.8</v>
      </c>
      <c r="G526" s="32">
        <v>6</v>
      </c>
      <c r="H526" s="640">
        <v>10.8</v>
      </c>
      <c r="I526" s="640">
        <v>11.234999999999999</v>
      </c>
      <c r="J526" s="32">
        <v>64</v>
      </c>
      <c r="K526" s="32" t="s">
        <v>99</v>
      </c>
      <c r="L526" s="32"/>
      <c r="M526" s="33" t="s">
        <v>100</v>
      </c>
      <c r="N526" s="33"/>
      <c r="O526" s="32">
        <v>50</v>
      </c>
      <c r="P526" s="898" t="s">
        <v>818</v>
      </c>
      <c r="Q526" s="659"/>
      <c r="R526" s="659"/>
      <c r="S526" s="659"/>
      <c r="T526" s="660"/>
      <c r="U526" s="34"/>
      <c r="V526" s="34"/>
      <c r="W526" s="35" t="s">
        <v>69</v>
      </c>
      <c r="X526" s="641">
        <v>0</v>
      </c>
      <c r="Y526" s="64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87" t="s">
        <v>815</v>
      </c>
      <c r="AG526" s="64"/>
      <c r="AJ526" s="68"/>
      <c r="AK526" s="68">
        <v>0</v>
      </c>
      <c r="BB526" s="58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819</v>
      </c>
      <c r="B527" s="54" t="s">
        <v>820</v>
      </c>
      <c r="C527" s="31">
        <v>4301020309</v>
      </c>
      <c r="D527" s="647">
        <v>4640242180090</v>
      </c>
      <c r="E527" s="648"/>
      <c r="F527" s="640">
        <v>1.35</v>
      </c>
      <c r="G527" s="32">
        <v>8</v>
      </c>
      <c r="H527" s="640">
        <v>10.8</v>
      </c>
      <c r="I527" s="640">
        <v>11.234999999999999</v>
      </c>
      <c r="J527" s="32">
        <v>64</v>
      </c>
      <c r="K527" s="32" t="s">
        <v>99</v>
      </c>
      <c r="L527" s="32"/>
      <c r="M527" s="33" t="s">
        <v>100</v>
      </c>
      <c r="N527" s="33"/>
      <c r="O527" s="32">
        <v>50</v>
      </c>
      <c r="P527" s="741" t="s">
        <v>821</v>
      </c>
      <c r="Q527" s="659"/>
      <c r="R527" s="659"/>
      <c r="S527" s="659"/>
      <c r="T527" s="660"/>
      <c r="U527" s="34"/>
      <c r="V527" s="34"/>
      <c r="W527" s="35" t="s">
        <v>69</v>
      </c>
      <c r="X527" s="641">
        <v>0</v>
      </c>
      <c r="Y527" s="64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89" t="s">
        <v>822</v>
      </c>
      <c r="AG527" s="64"/>
      <c r="AJ527" s="68"/>
      <c r="AK527" s="68">
        <v>0</v>
      </c>
      <c r="BB527" s="590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823</v>
      </c>
      <c r="B528" s="54" t="s">
        <v>824</v>
      </c>
      <c r="C528" s="31">
        <v>4301020295</v>
      </c>
      <c r="D528" s="647">
        <v>4640242181363</v>
      </c>
      <c r="E528" s="648"/>
      <c r="F528" s="640">
        <v>0.4</v>
      </c>
      <c r="G528" s="32">
        <v>10</v>
      </c>
      <c r="H528" s="640">
        <v>4</v>
      </c>
      <c r="I528" s="640">
        <v>4.21</v>
      </c>
      <c r="J528" s="32">
        <v>132</v>
      </c>
      <c r="K528" s="32" t="s">
        <v>104</v>
      </c>
      <c r="L528" s="32"/>
      <c r="M528" s="33" t="s">
        <v>100</v>
      </c>
      <c r="N528" s="33"/>
      <c r="O528" s="32">
        <v>50</v>
      </c>
      <c r="P528" s="1001" t="s">
        <v>825</v>
      </c>
      <c r="Q528" s="659"/>
      <c r="R528" s="659"/>
      <c r="S528" s="659"/>
      <c r="T528" s="660"/>
      <c r="U528" s="34"/>
      <c r="V528" s="34"/>
      <c r="W528" s="35" t="s">
        <v>69</v>
      </c>
      <c r="X528" s="641">
        <v>0</v>
      </c>
      <c r="Y528" s="642">
        <f>IFERROR(IF(X528="",0,CEILING((X528/$H528),1)*$H528),"")</f>
        <v>0</v>
      </c>
      <c r="Z528" s="36" t="str">
        <f>IFERROR(IF(Y528=0,"",ROUNDUP(Y528/H528,0)*0.00902),"")</f>
        <v/>
      </c>
      <c r="AA528" s="56"/>
      <c r="AB528" s="57"/>
      <c r="AC528" s="591" t="s">
        <v>822</v>
      </c>
      <c r="AG528" s="64"/>
      <c r="AJ528" s="68"/>
      <c r="AK528" s="68">
        <v>0</v>
      </c>
      <c r="BB528" s="59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56"/>
      <c r="B529" s="655"/>
      <c r="C529" s="655"/>
      <c r="D529" s="655"/>
      <c r="E529" s="655"/>
      <c r="F529" s="655"/>
      <c r="G529" s="655"/>
      <c r="H529" s="655"/>
      <c r="I529" s="655"/>
      <c r="J529" s="655"/>
      <c r="K529" s="655"/>
      <c r="L529" s="655"/>
      <c r="M529" s="655"/>
      <c r="N529" s="655"/>
      <c r="O529" s="657"/>
      <c r="P529" s="651" t="s">
        <v>86</v>
      </c>
      <c r="Q529" s="652"/>
      <c r="R529" s="652"/>
      <c r="S529" s="652"/>
      <c r="T529" s="652"/>
      <c r="U529" s="652"/>
      <c r="V529" s="653"/>
      <c r="W529" s="37" t="s">
        <v>87</v>
      </c>
      <c r="X529" s="643">
        <f>IFERROR(X524/H524,"0")+IFERROR(X525/H525,"0")+IFERROR(X526/H526,"0")+IFERROR(X527/H527,"0")+IFERROR(X528/H528,"0")</f>
        <v>0</v>
      </c>
      <c r="Y529" s="643">
        <f>IFERROR(Y524/H524,"0")+IFERROR(Y525/H525,"0")+IFERROR(Y526/H526,"0")+IFERROR(Y527/H527,"0")+IFERROR(Y528/H528,"0")</f>
        <v>0</v>
      </c>
      <c r="Z529" s="643">
        <f>IFERROR(IF(Z524="",0,Z524),"0")+IFERROR(IF(Z525="",0,Z525),"0")+IFERROR(IF(Z526="",0,Z526),"0")+IFERROR(IF(Z527="",0,Z527),"0")+IFERROR(IF(Z528="",0,Z528),"0")</f>
        <v>0</v>
      </c>
      <c r="AA529" s="644"/>
      <c r="AB529" s="644"/>
      <c r="AC529" s="644"/>
    </row>
    <row r="530" spans="1:68" hidden="1" x14ac:dyDescent="0.2">
      <c r="A530" s="655"/>
      <c r="B530" s="655"/>
      <c r="C530" s="655"/>
      <c r="D530" s="655"/>
      <c r="E530" s="655"/>
      <c r="F530" s="655"/>
      <c r="G530" s="655"/>
      <c r="H530" s="655"/>
      <c r="I530" s="655"/>
      <c r="J530" s="655"/>
      <c r="K530" s="655"/>
      <c r="L530" s="655"/>
      <c r="M530" s="655"/>
      <c r="N530" s="655"/>
      <c r="O530" s="657"/>
      <c r="P530" s="651" t="s">
        <v>86</v>
      </c>
      <c r="Q530" s="652"/>
      <c r="R530" s="652"/>
      <c r="S530" s="652"/>
      <c r="T530" s="652"/>
      <c r="U530" s="652"/>
      <c r="V530" s="653"/>
      <c r="W530" s="37" t="s">
        <v>69</v>
      </c>
      <c r="X530" s="643">
        <f>IFERROR(SUM(X524:X528),"0")</f>
        <v>0</v>
      </c>
      <c r="Y530" s="643">
        <f>IFERROR(SUM(Y524:Y528),"0")</f>
        <v>0</v>
      </c>
      <c r="Z530" s="37"/>
      <c r="AA530" s="644"/>
      <c r="AB530" s="644"/>
      <c r="AC530" s="644"/>
    </row>
    <row r="531" spans="1:68" ht="14.25" hidden="1" customHeight="1" x14ac:dyDescent="0.25">
      <c r="A531" s="654" t="s">
        <v>148</v>
      </c>
      <c r="B531" s="655"/>
      <c r="C531" s="655"/>
      <c r="D531" s="655"/>
      <c r="E531" s="655"/>
      <c r="F531" s="655"/>
      <c r="G531" s="655"/>
      <c r="H531" s="655"/>
      <c r="I531" s="655"/>
      <c r="J531" s="655"/>
      <c r="K531" s="655"/>
      <c r="L531" s="655"/>
      <c r="M531" s="655"/>
      <c r="N531" s="655"/>
      <c r="O531" s="655"/>
      <c r="P531" s="655"/>
      <c r="Q531" s="655"/>
      <c r="R531" s="655"/>
      <c r="S531" s="655"/>
      <c r="T531" s="655"/>
      <c r="U531" s="655"/>
      <c r="V531" s="655"/>
      <c r="W531" s="655"/>
      <c r="X531" s="655"/>
      <c r="Y531" s="655"/>
      <c r="Z531" s="655"/>
      <c r="AA531" s="637"/>
      <c r="AB531" s="637"/>
      <c r="AC531" s="637"/>
    </row>
    <row r="532" spans="1:68" ht="27" hidden="1" customHeight="1" x14ac:dyDescent="0.25">
      <c r="A532" s="54" t="s">
        <v>826</v>
      </c>
      <c r="B532" s="54" t="s">
        <v>827</v>
      </c>
      <c r="C532" s="31">
        <v>4301031280</v>
      </c>
      <c r="D532" s="647">
        <v>4640242180816</v>
      </c>
      <c r="E532" s="648"/>
      <c r="F532" s="640">
        <v>0.7</v>
      </c>
      <c r="G532" s="32">
        <v>6</v>
      </c>
      <c r="H532" s="640">
        <v>4.2</v>
      </c>
      <c r="I532" s="640">
        <v>4.47</v>
      </c>
      <c r="J532" s="32">
        <v>132</v>
      </c>
      <c r="K532" s="32" t="s">
        <v>104</v>
      </c>
      <c r="L532" s="32"/>
      <c r="M532" s="33" t="s">
        <v>68</v>
      </c>
      <c r="N532" s="33"/>
      <c r="O532" s="32">
        <v>40</v>
      </c>
      <c r="P532" s="865" t="s">
        <v>828</v>
      </c>
      <c r="Q532" s="659"/>
      <c r="R532" s="659"/>
      <c r="S532" s="659"/>
      <c r="T532" s="660"/>
      <c r="U532" s="34"/>
      <c r="V532" s="34"/>
      <c r="W532" s="35" t="s">
        <v>69</v>
      </c>
      <c r="X532" s="641">
        <v>0</v>
      </c>
      <c r="Y532" s="642">
        <f t="shared" ref="Y532:Y538" si="84">IFERROR(IF(X532="",0,CEILING((X532/$H532),1)*$H532),"")</f>
        <v>0</v>
      </c>
      <c r="Z532" s="36" t="str">
        <f>IFERROR(IF(Y532=0,"",ROUNDUP(Y532/H532,0)*0.00902),"")</f>
        <v/>
      </c>
      <c r="AA532" s="56"/>
      <c r="AB532" s="57"/>
      <c r="AC532" s="593" t="s">
        <v>829</v>
      </c>
      <c r="AG532" s="64"/>
      <c r="AJ532" s="68"/>
      <c r="AK532" s="68">
        <v>0</v>
      </c>
      <c r="BB532" s="594" t="s">
        <v>1</v>
      </c>
      <c r="BM532" s="64">
        <f t="shared" ref="BM532:BM538" si="85">IFERROR(X532*I532/H532,"0")</f>
        <v>0</v>
      </c>
      <c r="BN532" s="64">
        <f t="shared" ref="BN532:BN538" si="86">IFERROR(Y532*I532/H532,"0")</f>
        <v>0</v>
      </c>
      <c r="BO532" s="64">
        <f t="shared" ref="BO532:BO538" si="87">IFERROR(1/J532*(X532/H532),"0")</f>
        <v>0</v>
      </c>
      <c r="BP532" s="64">
        <f t="shared" ref="BP532:BP538" si="88">IFERROR(1/J532*(Y532/H532),"0")</f>
        <v>0</v>
      </c>
    </row>
    <row r="533" spans="1:68" ht="27" hidden="1" customHeight="1" x14ac:dyDescent="0.25">
      <c r="A533" s="54" t="s">
        <v>830</v>
      </c>
      <c r="B533" s="54" t="s">
        <v>831</v>
      </c>
      <c r="C533" s="31">
        <v>4301031289</v>
      </c>
      <c r="D533" s="647">
        <v>4640242181615</v>
      </c>
      <c r="E533" s="648"/>
      <c r="F533" s="640">
        <v>0.7</v>
      </c>
      <c r="G533" s="32">
        <v>6</v>
      </c>
      <c r="H533" s="640">
        <v>4.2</v>
      </c>
      <c r="I533" s="640">
        <v>4.41</v>
      </c>
      <c r="J533" s="32">
        <v>132</v>
      </c>
      <c r="K533" s="32" t="s">
        <v>104</v>
      </c>
      <c r="L533" s="32"/>
      <c r="M533" s="33" t="s">
        <v>68</v>
      </c>
      <c r="N533" s="33"/>
      <c r="O533" s="32">
        <v>45</v>
      </c>
      <c r="P533" s="860" t="s">
        <v>832</v>
      </c>
      <c r="Q533" s="659"/>
      <c r="R533" s="659"/>
      <c r="S533" s="659"/>
      <c r="T533" s="660"/>
      <c r="U533" s="34"/>
      <c r="V533" s="34"/>
      <c r="W533" s="35" t="s">
        <v>69</v>
      </c>
      <c r="X533" s="641">
        <v>0</v>
      </c>
      <c r="Y533" s="642">
        <f t="shared" si="84"/>
        <v>0</v>
      </c>
      <c r="Z533" s="36" t="str">
        <f>IFERROR(IF(Y533=0,"",ROUNDUP(Y533/H533,0)*0.00902),"")</f>
        <v/>
      </c>
      <c r="AA533" s="56"/>
      <c r="AB533" s="57"/>
      <c r="AC533" s="595" t="s">
        <v>833</v>
      </c>
      <c r="AG533" s="64"/>
      <c r="AJ533" s="68"/>
      <c r="AK533" s="68">
        <v>0</v>
      </c>
      <c r="BB533" s="596" t="s">
        <v>1</v>
      </c>
      <c r="BM533" s="64">
        <f t="shared" si="85"/>
        <v>0</v>
      </c>
      <c r="BN533" s="64">
        <f t="shared" si="86"/>
        <v>0</v>
      </c>
      <c r="BO533" s="64">
        <f t="shared" si="87"/>
        <v>0</v>
      </c>
      <c r="BP533" s="64">
        <f t="shared" si="88"/>
        <v>0</v>
      </c>
    </row>
    <row r="534" spans="1:68" ht="27" hidden="1" customHeight="1" x14ac:dyDescent="0.25">
      <c r="A534" s="54" t="s">
        <v>834</v>
      </c>
      <c r="B534" s="54" t="s">
        <v>835</v>
      </c>
      <c r="C534" s="31">
        <v>4301031285</v>
      </c>
      <c r="D534" s="647">
        <v>4640242181639</v>
      </c>
      <c r="E534" s="648"/>
      <c r="F534" s="640">
        <v>0.7</v>
      </c>
      <c r="G534" s="32">
        <v>6</v>
      </c>
      <c r="H534" s="640">
        <v>4.2</v>
      </c>
      <c r="I534" s="640">
        <v>4.41</v>
      </c>
      <c r="J534" s="32">
        <v>132</v>
      </c>
      <c r="K534" s="32" t="s">
        <v>104</v>
      </c>
      <c r="L534" s="32"/>
      <c r="M534" s="33" t="s">
        <v>68</v>
      </c>
      <c r="N534" s="33"/>
      <c r="O534" s="32">
        <v>45</v>
      </c>
      <c r="P534" s="1007" t="s">
        <v>836</v>
      </c>
      <c r="Q534" s="659"/>
      <c r="R534" s="659"/>
      <c r="S534" s="659"/>
      <c r="T534" s="660"/>
      <c r="U534" s="34"/>
      <c r="V534" s="34"/>
      <c r="W534" s="35" t="s">
        <v>69</v>
      </c>
      <c r="X534" s="641">
        <v>0</v>
      </c>
      <c r="Y534" s="642">
        <f t="shared" si="84"/>
        <v>0</v>
      </c>
      <c r="Z534" s="36" t="str">
        <f>IFERROR(IF(Y534=0,"",ROUNDUP(Y534/H534,0)*0.00902),"")</f>
        <v/>
      </c>
      <c r="AA534" s="56"/>
      <c r="AB534" s="57"/>
      <c r="AC534" s="597" t="s">
        <v>837</v>
      </c>
      <c r="AG534" s="64"/>
      <c r="AJ534" s="68"/>
      <c r="AK534" s="68">
        <v>0</v>
      </c>
      <c r="BB534" s="598" t="s">
        <v>1</v>
      </c>
      <c r="BM534" s="64">
        <f t="shared" si="85"/>
        <v>0</v>
      </c>
      <c r="BN534" s="64">
        <f t="shared" si="86"/>
        <v>0</v>
      </c>
      <c r="BO534" s="64">
        <f t="shared" si="87"/>
        <v>0</v>
      </c>
      <c r="BP534" s="64">
        <f t="shared" si="88"/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4301031287</v>
      </c>
      <c r="D535" s="647">
        <v>4640242181622</v>
      </c>
      <c r="E535" s="648"/>
      <c r="F535" s="640">
        <v>0.7</v>
      </c>
      <c r="G535" s="32">
        <v>6</v>
      </c>
      <c r="H535" s="640">
        <v>4.2</v>
      </c>
      <c r="I535" s="640">
        <v>4.41</v>
      </c>
      <c r="J535" s="32">
        <v>132</v>
      </c>
      <c r="K535" s="32" t="s">
        <v>104</v>
      </c>
      <c r="L535" s="32"/>
      <c r="M535" s="33" t="s">
        <v>68</v>
      </c>
      <c r="N535" s="33"/>
      <c r="O535" s="32">
        <v>45</v>
      </c>
      <c r="P535" s="874" t="s">
        <v>840</v>
      </c>
      <c r="Q535" s="659"/>
      <c r="R535" s="659"/>
      <c r="S535" s="659"/>
      <c r="T535" s="660"/>
      <c r="U535" s="34"/>
      <c r="V535" s="34"/>
      <c r="W535" s="35" t="s">
        <v>69</v>
      </c>
      <c r="X535" s="641">
        <v>0</v>
      </c>
      <c r="Y535" s="642">
        <f t="shared" si="84"/>
        <v>0</v>
      </c>
      <c r="Z535" s="36" t="str">
        <f>IFERROR(IF(Y535=0,"",ROUNDUP(Y535/H535,0)*0.00902),"")</f>
        <v/>
      </c>
      <c r="AA535" s="56"/>
      <c r="AB535" s="57"/>
      <c r="AC535" s="599" t="s">
        <v>841</v>
      </c>
      <c r="AG535" s="64"/>
      <c r="AJ535" s="68"/>
      <c r="AK535" s="68">
        <v>0</v>
      </c>
      <c r="BB535" s="600" t="s">
        <v>1</v>
      </c>
      <c r="BM535" s="64">
        <f t="shared" si="85"/>
        <v>0</v>
      </c>
      <c r="BN535" s="64">
        <f t="shared" si="86"/>
        <v>0</v>
      </c>
      <c r="BO535" s="64">
        <f t="shared" si="87"/>
        <v>0</v>
      </c>
      <c r="BP535" s="64">
        <f t="shared" si="8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4301031244</v>
      </c>
      <c r="D536" s="647">
        <v>4640242180595</v>
      </c>
      <c r="E536" s="648"/>
      <c r="F536" s="640">
        <v>0.7</v>
      </c>
      <c r="G536" s="32">
        <v>6</v>
      </c>
      <c r="H536" s="640">
        <v>4.2</v>
      </c>
      <c r="I536" s="640">
        <v>4.47</v>
      </c>
      <c r="J536" s="32">
        <v>132</v>
      </c>
      <c r="K536" s="32" t="s">
        <v>104</v>
      </c>
      <c r="L536" s="32"/>
      <c r="M536" s="33" t="s">
        <v>68</v>
      </c>
      <c r="N536" s="33"/>
      <c r="O536" s="32">
        <v>40</v>
      </c>
      <c r="P536" s="959" t="s">
        <v>844</v>
      </c>
      <c r="Q536" s="659"/>
      <c r="R536" s="659"/>
      <c r="S536" s="659"/>
      <c r="T536" s="660"/>
      <c r="U536" s="34"/>
      <c r="V536" s="34"/>
      <c r="W536" s="35" t="s">
        <v>69</v>
      </c>
      <c r="X536" s="641">
        <v>0</v>
      </c>
      <c r="Y536" s="642">
        <f t="shared" si="84"/>
        <v>0</v>
      </c>
      <c r="Z536" s="36" t="str">
        <f>IFERROR(IF(Y536=0,"",ROUNDUP(Y536/H536,0)*0.00902),"")</f>
        <v/>
      </c>
      <c r="AA536" s="56"/>
      <c r="AB536" s="57"/>
      <c r="AC536" s="601" t="s">
        <v>845</v>
      </c>
      <c r="AG536" s="64"/>
      <c r="AJ536" s="68"/>
      <c r="AK536" s="68">
        <v>0</v>
      </c>
      <c r="BB536" s="602" t="s">
        <v>1</v>
      </c>
      <c r="BM536" s="64">
        <f t="shared" si="85"/>
        <v>0</v>
      </c>
      <c r="BN536" s="64">
        <f t="shared" si="86"/>
        <v>0</v>
      </c>
      <c r="BO536" s="64">
        <f t="shared" si="87"/>
        <v>0</v>
      </c>
      <c r="BP536" s="64">
        <f t="shared" si="88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4301031203</v>
      </c>
      <c r="D537" s="647">
        <v>4640242180908</v>
      </c>
      <c r="E537" s="648"/>
      <c r="F537" s="640">
        <v>0.28000000000000003</v>
      </c>
      <c r="G537" s="32">
        <v>6</v>
      </c>
      <c r="H537" s="640">
        <v>1.68</v>
      </c>
      <c r="I537" s="640">
        <v>1.81</v>
      </c>
      <c r="J537" s="32">
        <v>234</v>
      </c>
      <c r="K537" s="32" t="s">
        <v>151</v>
      </c>
      <c r="L537" s="32"/>
      <c r="M537" s="33" t="s">
        <v>68</v>
      </c>
      <c r="N537" s="33"/>
      <c r="O537" s="32">
        <v>40</v>
      </c>
      <c r="P537" s="849" t="s">
        <v>848</v>
      </c>
      <c r="Q537" s="659"/>
      <c r="R537" s="659"/>
      <c r="S537" s="659"/>
      <c r="T537" s="660"/>
      <c r="U537" s="34"/>
      <c r="V537" s="34"/>
      <c r="W537" s="35" t="s">
        <v>69</v>
      </c>
      <c r="X537" s="641">
        <v>0</v>
      </c>
      <c r="Y537" s="642">
        <f t="shared" si="84"/>
        <v>0</v>
      </c>
      <c r="Z537" s="36" t="str">
        <f>IFERROR(IF(Y537=0,"",ROUNDUP(Y537/H537,0)*0.00502),"")</f>
        <v/>
      </c>
      <c r="AA537" s="56"/>
      <c r="AB537" s="57"/>
      <c r="AC537" s="603" t="s">
        <v>829</v>
      </c>
      <c r="AG537" s="64"/>
      <c r="AJ537" s="68"/>
      <c r="AK537" s="68">
        <v>0</v>
      </c>
      <c r="BB537" s="604" t="s">
        <v>1</v>
      </c>
      <c r="BM537" s="64">
        <f t="shared" si="85"/>
        <v>0</v>
      </c>
      <c r="BN537" s="64">
        <f t="shared" si="86"/>
        <v>0</v>
      </c>
      <c r="BO537" s="64">
        <f t="shared" si="87"/>
        <v>0</v>
      </c>
      <c r="BP537" s="64">
        <f t="shared" si="88"/>
        <v>0</v>
      </c>
    </row>
    <row r="538" spans="1:68" ht="27" hidden="1" customHeight="1" x14ac:dyDescent="0.25">
      <c r="A538" s="54" t="s">
        <v>849</v>
      </c>
      <c r="B538" s="54" t="s">
        <v>850</v>
      </c>
      <c r="C538" s="31">
        <v>4301031200</v>
      </c>
      <c r="D538" s="647">
        <v>4640242180489</v>
      </c>
      <c r="E538" s="648"/>
      <c r="F538" s="640">
        <v>0.28000000000000003</v>
      </c>
      <c r="G538" s="32">
        <v>6</v>
      </c>
      <c r="H538" s="640">
        <v>1.68</v>
      </c>
      <c r="I538" s="640">
        <v>1.84</v>
      </c>
      <c r="J538" s="32">
        <v>234</v>
      </c>
      <c r="K538" s="32" t="s">
        <v>151</v>
      </c>
      <c r="L538" s="32"/>
      <c r="M538" s="33" t="s">
        <v>68</v>
      </c>
      <c r="N538" s="33"/>
      <c r="O538" s="32">
        <v>40</v>
      </c>
      <c r="P538" s="850" t="s">
        <v>851</v>
      </c>
      <c r="Q538" s="659"/>
      <c r="R538" s="659"/>
      <c r="S538" s="659"/>
      <c r="T538" s="660"/>
      <c r="U538" s="34"/>
      <c r="V538" s="34"/>
      <c r="W538" s="35" t="s">
        <v>69</v>
      </c>
      <c r="X538" s="641">
        <v>0</v>
      </c>
      <c r="Y538" s="642">
        <f t="shared" si="84"/>
        <v>0</v>
      </c>
      <c r="Z538" s="36" t="str">
        <f>IFERROR(IF(Y538=0,"",ROUNDUP(Y538/H538,0)*0.00502),"")</f>
        <v/>
      </c>
      <c r="AA538" s="56"/>
      <c r="AB538" s="57"/>
      <c r="AC538" s="605" t="s">
        <v>845</v>
      </c>
      <c r="AG538" s="64"/>
      <c r="AJ538" s="68"/>
      <c r="AK538" s="68">
        <v>0</v>
      </c>
      <c r="BB538" s="606" t="s">
        <v>1</v>
      </c>
      <c r="BM538" s="64">
        <f t="shared" si="85"/>
        <v>0</v>
      </c>
      <c r="BN538" s="64">
        <f t="shared" si="86"/>
        <v>0</v>
      </c>
      <c r="BO538" s="64">
        <f t="shared" si="87"/>
        <v>0</v>
      </c>
      <c r="BP538" s="64">
        <f t="shared" si="88"/>
        <v>0</v>
      </c>
    </row>
    <row r="539" spans="1:68" hidden="1" x14ac:dyDescent="0.2">
      <c r="A539" s="656"/>
      <c r="B539" s="655"/>
      <c r="C539" s="655"/>
      <c r="D539" s="655"/>
      <c r="E539" s="655"/>
      <c r="F539" s="655"/>
      <c r="G539" s="655"/>
      <c r="H539" s="655"/>
      <c r="I539" s="655"/>
      <c r="J539" s="655"/>
      <c r="K539" s="655"/>
      <c r="L539" s="655"/>
      <c r="M539" s="655"/>
      <c r="N539" s="655"/>
      <c r="O539" s="657"/>
      <c r="P539" s="651" t="s">
        <v>86</v>
      </c>
      <c r="Q539" s="652"/>
      <c r="R539" s="652"/>
      <c r="S539" s="652"/>
      <c r="T539" s="652"/>
      <c r="U539" s="652"/>
      <c r="V539" s="653"/>
      <c r="W539" s="37" t="s">
        <v>87</v>
      </c>
      <c r="X539" s="643">
        <f>IFERROR(X532/H532,"0")+IFERROR(X533/H533,"0")+IFERROR(X534/H534,"0")+IFERROR(X535/H535,"0")+IFERROR(X536/H536,"0")+IFERROR(X537/H537,"0")+IFERROR(X538/H538,"0")</f>
        <v>0</v>
      </c>
      <c r="Y539" s="643">
        <f>IFERROR(Y532/H532,"0")+IFERROR(Y533/H533,"0")+IFERROR(Y534/H534,"0")+IFERROR(Y535/H535,"0")+IFERROR(Y536/H536,"0")+IFERROR(Y537/H537,"0")+IFERROR(Y538/H538,"0")</f>
        <v>0</v>
      </c>
      <c r="Z539" s="643">
        <f>IFERROR(IF(Z532="",0,Z532),"0")+IFERROR(IF(Z533="",0,Z533),"0")+IFERROR(IF(Z534="",0,Z534),"0")+IFERROR(IF(Z535="",0,Z535),"0")+IFERROR(IF(Z536="",0,Z536),"0")+IFERROR(IF(Z537="",0,Z537),"0")+IFERROR(IF(Z538="",0,Z538),"0")</f>
        <v>0</v>
      </c>
      <c r="AA539" s="644"/>
      <c r="AB539" s="644"/>
      <c r="AC539" s="644"/>
    </row>
    <row r="540" spans="1:68" hidden="1" x14ac:dyDescent="0.2">
      <c r="A540" s="655"/>
      <c r="B540" s="655"/>
      <c r="C540" s="655"/>
      <c r="D540" s="655"/>
      <c r="E540" s="655"/>
      <c r="F540" s="655"/>
      <c r="G540" s="655"/>
      <c r="H540" s="655"/>
      <c r="I540" s="655"/>
      <c r="J540" s="655"/>
      <c r="K540" s="655"/>
      <c r="L540" s="655"/>
      <c r="M540" s="655"/>
      <c r="N540" s="655"/>
      <c r="O540" s="657"/>
      <c r="P540" s="651" t="s">
        <v>86</v>
      </c>
      <c r="Q540" s="652"/>
      <c r="R540" s="652"/>
      <c r="S540" s="652"/>
      <c r="T540" s="652"/>
      <c r="U540" s="652"/>
      <c r="V540" s="653"/>
      <c r="W540" s="37" t="s">
        <v>69</v>
      </c>
      <c r="X540" s="643">
        <f>IFERROR(SUM(X532:X538),"0")</f>
        <v>0</v>
      </c>
      <c r="Y540" s="643">
        <f>IFERROR(SUM(Y532:Y538),"0")</f>
        <v>0</v>
      </c>
      <c r="Z540" s="37"/>
      <c r="AA540" s="644"/>
      <c r="AB540" s="644"/>
      <c r="AC540" s="644"/>
    </row>
    <row r="541" spans="1:68" ht="14.25" hidden="1" customHeight="1" x14ac:dyDescent="0.25">
      <c r="A541" s="654" t="s">
        <v>64</v>
      </c>
      <c r="B541" s="655"/>
      <c r="C541" s="655"/>
      <c r="D541" s="655"/>
      <c r="E541" s="655"/>
      <c r="F541" s="655"/>
      <c r="G541" s="655"/>
      <c r="H541" s="655"/>
      <c r="I541" s="655"/>
      <c r="J541" s="655"/>
      <c r="K541" s="655"/>
      <c r="L541" s="655"/>
      <c r="M541" s="655"/>
      <c r="N541" s="655"/>
      <c r="O541" s="655"/>
      <c r="P541" s="655"/>
      <c r="Q541" s="655"/>
      <c r="R541" s="655"/>
      <c r="S541" s="655"/>
      <c r="T541" s="655"/>
      <c r="U541" s="655"/>
      <c r="V541" s="655"/>
      <c r="W541" s="655"/>
      <c r="X541" s="655"/>
      <c r="Y541" s="655"/>
      <c r="Z541" s="655"/>
      <c r="AA541" s="637"/>
      <c r="AB541" s="637"/>
      <c r="AC541" s="637"/>
    </row>
    <row r="542" spans="1:68" ht="27" hidden="1" customHeight="1" x14ac:dyDescent="0.25">
      <c r="A542" s="54" t="s">
        <v>852</v>
      </c>
      <c r="B542" s="54" t="s">
        <v>853</v>
      </c>
      <c r="C542" s="31">
        <v>4301052046</v>
      </c>
      <c r="D542" s="647">
        <v>4640242180533</v>
      </c>
      <c r="E542" s="648"/>
      <c r="F542" s="640">
        <v>1.5</v>
      </c>
      <c r="G542" s="32">
        <v>6</v>
      </c>
      <c r="H542" s="640">
        <v>9</v>
      </c>
      <c r="I542" s="640">
        <v>9.5190000000000001</v>
      </c>
      <c r="J542" s="32">
        <v>64</v>
      </c>
      <c r="K542" s="32" t="s">
        <v>99</v>
      </c>
      <c r="L542" s="32"/>
      <c r="M542" s="33" t="s">
        <v>132</v>
      </c>
      <c r="N542" s="33"/>
      <c r="O542" s="32">
        <v>45</v>
      </c>
      <c r="P542" s="721" t="s">
        <v>854</v>
      </c>
      <c r="Q542" s="659"/>
      <c r="R542" s="659"/>
      <c r="S542" s="659"/>
      <c r="T542" s="660"/>
      <c r="U542" s="34"/>
      <c r="V542" s="34"/>
      <c r="W542" s="35" t="s">
        <v>69</v>
      </c>
      <c r="X542" s="641">
        <v>0</v>
      </c>
      <c r="Y542" s="642">
        <f>IFERROR(IF(X542="",0,CEILING((X542/$H542),1)*$H542),"")</f>
        <v>0</v>
      </c>
      <c r="Z542" s="36" t="str">
        <f>IFERROR(IF(Y542=0,"",ROUNDUP(Y542/H542,0)*0.01898),"")</f>
        <v/>
      </c>
      <c r="AA542" s="56"/>
      <c r="AB542" s="57"/>
      <c r="AC542" s="607" t="s">
        <v>855</v>
      </c>
      <c r="AG542" s="64"/>
      <c r="AJ542" s="68"/>
      <c r="AK542" s="68">
        <v>0</v>
      </c>
      <c r="BB542" s="608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852</v>
      </c>
      <c r="B543" s="54" t="s">
        <v>856</v>
      </c>
      <c r="C543" s="31">
        <v>4301051887</v>
      </c>
      <c r="D543" s="647">
        <v>4640242180533</v>
      </c>
      <c r="E543" s="648"/>
      <c r="F543" s="640">
        <v>1.3</v>
      </c>
      <c r="G543" s="32">
        <v>6</v>
      </c>
      <c r="H543" s="640">
        <v>7.8</v>
      </c>
      <c r="I543" s="640">
        <v>8.3190000000000008</v>
      </c>
      <c r="J543" s="32">
        <v>64</v>
      </c>
      <c r="K543" s="32" t="s">
        <v>99</v>
      </c>
      <c r="L543" s="32"/>
      <c r="M543" s="33" t="s">
        <v>106</v>
      </c>
      <c r="N543" s="33"/>
      <c r="O543" s="32">
        <v>45</v>
      </c>
      <c r="P543" s="835" t="s">
        <v>854</v>
      </c>
      <c r="Q543" s="659"/>
      <c r="R543" s="659"/>
      <c r="S543" s="659"/>
      <c r="T543" s="660"/>
      <c r="U543" s="34"/>
      <c r="V543" s="34"/>
      <c r="W543" s="35" t="s">
        <v>69</v>
      </c>
      <c r="X543" s="641">
        <v>0</v>
      </c>
      <c r="Y543" s="642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9" t="s">
        <v>855</v>
      </c>
      <c r="AG543" s="64"/>
      <c r="AJ543" s="68"/>
      <c r="AK543" s="68">
        <v>0</v>
      </c>
      <c r="BB543" s="61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857</v>
      </c>
      <c r="B544" s="54" t="s">
        <v>858</v>
      </c>
      <c r="C544" s="31">
        <v>4301051933</v>
      </c>
      <c r="D544" s="647">
        <v>4640242180540</v>
      </c>
      <c r="E544" s="648"/>
      <c r="F544" s="640">
        <v>1.3</v>
      </c>
      <c r="G544" s="32">
        <v>6</v>
      </c>
      <c r="H544" s="640">
        <v>7.8</v>
      </c>
      <c r="I544" s="640">
        <v>8.3190000000000008</v>
      </c>
      <c r="J544" s="32">
        <v>64</v>
      </c>
      <c r="K544" s="32" t="s">
        <v>99</v>
      </c>
      <c r="L544" s="32"/>
      <c r="M544" s="33" t="s">
        <v>106</v>
      </c>
      <c r="N544" s="33"/>
      <c r="O544" s="32">
        <v>45</v>
      </c>
      <c r="P544" s="813" t="s">
        <v>859</v>
      </c>
      <c r="Q544" s="659"/>
      <c r="R544" s="659"/>
      <c r="S544" s="659"/>
      <c r="T544" s="660"/>
      <c r="U544" s="34"/>
      <c r="V544" s="34"/>
      <c r="W544" s="35" t="s">
        <v>69</v>
      </c>
      <c r="X544" s="641">
        <v>0</v>
      </c>
      <c r="Y544" s="642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11" t="s">
        <v>860</v>
      </c>
      <c r="AG544" s="64"/>
      <c r="AJ544" s="68"/>
      <c r="AK544" s="68">
        <v>0</v>
      </c>
      <c r="BB544" s="612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861</v>
      </c>
      <c r="B545" s="54" t="s">
        <v>862</v>
      </c>
      <c r="C545" s="31">
        <v>4301051920</v>
      </c>
      <c r="D545" s="647">
        <v>4640242181233</v>
      </c>
      <c r="E545" s="648"/>
      <c r="F545" s="640">
        <v>0.3</v>
      </c>
      <c r="G545" s="32">
        <v>6</v>
      </c>
      <c r="H545" s="640">
        <v>1.8</v>
      </c>
      <c r="I545" s="640">
        <v>2.0640000000000001</v>
      </c>
      <c r="J545" s="32">
        <v>182</v>
      </c>
      <c r="K545" s="32" t="s">
        <v>67</v>
      </c>
      <c r="L545" s="32"/>
      <c r="M545" s="33" t="s">
        <v>132</v>
      </c>
      <c r="N545" s="33"/>
      <c r="O545" s="32">
        <v>45</v>
      </c>
      <c r="P545" s="871" t="s">
        <v>863</v>
      </c>
      <c r="Q545" s="659"/>
      <c r="R545" s="659"/>
      <c r="S545" s="659"/>
      <c r="T545" s="660"/>
      <c r="U545" s="34"/>
      <c r="V545" s="34"/>
      <c r="W545" s="35" t="s">
        <v>69</v>
      </c>
      <c r="X545" s="641">
        <v>0</v>
      </c>
      <c r="Y545" s="642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13" t="s">
        <v>855</v>
      </c>
      <c r="AG545" s="64"/>
      <c r="AJ545" s="68"/>
      <c r="AK545" s="68">
        <v>0</v>
      </c>
      <c r="BB545" s="61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864</v>
      </c>
      <c r="B546" s="54" t="s">
        <v>865</v>
      </c>
      <c r="C546" s="31">
        <v>4301051921</v>
      </c>
      <c r="D546" s="647">
        <v>4640242181226</v>
      </c>
      <c r="E546" s="648"/>
      <c r="F546" s="640">
        <v>0.3</v>
      </c>
      <c r="G546" s="32">
        <v>6</v>
      </c>
      <c r="H546" s="640">
        <v>1.8</v>
      </c>
      <c r="I546" s="640">
        <v>2.052</v>
      </c>
      <c r="J546" s="32">
        <v>182</v>
      </c>
      <c r="K546" s="32" t="s">
        <v>67</v>
      </c>
      <c r="L546" s="32"/>
      <c r="M546" s="33" t="s">
        <v>132</v>
      </c>
      <c r="N546" s="33"/>
      <c r="O546" s="32">
        <v>45</v>
      </c>
      <c r="P546" s="847" t="s">
        <v>866</v>
      </c>
      <c r="Q546" s="659"/>
      <c r="R546" s="659"/>
      <c r="S546" s="659"/>
      <c r="T546" s="660"/>
      <c r="U546" s="34"/>
      <c r="V546" s="34"/>
      <c r="W546" s="35" t="s">
        <v>69</v>
      </c>
      <c r="X546" s="641">
        <v>0</v>
      </c>
      <c r="Y546" s="642">
        <f>IFERROR(IF(X546="",0,CEILING((X546/$H546),1)*$H546),"")</f>
        <v>0</v>
      </c>
      <c r="Z546" s="36" t="str">
        <f>IFERROR(IF(Y546=0,"",ROUNDUP(Y546/H546,0)*0.00651),"")</f>
        <v/>
      </c>
      <c r="AA546" s="56"/>
      <c r="AB546" s="57"/>
      <c r="AC546" s="615" t="s">
        <v>860</v>
      </c>
      <c r="AG546" s="64"/>
      <c r="AJ546" s="68"/>
      <c r="AK546" s="68">
        <v>0</v>
      </c>
      <c r="BB546" s="616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idden="1" x14ac:dyDescent="0.2">
      <c r="A547" s="656"/>
      <c r="B547" s="655"/>
      <c r="C547" s="655"/>
      <c r="D547" s="655"/>
      <c r="E547" s="655"/>
      <c r="F547" s="655"/>
      <c r="G547" s="655"/>
      <c r="H547" s="655"/>
      <c r="I547" s="655"/>
      <c r="J547" s="655"/>
      <c r="K547" s="655"/>
      <c r="L547" s="655"/>
      <c r="M547" s="655"/>
      <c r="N547" s="655"/>
      <c r="O547" s="657"/>
      <c r="P547" s="651" t="s">
        <v>86</v>
      </c>
      <c r="Q547" s="652"/>
      <c r="R547" s="652"/>
      <c r="S547" s="652"/>
      <c r="T547" s="652"/>
      <c r="U547" s="652"/>
      <c r="V547" s="653"/>
      <c r="W547" s="37" t="s">
        <v>87</v>
      </c>
      <c r="X547" s="643">
        <f>IFERROR(X542/H542,"0")+IFERROR(X543/H543,"0")+IFERROR(X544/H544,"0")+IFERROR(X545/H545,"0")+IFERROR(X546/H546,"0")</f>
        <v>0</v>
      </c>
      <c r="Y547" s="643">
        <f>IFERROR(Y542/H542,"0")+IFERROR(Y543/H543,"0")+IFERROR(Y544/H544,"0")+IFERROR(Y545/H545,"0")+IFERROR(Y546/H546,"0")</f>
        <v>0</v>
      </c>
      <c r="Z547" s="643">
        <f>IFERROR(IF(Z542="",0,Z542),"0")+IFERROR(IF(Z543="",0,Z543),"0")+IFERROR(IF(Z544="",0,Z544),"0")+IFERROR(IF(Z545="",0,Z545),"0")+IFERROR(IF(Z546="",0,Z546),"0")</f>
        <v>0</v>
      </c>
      <c r="AA547" s="644"/>
      <c r="AB547" s="644"/>
      <c r="AC547" s="644"/>
    </row>
    <row r="548" spans="1:68" hidden="1" x14ac:dyDescent="0.2">
      <c r="A548" s="655"/>
      <c r="B548" s="655"/>
      <c r="C548" s="655"/>
      <c r="D548" s="655"/>
      <c r="E548" s="655"/>
      <c r="F548" s="655"/>
      <c r="G548" s="655"/>
      <c r="H548" s="655"/>
      <c r="I548" s="655"/>
      <c r="J548" s="655"/>
      <c r="K548" s="655"/>
      <c r="L548" s="655"/>
      <c r="M548" s="655"/>
      <c r="N548" s="655"/>
      <c r="O548" s="657"/>
      <c r="P548" s="651" t="s">
        <v>86</v>
      </c>
      <c r="Q548" s="652"/>
      <c r="R548" s="652"/>
      <c r="S548" s="652"/>
      <c r="T548" s="652"/>
      <c r="U548" s="652"/>
      <c r="V548" s="653"/>
      <c r="W548" s="37" t="s">
        <v>69</v>
      </c>
      <c r="X548" s="643">
        <f>IFERROR(SUM(X542:X546),"0")</f>
        <v>0</v>
      </c>
      <c r="Y548" s="643">
        <f>IFERROR(SUM(Y542:Y546),"0")</f>
        <v>0</v>
      </c>
      <c r="Z548" s="37"/>
      <c r="AA548" s="644"/>
      <c r="AB548" s="644"/>
      <c r="AC548" s="644"/>
    </row>
    <row r="549" spans="1:68" ht="14.25" hidden="1" customHeight="1" x14ac:dyDescent="0.25">
      <c r="A549" s="654" t="s">
        <v>174</v>
      </c>
      <c r="B549" s="655"/>
      <c r="C549" s="655"/>
      <c r="D549" s="655"/>
      <c r="E549" s="655"/>
      <c r="F549" s="655"/>
      <c r="G549" s="655"/>
      <c r="H549" s="655"/>
      <c r="I549" s="655"/>
      <c r="J549" s="655"/>
      <c r="K549" s="655"/>
      <c r="L549" s="655"/>
      <c r="M549" s="655"/>
      <c r="N549" s="655"/>
      <c r="O549" s="655"/>
      <c r="P549" s="655"/>
      <c r="Q549" s="655"/>
      <c r="R549" s="655"/>
      <c r="S549" s="655"/>
      <c r="T549" s="655"/>
      <c r="U549" s="655"/>
      <c r="V549" s="655"/>
      <c r="W549" s="655"/>
      <c r="X549" s="655"/>
      <c r="Y549" s="655"/>
      <c r="Z549" s="655"/>
      <c r="AA549" s="637"/>
      <c r="AB549" s="637"/>
      <c r="AC549" s="637"/>
    </row>
    <row r="550" spans="1:68" ht="27" hidden="1" customHeight="1" x14ac:dyDescent="0.25">
      <c r="A550" s="54" t="s">
        <v>867</v>
      </c>
      <c r="B550" s="54" t="s">
        <v>868</v>
      </c>
      <c r="C550" s="31">
        <v>4301060485</v>
      </c>
      <c r="D550" s="647">
        <v>4640242180120</v>
      </c>
      <c r="E550" s="648"/>
      <c r="F550" s="640">
        <v>1.3</v>
      </c>
      <c r="G550" s="32">
        <v>6</v>
      </c>
      <c r="H550" s="640">
        <v>7.8</v>
      </c>
      <c r="I550" s="640">
        <v>8.2349999999999994</v>
      </c>
      <c r="J550" s="32">
        <v>64</v>
      </c>
      <c r="K550" s="32" t="s">
        <v>99</v>
      </c>
      <c r="L550" s="32"/>
      <c r="M550" s="33" t="s">
        <v>106</v>
      </c>
      <c r="N550" s="33"/>
      <c r="O550" s="32">
        <v>40</v>
      </c>
      <c r="P550" s="724" t="s">
        <v>869</v>
      </c>
      <c r="Q550" s="659"/>
      <c r="R550" s="659"/>
      <c r="S550" s="659"/>
      <c r="T550" s="660"/>
      <c r="U550" s="34"/>
      <c r="V550" s="34"/>
      <c r="W550" s="35" t="s">
        <v>69</v>
      </c>
      <c r="X550" s="641">
        <v>0</v>
      </c>
      <c r="Y550" s="642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17" t="s">
        <v>870</v>
      </c>
      <c r="AG550" s="64"/>
      <c r="AJ550" s="68"/>
      <c r="AK550" s="68">
        <v>0</v>
      </c>
      <c r="BB550" s="618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867</v>
      </c>
      <c r="B551" s="54" t="s">
        <v>871</v>
      </c>
      <c r="C551" s="31">
        <v>4301060496</v>
      </c>
      <c r="D551" s="647">
        <v>4640242180120</v>
      </c>
      <c r="E551" s="648"/>
      <c r="F551" s="640">
        <v>1.5</v>
      </c>
      <c r="G551" s="32">
        <v>6</v>
      </c>
      <c r="H551" s="640">
        <v>9</v>
      </c>
      <c r="I551" s="640">
        <v>9.4350000000000005</v>
      </c>
      <c r="J551" s="32">
        <v>64</v>
      </c>
      <c r="K551" s="32" t="s">
        <v>99</v>
      </c>
      <c r="L551" s="32"/>
      <c r="M551" s="33" t="s">
        <v>132</v>
      </c>
      <c r="N551" s="33"/>
      <c r="O551" s="32">
        <v>40</v>
      </c>
      <c r="P551" s="929" t="s">
        <v>872</v>
      </c>
      <c r="Q551" s="659"/>
      <c r="R551" s="659"/>
      <c r="S551" s="659"/>
      <c r="T551" s="660"/>
      <c r="U551" s="34"/>
      <c r="V551" s="34"/>
      <c r="W551" s="35" t="s">
        <v>69</v>
      </c>
      <c r="X551" s="641">
        <v>0</v>
      </c>
      <c r="Y551" s="642">
        <f>IFERROR(IF(X551="",0,CEILING((X551/$H551),1)*$H551),"")</f>
        <v>0</v>
      </c>
      <c r="Z551" s="36" t="str">
        <f>IFERROR(IF(Y551=0,"",ROUNDUP(Y551/H551,0)*0.01898),"")</f>
        <v/>
      </c>
      <c r="AA551" s="56"/>
      <c r="AB551" s="57"/>
      <c r="AC551" s="619" t="s">
        <v>870</v>
      </c>
      <c r="AG551" s="64"/>
      <c r="AJ551" s="68"/>
      <c r="AK551" s="68">
        <v>0</v>
      </c>
      <c r="BB551" s="620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873</v>
      </c>
      <c r="B552" s="54" t="s">
        <v>874</v>
      </c>
      <c r="C552" s="31">
        <v>4301060498</v>
      </c>
      <c r="D552" s="647">
        <v>4640242180137</v>
      </c>
      <c r="E552" s="648"/>
      <c r="F552" s="640">
        <v>1.5</v>
      </c>
      <c r="G552" s="32">
        <v>6</v>
      </c>
      <c r="H552" s="640">
        <v>9</v>
      </c>
      <c r="I552" s="640">
        <v>9.4350000000000005</v>
      </c>
      <c r="J552" s="32">
        <v>64</v>
      </c>
      <c r="K552" s="32" t="s">
        <v>99</v>
      </c>
      <c r="L552" s="32"/>
      <c r="M552" s="33" t="s">
        <v>132</v>
      </c>
      <c r="N552" s="33"/>
      <c r="O552" s="32">
        <v>40</v>
      </c>
      <c r="P552" s="716" t="s">
        <v>875</v>
      </c>
      <c r="Q552" s="659"/>
      <c r="R552" s="659"/>
      <c r="S552" s="659"/>
      <c r="T552" s="660"/>
      <c r="U552" s="34"/>
      <c r="V552" s="34"/>
      <c r="W552" s="35" t="s">
        <v>69</v>
      </c>
      <c r="X552" s="641">
        <v>0</v>
      </c>
      <c r="Y552" s="642">
        <f>IFERROR(IF(X552="",0,CEILING((X552/$H552),1)*$H552),"")</f>
        <v>0</v>
      </c>
      <c r="Z552" s="36" t="str">
        <f>IFERROR(IF(Y552=0,"",ROUNDUP(Y552/H552,0)*0.01898),"")</f>
        <v/>
      </c>
      <c r="AA552" s="56"/>
      <c r="AB552" s="57"/>
      <c r="AC552" s="621" t="s">
        <v>876</v>
      </c>
      <c r="AG552" s="64"/>
      <c r="AJ552" s="68"/>
      <c r="AK552" s="68">
        <v>0</v>
      </c>
      <c r="BB552" s="622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873</v>
      </c>
      <c r="B553" s="54" t="s">
        <v>877</v>
      </c>
      <c r="C553" s="31">
        <v>4301060486</v>
      </c>
      <c r="D553" s="647">
        <v>4640242180137</v>
      </c>
      <c r="E553" s="648"/>
      <c r="F553" s="640">
        <v>1.3</v>
      </c>
      <c r="G553" s="32">
        <v>6</v>
      </c>
      <c r="H553" s="640">
        <v>7.8</v>
      </c>
      <c r="I553" s="640">
        <v>8.2349999999999994</v>
      </c>
      <c r="J553" s="32">
        <v>64</v>
      </c>
      <c r="K553" s="32" t="s">
        <v>99</v>
      </c>
      <c r="L553" s="32"/>
      <c r="M553" s="33" t="s">
        <v>106</v>
      </c>
      <c r="N553" s="33"/>
      <c r="O553" s="32">
        <v>40</v>
      </c>
      <c r="P553" s="737" t="s">
        <v>878</v>
      </c>
      <c r="Q553" s="659"/>
      <c r="R553" s="659"/>
      <c r="S553" s="659"/>
      <c r="T553" s="660"/>
      <c r="U553" s="34"/>
      <c r="V553" s="34"/>
      <c r="W553" s="35" t="s">
        <v>69</v>
      </c>
      <c r="X553" s="641">
        <v>0</v>
      </c>
      <c r="Y553" s="642">
        <f>IFERROR(IF(X553="",0,CEILING((X553/$H553),1)*$H553),"")</f>
        <v>0</v>
      </c>
      <c r="Z553" s="36" t="str">
        <f>IFERROR(IF(Y553=0,"",ROUNDUP(Y553/H553,0)*0.01898),"")</f>
        <v/>
      </c>
      <c r="AA553" s="56"/>
      <c r="AB553" s="57"/>
      <c r="AC553" s="623" t="s">
        <v>876</v>
      </c>
      <c r="AG553" s="64"/>
      <c r="AJ553" s="68"/>
      <c r="AK553" s="68">
        <v>0</v>
      </c>
      <c r="BB553" s="624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656"/>
      <c r="B554" s="655"/>
      <c r="C554" s="655"/>
      <c r="D554" s="655"/>
      <c r="E554" s="655"/>
      <c r="F554" s="655"/>
      <c r="G554" s="655"/>
      <c r="H554" s="655"/>
      <c r="I554" s="655"/>
      <c r="J554" s="655"/>
      <c r="K554" s="655"/>
      <c r="L554" s="655"/>
      <c r="M554" s="655"/>
      <c r="N554" s="655"/>
      <c r="O554" s="657"/>
      <c r="P554" s="651" t="s">
        <v>86</v>
      </c>
      <c r="Q554" s="652"/>
      <c r="R554" s="652"/>
      <c r="S554" s="652"/>
      <c r="T554" s="652"/>
      <c r="U554" s="652"/>
      <c r="V554" s="653"/>
      <c r="W554" s="37" t="s">
        <v>87</v>
      </c>
      <c r="X554" s="643">
        <f>IFERROR(X550/H550,"0")+IFERROR(X551/H551,"0")+IFERROR(X552/H552,"0")+IFERROR(X553/H553,"0")</f>
        <v>0</v>
      </c>
      <c r="Y554" s="643">
        <f>IFERROR(Y550/H550,"0")+IFERROR(Y551/H551,"0")+IFERROR(Y552/H552,"0")+IFERROR(Y553/H553,"0")</f>
        <v>0</v>
      </c>
      <c r="Z554" s="643">
        <f>IFERROR(IF(Z550="",0,Z550),"0")+IFERROR(IF(Z551="",0,Z551),"0")+IFERROR(IF(Z552="",0,Z552),"0")+IFERROR(IF(Z553="",0,Z553),"0")</f>
        <v>0</v>
      </c>
      <c r="AA554" s="644"/>
      <c r="AB554" s="644"/>
      <c r="AC554" s="644"/>
    </row>
    <row r="555" spans="1:68" hidden="1" x14ac:dyDescent="0.2">
      <c r="A555" s="655"/>
      <c r="B555" s="655"/>
      <c r="C555" s="655"/>
      <c r="D555" s="655"/>
      <c r="E555" s="655"/>
      <c r="F555" s="655"/>
      <c r="G555" s="655"/>
      <c r="H555" s="655"/>
      <c r="I555" s="655"/>
      <c r="J555" s="655"/>
      <c r="K555" s="655"/>
      <c r="L555" s="655"/>
      <c r="M555" s="655"/>
      <c r="N555" s="655"/>
      <c r="O555" s="657"/>
      <c r="P555" s="651" t="s">
        <v>86</v>
      </c>
      <c r="Q555" s="652"/>
      <c r="R555" s="652"/>
      <c r="S555" s="652"/>
      <c r="T555" s="652"/>
      <c r="U555" s="652"/>
      <c r="V555" s="653"/>
      <c r="W555" s="37" t="s">
        <v>69</v>
      </c>
      <c r="X555" s="643">
        <f>IFERROR(SUM(X550:X553),"0")</f>
        <v>0</v>
      </c>
      <c r="Y555" s="643">
        <f>IFERROR(SUM(Y550:Y553),"0")</f>
        <v>0</v>
      </c>
      <c r="Z555" s="37"/>
      <c r="AA555" s="644"/>
      <c r="AB555" s="644"/>
      <c r="AC555" s="644"/>
    </row>
    <row r="556" spans="1:68" ht="16.5" hidden="1" customHeight="1" x14ac:dyDescent="0.25">
      <c r="A556" s="669" t="s">
        <v>879</v>
      </c>
      <c r="B556" s="655"/>
      <c r="C556" s="655"/>
      <c r="D556" s="655"/>
      <c r="E556" s="655"/>
      <c r="F556" s="655"/>
      <c r="G556" s="655"/>
      <c r="H556" s="655"/>
      <c r="I556" s="655"/>
      <c r="J556" s="655"/>
      <c r="K556" s="655"/>
      <c r="L556" s="655"/>
      <c r="M556" s="655"/>
      <c r="N556" s="655"/>
      <c r="O556" s="655"/>
      <c r="P556" s="655"/>
      <c r="Q556" s="655"/>
      <c r="R556" s="655"/>
      <c r="S556" s="655"/>
      <c r="T556" s="655"/>
      <c r="U556" s="655"/>
      <c r="V556" s="655"/>
      <c r="W556" s="655"/>
      <c r="X556" s="655"/>
      <c r="Y556" s="655"/>
      <c r="Z556" s="655"/>
      <c r="AA556" s="636"/>
      <c r="AB556" s="636"/>
      <c r="AC556" s="636"/>
    </row>
    <row r="557" spans="1:68" ht="14.25" hidden="1" customHeight="1" x14ac:dyDescent="0.25">
      <c r="A557" s="654" t="s">
        <v>96</v>
      </c>
      <c r="B557" s="655"/>
      <c r="C557" s="655"/>
      <c r="D557" s="655"/>
      <c r="E557" s="655"/>
      <c r="F557" s="655"/>
      <c r="G557" s="655"/>
      <c r="H557" s="655"/>
      <c r="I557" s="655"/>
      <c r="J557" s="655"/>
      <c r="K557" s="655"/>
      <c r="L557" s="655"/>
      <c r="M557" s="655"/>
      <c r="N557" s="655"/>
      <c r="O557" s="655"/>
      <c r="P557" s="655"/>
      <c r="Q557" s="655"/>
      <c r="R557" s="655"/>
      <c r="S557" s="655"/>
      <c r="T557" s="655"/>
      <c r="U557" s="655"/>
      <c r="V557" s="655"/>
      <c r="W557" s="655"/>
      <c r="X557" s="655"/>
      <c r="Y557" s="655"/>
      <c r="Z557" s="655"/>
      <c r="AA557" s="637"/>
      <c r="AB557" s="637"/>
      <c r="AC557" s="637"/>
    </row>
    <row r="558" spans="1:68" ht="27" hidden="1" customHeight="1" x14ac:dyDescent="0.25">
      <c r="A558" s="54" t="s">
        <v>880</v>
      </c>
      <c r="B558" s="54" t="s">
        <v>881</v>
      </c>
      <c r="C558" s="31">
        <v>4301011951</v>
      </c>
      <c r="D558" s="647">
        <v>4640242180045</v>
      </c>
      <c r="E558" s="648"/>
      <c r="F558" s="640">
        <v>1.5</v>
      </c>
      <c r="G558" s="32">
        <v>8</v>
      </c>
      <c r="H558" s="640">
        <v>12</v>
      </c>
      <c r="I558" s="640">
        <v>12.435</v>
      </c>
      <c r="J558" s="32">
        <v>64</v>
      </c>
      <c r="K558" s="32" t="s">
        <v>99</v>
      </c>
      <c r="L558" s="32"/>
      <c r="M558" s="33" t="s">
        <v>100</v>
      </c>
      <c r="N558" s="33"/>
      <c r="O558" s="32">
        <v>55</v>
      </c>
      <c r="P558" s="840" t="s">
        <v>882</v>
      </c>
      <c r="Q558" s="659"/>
      <c r="R558" s="659"/>
      <c r="S558" s="659"/>
      <c r="T558" s="660"/>
      <c r="U558" s="34"/>
      <c r="V558" s="34"/>
      <c r="W558" s="35" t="s">
        <v>69</v>
      </c>
      <c r="X558" s="641">
        <v>0</v>
      </c>
      <c r="Y558" s="642">
        <f>IFERROR(IF(X558="",0,CEILING((X558/$H558),1)*$H558),"")</f>
        <v>0</v>
      </c>
      <c r="Z558" s="36" t="str">
        <f>IFERROR(IF(Y558=0,"",ROUNDUP(Y558/H558,0)*0.01898),"")</f>
        <v/>
      </c>
      <c r="AA558" s="56"/>
      <c r="AB558" s="57"/>
      <c r="AC558" s="625" t="s">
        <v>883</v>
      </c>
      <c r="AG558" s="64"/>
      <c r="AJ558" s="68"/>
      <c r="AK558" s="68">
        <v>0</v>
      </c>
      <c r="BB558" s="62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656"/>
      <c r="B559" s="655"/>
      <c r="C559" s="655"/>
      <c r="D559" s="655"/>
      <c r="E559" s="655"/>
      <c r="F559" s="655"/>
      <c r="G559" s="655"/>
      <c r="H559" s="655"/>
      <c r="I559" s="655"/>
      <c r="J559" s="655"/>
      <c r="K559" s="655"/>
      <c r="L559" s="655"/>
      <c r="M559" s="655"/>
      <c r="N559" s="655"/>
      <c r="O559" s="657"/>
      <c r="P559" s="651" t="s">
        <v>86</v>
      </c>
      <c r="Q559" s="652"/>
      <c r="R559" s="652"/>
      <c r="S559" s="652"/>
      <c r="T559" s="652"/>
      <c r="U559" s="652"/>
      <c r="V559" s="653"/>
      <c r="W559" s="37" t="s">
        <v>87</v>
      </c>
      <c r="X559" s="643">
        <f>IFERROR(X558/H558,"0")</f>
        <v>0</v>
      </c>
      <c r="Y559" s="643">
        <f>IFERROR(Y558/H558,"0")</f>
        <v>0</v>
      </c>
      <c r="Z559" s="643">
        <f>IFERROR(IF(Z558="",0,Z558),"0")</f>
        <v>0</v>
      </c>
      <c r="AA559" s="644"/>
      <c r="AB559" s="644"/>
      <c r="AC559" s="644"/>
    </row>
    <row r="560" spans="1:68" hidden="1" x14ac:dyDescent="0.2">
      <c r="A560" s="655"/>
      <c r="B560" s="655"/>
      <c r="C560" s="655"/>
      <c r="D560" s="655"/>
      <c r="E560" s="655"/>
      <c r="F560" s="655"/>
      <c r="G560" s="655"/>
      <c r="H560" s="655"/>
      <c r="I560" s="655"/>
      <c r="J560" s="655"/>
      <c r="K560" s="655"/>
      <c r="L560" s="655"/>
      <c r="M560" s="655"/>
      <c r="N560" s="655"/>
      <c r="O560" s="657"/>
      <c r="P560" s="651" t="s">
        <v>86</v>
      </c>
      <c r="Q560" s="652"/>
      <c r="R560" s="652"/>
      <c r="S560" s="652"/>
      <c r="T560" s="652"/>
      <c r="U560" s="652"/>
      <c r="V560" s="653"/>
      <c r="W560" s="37" t="s">
        <v>69</v>
      </c>
      <c r="X560" s="643">
        <f>IFERROR(SUM(X558:X558),"0")</f>
        <v>0</v>
      </c>
      <c r="Y560" s="643">
        <f>IFERROR(SUM(Y558:Y558),"0")</f>
        <v>0</v>
      </c>
      <c r="Z560" s="37"/>
      <c r="AA560" s="644"/>
      <c r="AB560" s="644"/>
      <c r="AC560" s="644"/>
    </row>
    <row r="561" spans="1:68" ht="14.25" hidden="1" customHeight="1" x14ac:dyDescent="0.25">
      <c r="A561" s="654" t="s">
        <v>137</v>
      </c>
      <c r="B561" s="655"/>
      <c r="C561" s="655"/>
      <c r="D561" s="655"/>
      <c r="E561" s="655"/>
      <c r="F561" s="655"/>
      <c r="G561" s="655"/>
      <c r="H561" s="655"/>
      <c r="I561" s="655"/>
      <c r="J561" s="655"/>
      <c r="K561" s="655"/>
      <c r="L561" s="655"/>
      <c r="M561" s="655"/>
      <c r="N561" s="655"/>
      <c r="O561" s="655"/>
      <c r="P561" s="655"/>
      <c r="Q561" s="655"/>
      <c r="R561" s="655"/>
      <c r="S561" s="655"/>
      <c r="T561" s="655"/>
      <c r="U561" s="655"/>
      <c r="V561" s="655"/>
      <c r="W561" s="655"/>
      <c r="X561" s="655"/>
      <c r="Y561" s="655"/>
      <c r="Z561" s="655"/>
      <c r="AA561" s="637"/>
      <c r="AB561" s="637"/>
      <c r="AC561" s="637"/>
    </row>
    <row r="562" spans="1:68" ht="27" hidden="1" customHeight="1" x14ac:dyDescent="0.25">
      <c r="A562" s="54" t="s">
        <v>884</v>
      </c>
      <c r="B562" s="54" t="s">
        <v>885</v>
      </c>
      <c r="C562" s="31">
        <v>4301020314</v>
      </c>
      <c r="D562" s="647">
        <v>4640242180090</v>
      </c>
      <c r="E562" s="648"/>
      <c r="F562" s="640">
        <v>1.5</v>
      </c>
      <c r="G562" s="32">
        <v>8</v>
      </c>
      <c r="H562" s="640">
        <v>12</v>
      </c>
      <c r="I562" s="640">
        <v>12.435</v>
      </c>
      <c r="J562" s="32">
        <v>64</v>
      </c>
      <c r="K562" s="32" t="s">
        <v>99</v>
      </c>
      <c r="L562" s="32"/>
      <c r="M562" s="33" t="s">
        <v>100</v>
      </c>
      <c r="N562" s="33"/>
      <c r="O562" s="32">
        <v>50</v>
      </c>
      <c r="P562" s="661" t="s">
        <v>886</v>
      </c>
      <c r="Q562" s="659"/>
      <c r="R562" s="659"/>
      <c r="S562" s="659"/>
      <c r="T562" s="660"/>
      <c r="U562" s="34"/>
      <c r="V562" s="34"/>
      <c r="W562" s="35" t="s">
        <v>69</v>
      </c>
      <c r="X562" s="641">
        <v>0</v>
      </c>
      <c r="Y562" s="642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27" t="s">
        <v>887</v>
      </c>
      <c r="AG562" s="64"/>
      <c r="AJ562" s="68"/>
      <c r="AK562" s="68">
        <v>0</v>
      </c>
      <c r="BB562" s="628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idden="1" x14ac:dyDescent="0.2">
      <c r="A563" s="656"/>
      <c r="B563" s="655"/>
      <c r="C563" s="655"/>
      <c r="D563" s="655"/>
      <c r="E563" s="655"/>
      <c r="F563" s="655"/>
      <c r="G563" s="655"/>
      <c r="H563" s="655"/>
      <c r="I563" s="655"/>
      <c r="J563" s="655"/>
      <c r="K563" s="655"/>
      <c r="L563" s="655"/>
      <c r="M563" s="655"/>
      <c r="N563" s="655"/>
      <c r="O563" s="657"/>
      <c r="P563" s="651" t="s">
        <v>86</v>
      </c>
      <c r="Q563" s="652"/>
      <c r="R563" s="652"/>
      <c r="S563" s="652"/>
      <c r="T563" s="652"/>
      <c r="U563" s="652"/>
      <c r="V563" s="653"/>
      <c r="W563" s="37" t="s">
        <v>87</v>
      </c>
      <c r="X563" s="643">
        <f>IFERROR(X562/H562,"0")</f>
        <v>0</v>
      </c>
      <c r="Y563" s="643">
        <f>IFERROR(Y562/H562,"0")</f>
        <v>0</v>
      </c>
      <c r="Z563" s="643">
        <f>IFERROR(IF(Z562="",0,Z562),"0")</f>
        <v>0</v>
      </c>
      <c r="AA563" s="644"/>
      <c r="AB563" s="644"/>
      <c r="AC563" s="644"/>
    </row>
    <row r="564" spans="1:68" hidden="1" x14ac:dyDescent="0.2">
      <c r="A564" s="655"/>
      <c r="B564" s="655"/>
      <c r="C564" s="655"/>
      <c r="D564" s="655"/>
      <c r="E564" s="655"/>
      <c r="F564" s="655"/>
      <c r="G564" s="655"/>
      <c r="H564" s="655"/>
      <c r="I564" s="655"/>
      <c r="J564" s="655"/>
      <c r="K564" s="655"/>
      <c r="L564" s="655"/>
      <c r="M564" s="655"/>
      <c r="N564" s="655"/>
      <c r="O564" s="657"/>
      <c r="P564" s="651" t="s">
        <v>86</v>
      </c>
      <c r="Q564" s="652"/>
      <c r="R564" s="652"/>
      <c r="S564" s="652"/>
      <c r="T564" s="652"/>
      <c r="U564" s="652"/>
      <c r="V564" s="653"/>
      <c r="W564" s="37" t="s">
        <v>69</v>
      </c>
      <c r="X564" s="643">
        <f>IFERROR(SUM(X562:X562),"0")</f>
        <v>0</v>
      </c>
      <c r="Y564" s="643">
        <f>IFERROR(SUM(Y562:Y562),"0")</f>
        <v>0</v>
      </c>
      <c r="Z564" s="37"/>
      <c r="AA564" s="644"/>
      <c r="AB564" s="644"/>
      <c r="AC564" s="644"/>
    </row>
    <row r="565" spans="1:68" ht="14.25" hidden="1" customHeight="1" x14ac:dyDescent="0.25">
      <c r="A565" s="654" t="s">
        <v>148</v>
      </c>
      <c r="B565" s="655"/>
      <c r="C565" s="655"/>
      <c r="D565" s="655"/>
      <c r="E565" s="655"/>
      <c r="F565" s="655"/>
      <c r="G565" s="655"/>
      <c r="H565" s="655"/>
      <c r="I565" s="655"/>
      <c r="J565" s="655"/>
      <c r="K565" s="655"/>
      <c r="L565" s="655"/>
      <c r="M565" s="655"/>
      <c r="N565" s="655"/>
      <c r="O565" s="655"/>
      <c r="P565" s="655"/>
      <c r="Q565" s="655"/>
      <c r="R565" s="655"/>
      <c r="S565" s="655"/>
      <c r="T565" s="655"/>
      <c r="U565" s="655"/>
      <c r="V565" s="655"/>
      <c r="W565" s="655"/>
      <c r="X565" s="655"/>
      <c r="Y565" s="655"/>
      <c r="Z565" s="655"/>
      <c r="AA565" s="637"/>
      <c r="AB565" s="637"/>
      <c r="AC565" s="637"/>
    </row>
    <row r="566" spans="1:68" ht="27" hidden="1" customHeight="1" x14ac:dyDescent="0.25">
      <c r="A566" s="54" t="s">
        <v>888</v>
      </c>
      <c r="B566" s="54" t="s">
        <v>889</v>
      </c>
      <c r="C566" s="31">
        <v>4301031321</v>
      </c>
      <c r="D566" s="647">
        <v>4640242180076</v>
      </c>
      <c r="E566" s="648"/>
      <c r="F566" s="640">
        <v>0.7</v>
      </c>
      <c r="G566" s="32">
        <v>6</v>
      </c>
      <c r="H566" s="640">
        <v>4.2</v>
      </c>
      <c r="I566" s="640">
        <v>4.41</v>
      </c>
      <c r="J566" s="32">
        <v>132</v>
      </c>
      <c r="K566" s="32" t="s">
        <v>104</v>
      </c>
      <c r="L566" s="32"/>
      <c r="M566" s="33" t="s">
        <v>68</v>
      </c>
      <c r="N566" s="33"/>
      <c r="O566" s="32">
        <v>40</v>
      </c>
      <c r="P566" s="887" t="s">
        <v>890</v>
      </c>
      <c r="Q566" s="659"/>
      <c r="R566" s="659"/>
      <c r="S566" s="659"/>
      <c r="T566" s="660"/>
      <c r="U566" s="34"/>
      <c r="V566" s="34"/>
      <c r="W566" s="35" t="s">
        <v>69</v>
      </c>
      <c r="X566" s="641">
        <v>0</v>
      </c>
      <c r="Y566" s="642">
        <f>IFERROR(IF(X566="",0,CEILING((X566/$H566),1)*$H566),"")</f>
        <v>0</v>
      </c>
      <c r="Z566" s="36" t="str">
        <f>IFERROR(IF(Y566=0,"",ROUNDUP(Y566/H566,0)*0.00902),"")</f>
        <v/>
      </c>
      <c r="AA566" s="56"/>
      <c r="AB566" s="57"/>
      <c r="AC566" s="629" t="s">
        <v>891</v>
      </c>
      <c r="AG566" s="64"/>
      <c r="AJ566" s="68"/>
      <c r="AK566" s="68">
        <v>0</v>
      </c>
      <c r="BB566" s="63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idden="1" x14ac:dyDescent="0.2">
      <c r="A567" s="656"/>
      <c r="B567" s="655"/>
      <c r="C567" s="655"/>
      <c r="D567" s="655"/>
      <c r="E567" s="655"/>
      <c r="F567" s="655"/>
      <c r="G567" s="655"/>
      <c r="H567" s="655"/>
      <c r="I567" s="655"/>
      <c r="J567" s="655"/>
      <c r="K567" s="655"/>
      <c r="L567" s="655"/>
      <c r="M567" s="655"/>
      <c r="N567" s="655"/>
      <c r="O567" s="657"/>
      <c r="P567" s="651" t="s">
        <v>86</v>
      </c>
      <c r="Q567" s="652"/>
      <c r="R567" s="652"/>
      <c r="S567" s="652"/>
      <c r="T567" s="652"/>
      <c r="U567" s="652"/>
      <c r="V567" s="653"/>
      <c r="W567" s="37" t="s">
        <v>87</v>
      </c>
      <c r="X567" s="643">
        <f>IFERROR(X566/H566,"0")</f>
        <v>0</v>
      </c>
      <c r="Y567" s="643">
        <f>IFERROR(Y566/H566,"0")</f>
        <v>0</v>
      </c>
      <c r="Z567" s="643">
        <f>IFERROR(IF(Z566="",0,Z566),"0")</f>
        <v>0</v>
      </c>
      <c r="AA567" s="644"/>
      <c r="AB567" s="644"/>
      <c r="AC567" s="644"/>
    </row>
    <row r="568" spans="1:68" hidden="1" x14ac:dyDescent="0.2">
      <c r="A568" s="655"/>
      <c r="B568" s="655"/>
      <c r="C568" s="655"/>
      <c r="D568" s="655"/>
      <c r="E568" s="655"/>
      <c r="F568" s="655"/>
      <c r="G568" s="655"/>
      <c r="H568" s="655"/>
      <c r="I568" s="655"/>
      <c r="J568" s="655"/>
      <c r="K568" s="655"/>
      <c r="L568" s="655"/>
      <c r="M568" s="655"/>
      <c r="N568" s="655"/>
      <c r="O568" s="657"/>
      <c r="P568" s="651" t="s">
        <v>86</v>
      </c>
      <c r="Q568" s="652"/>
      <c r="R568" s="652"/>
      <c r="S568" s="652"/>
      <c r="T568" s="652"/>
      <c r="U568" s="652"/>
      <c r="V568" s="653"/>
      <c r="W568" s="37" t="s">
        <v>69</v>
      </c>
      <c r="X568" s="643">
        <f>IFERROR(SUM(X566:X566),"0")</f>
        <v>0</v>
      </c>
      <c r="Y568" s="643">
        <f>IFERROR(SUM(Y566:Y566),"0")</f>
        <v>0</v>
      </c>
      <c r="Z568" s="37"/>
      <c r="AA568" s="644"/>
      <c r="AB568" s="644"/>
      <c r="AC568" s="644"/>
    </row>
    <row r="569" spans="1:68" ht="14.25" hidden="1" customHeight="1" x14ac:dyDescent="0.25">
      <c r="A569" s="654" t="s">
        <v>64</v>
      </c>
      <c r="B569" s="655"/>
      <c r="C569" s="655"/>
      <c r="D569" s="655"/>
      <c r="E569" s="655"/>
      <c r="F569" s="655"/>
      <c r="G569" s="655"/>
      <c r="H569" s="655"/>
      <c r="I569" s="655"/>
      <c r="J569" s="655"/>
      <c r="K569" s="655"/>
      <c r="L569" s="655"/>
      <c r="M569" s="655"/>
      <c r="N569" s="655"/>
      <c r="O569" s="655"/>
      <c r="P569" s="655"/>
      <c r="Q569" s="655"/>
      <c r="R569" s="655"/>
      <c r="S569" s="655"/>
      <c r="T569" s="655"/>
      <c r="U569" s="655"/>
      <c r="V569" s="655"/>
      <c r="W569" s="655"/>
      <c r="X569" s="655"/>
      <c r="Y569" s="655"/>
      <c r="Z569" s="655"/>
      <c r="AA569" s="637"/>
      <c r="AB569" s="637"/>
      <c r="AC569" s="637"/>
    </row>
    <row r="570" spans="1:68" ht="27" hidden="1" customHeight="1" x14ac:dyDescent="0.25">
      <c r="A570" s="54" t="s">
        <v>892</v>
      </c>
      <c r="B570" s="54" t="s">
        <v>893</v>
      </c>
      <c r="C570" s="31">
        <v>4301051914</v>
      </c>
      <c r="D570" s="647">
        <v>4640242180113</v>
      </c>
      <c r="E570" s="648"/>
      <c r="F570" s="640">
        <v>1.5</v>
      </c>
      <c r="G570" s="32">
        <v>6</v>
      </c>
      <c r="H570" s="640">
        <v>9</v>
      </c>
      <c r="I570" s="640">
        <v>9.4350000000000005</v>
      </c>
      <c r="J570" s="32">
        <v>64</v>
      </c>
      <c r="K570" s="32" t="s">
        <v>99</v>
      </c>
      <c r="L570" s="32"/>
      <c r="M570" s="33" t="s">
        <v>132</v>
      </c>
      <c r="N570" s="33"/>
      <c r="O570" s="32">
        <v>45</v>
      </c>
      <c r="P570" s="693" t="s">
        <v>894</v>
      </c>
      <c r="Q570" s="659"/>
      <c r="R570" s="659"/>
      <c r="S570" s="659"/>
      <c r="T570" s="660"/>
      <c r="U570" s="34"/>
      <c r="V570" s="34"/>
      <c r="W570" s="35" t="s">
        <v>69</v>
      </c>
      <c r="X570" s="641">
        <v>0</v>
      </c>
      <c r="Y570" s="6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31" t="s">
        <v>895</v>
      </c>
      <c r="AG570" s="64"/>
      <c r="AJ570" s="68"/>
      <c r="AK570" s="68">
        <v>0</v>
      </c>
      <c r="BB570" s="632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656"/>
      <c r="B571" s="655"/>
      <c r="C571" s="655"/>
      <c r="D571" s="655"/>
      <c r="E571" s="655"/>
      <c r="F571" s="655"/>
      <c r="G571" s="655"/>
      <c r="H571" s="655"/>
      <c r="I571" s="655"/>
      <c r="J571" s="655"/>
      <c r="K571" s="655"/>
      <c r="L571" s="655"/>
      <c r="M571" s="655"/>
      <c r="N571" s="655"/>
      <c r="O571" s="657"/>
      <c r="P571" s="651" t="s">
        <v>86</v>
      </c>
      <c r="Q571" s="652"/>
      <c r="R571" s="652"/>
      <c r="S571" s="652"/>
      <c r="T571" s="652"/>
      <c r="U571" s="652"/>
      <c r="V571" s="653"/>
      <c r="W571" s="37" t="s">
        <v>87</v>
      </c>
      <c r="X571" s="643">
        <f>IFERROR(X570/H570,"0")</f>
        <v>0</v>
      </c>
      <c r="Y571" s="643">
        <f>IFERROR(Y570/H570,"0")</f>
        <v>0</v>
      </c>
      <c r="Z571" s="643">
        <f>IFERROR(IF(Z570="",0,Z570),"0")</f>
        <v>0</v>
      </c>
      <c r="AA571" s="644"/>
      <c r="AB571" s="644"/>
      <c r="AC571" s="644"/>
    </row>
    <row r="572" spans="1:68" hidden="1" x14ac:dyDescent="0.2">
      <c r="A572" s="655"/>
      <c r="B572" s="655"/>
      <c r="C572" s="655"/>
      <c r="D572" s="655"/>
      <c r="E572" s="655"/>
      <c r="F572" s="655"/>
      <c r="G572" s="655"/>
      <c r="H572" s="655"/>
      <c r="I572" s="655"/>
      <c r="J572" s="655"/>
      <c r="K572" s="655"/>
      <c r="L572" s="655"/>
      <c r="M572" s="655"/>
      <c r="N572" s="655"/>
      <c r="O572" s="657"/>
      <c r="P572" s="651" t="s">
        <v>86</v>
      </c>
      <c r="Q572" s="652"/>
      <c r="R572" s="652"/>
      <c r="S572" s="652"/>
      <c r="T572" s="652"/>
      <c r="U572" s="652"/>
      <c r="V572" s="653"/>
      <c r="W572" s="37" t="s">
        <v>69</v>
      </c>
      <c r="X572" s="643">
        <f>IFERROR(SUM(X570:X570),"0")</f>
        <v>0</v>
      </c>
      <c r="Y572" s="643">
        <f>IFERROR(SUM(Y570:Y570),"0")</f>
        <v>0</v>
      </c>
      <c r="Z572" s="37"/>
      <c r="AA572" s="644"/>
      <c r="AB572" s="644"/>
      <c r="AC572" s="644"/>
    </row>
    <row r="573" spans="1:68" ht="15" customHeight="1" x14ac:dyDescent="0.2">
      <c r="A573" s="702"/>
      <c r="B573" s="655"/>
      <c r="C573" s="655"/>
      <c r="D573" s="655"/>
      <c r="E573" s="655"/>
      <c r="F573" s="655"/>
      <c r="G573" s="655"/>
      <c r="H573" s="655"/>
      <c r="I573" s="655"/>
      <c r="J573" s="655"/>
      <c r="K573" s="655"/>
      <c r="L573" s="655"/>
      <c r="M573" s="655"/>
      <c r="N573" s="655"/>
      <c r="O573" s="703"/>
      <c r="P573" s="775" t="s">
        <v>896</v>
      </c>
      <c r="Q573" s="776"/>
      <c r="R573" s="776"/>
      <c r="S573" s="776"/>
      <c r="T573" s="776"/>
      <c r="U573" s="776"/>
      <c r="V573" s="777"/>
      <c r="W573" s="37" t="s">
        <v>69</v>
      </c>
      <c r="X573" s="643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522+X530+X540+X548+X555+X560+X564+X568+X572,"0")</f>
        <v>4426.5</v>
      </c>
      <c r="Y573" s="643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522+Y530+Y540+Y548+Y555+Y560+Y564+Y568+Y572,"0")</f>
        <v>4426.5</v>
      </c>
      <c r="Z573" s="37"/>
      <c r="AA573" s="644"/>
      <c r="AB573" s="644"/>
      <c r="AC573" s="644"/>
    </row>
    <row r="574" spans="1:68" x14ac:dyDescent="0.2">
      <c r="A574" s="655"/>
      <c r="B574" s="655"/>
      <c r="C574" s="655"/>
      <c r="D574" s="655"/>
      <c r="E574" s="655"/>
      <c r="F574" s="655"/>
      <c r="G574" s="655"/>
      <c r="H574" s="655"/>
      <c r="I574" s="655"/>
      <c r="J574" s="655"/>
      <c r="K574" s="655"/>
      <c r="L574" s="655"/>
      <c r="M574" s="655"/>
      <c r="N574" s="655"/>
      <c r="O574" s="703"/>
      <c r="P574" s="775" t="s">
        <v>897</v>
      </c>
      <c r="Q574" s="776"/>
      <c r="R574" s="776"/>
      <c r="S574" s="776"/>
      <c r="T574" s="776"/>
      <c r="U574" s="776"/>
      <c r="V574" s="777"/>
      <c r="W574" s="37" t="s">
        <v>69</v>
      </c>
      <c r="X574" s="643">
        <f>IFERROR(SUM(BM22:BM570),"0")</f>
        <v>4778.2359999999999</v>
      </c>
      <c r="Y574" s="643">
        <f>IFERROR(SUM(BN22:BN570),"0")</f>
        <v>4778.2359999999999</v>
      </c>
      <c r="Z574" s="37"/>
      <c r="AA574" s="644"/>
      <c r="AB574" s="644"/>
      <c r="AC574" s="644"/>
    </row>
    <row r="575" spans="1:68" x14ac:dyDescent="0.2">
      <c r="A575" s="655"/>
      <c r="B575" s="655"/>
      <c r="C575" s="655"/>
      <c r="D575" s="655"/>
      <c r="E575" s="655"/>
      <c r="F575" s="655"/>
      <c r="G575" s="655"/>
      <c r="H575" s="655"/>
      <c r="I575" s="655"/>
      <c r="J575" s="655"/>
      <c r="K575" s="655"/>
      <c r="L575" s="655"/>
      <c r="M575" s="655"/>
      <c r="N575" s="655"/>
      <c r="O575" s="703"/>
      <c r="P575" s="775" t="s">
        <v>898</v>
      </c>
      <c r="Q575" s="776"/>
      <c r="R575" s="776"/>
      <c r="S575" s="776"/>
      <c r="T575" s="776"/>
      <c r="U575" s="776"/>
      <c r="V575" s="777"/>
      <c r="W575" s="37" t="s">
        <v>899</v>
      </c>
      <c r="X575" s="38">
        <f>ROUNDUP(SUM(BO22:BO570),0)</f>
        <v>10</v>
      </c>
      <c r="Y575" s="38">
        <f>ROUNDUP(SUM(BP22:BP570),0)</f>
        <v>10</v>
      </c>
      <c r="Z575" s="37"/>
      <c r="AA575" s="644"/>
      <c r="AB575" s="644"/>
      <c r="AC575" s="644"/>
    </row>
    <row r="576" spans="1:68" x14ac:dyDescent="0.2">
      <c r="A576" s="655"/>
      <c r="B576" s="655"/>
      <c r="C576" s="655"/>
      <c r="D576" s="655"/>
      <c r="E576" s="655"/>
      <c r="F576" s="655"/>
      <c r="G576" s="655"/>
      <c r="H576" s="655"/>
      <c r="I576" s="655"/>
      <c r="J576" s="655"/>
      <c r="K576" s="655"/>
      <c r="L576" s="655"/>
      <c r="M576" s="655"/>
      <c r="N576" s="655"/>
      <c r="O576" s="703"/>
      <c r="P576" s="775" t="s">
        <v>900</v>
      </c>
      <c r="Q576" s="776"/>
      <c r="R576" s="776"/>
      <c r="S576" s="776"/>
      <c r="T576" s="776"/>
      <c r="U576" s="776"/>
      <c r="V576" s="777"/>
      <c r="W576" s="37" t="s">
        <v>69</v>
      </c>
      <c r="X576" s="643">
        <f>GrossWeightTotal+PalletQtyTotal*25</f>
        <v>5028.2359999999999</v>
      </c>
      <c r="Y576" s="643">
        <f>GrossWeightTotalR+PalletQtyTotalR*25</f>
        <v>5028.2359999999999</v>
      </c>
      <c r="Z576" s="37"/>
      <c r="AA576" s="644"/>
      <c r="AB576" s="644"/>
      <c r="AC576" s="644"/>
    </row>
    <row r="577" spans="1:32" x14ac:dyDescent="0.2">
      <c r="A577" s="655"/>
      <c r="B577" s="655"/>
      <c r="C577" s="655"/>
      <c r="D577" s="655"/>
      <c r="E577" s="655"/>
      <c r="F577" s="655"/>
      <c r="G577" s="655"/>
      <c r="H577" s="655"/>
      <c r="I577" s="655"/>
      <c r="J577" s="655"/>
      <c r="K577" s="655"/>
      <c r="L577" s="655"/>
      <c r="M577" s="655"/>
      <c r="N577" s="655"/>
      <c r="O577" s="703"/>
      <c r="P577" s="775" t="s">
        <v>901</v>
      </c>
      <c r="Q577" s="776"/>
      <c r="R577" s="776"/>
      <c r="S577" s="776"/>
      <c r="T577" s="776"/>
      <c r="U577" s="776"/>
      <c r="V577" s="777"/>
      <c r="W577" s="37" t="s">
        <v>899</v>
      </c>
      <c r="X577" s="643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521+X529+X539+X547+X554+X559+X563+X567+X571,"0")</f>
        <v>1475</v>
      </c>
      <c r="Y577" s="643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521+Y529+Y539+Y547+Y554+Y559+Y563+Y567+Y571,"0")</f>
        <v>1475</v>
      </c>
      <c r="Z577" s="37"/>
      <c r="AA577" s="644"/>
      <c r="AB577" s="644"/>
      <c r="AC577" s="644"/>
    </row>
    <row r="578" spans="1:32" ht="14.25" hidden="1" customHeight="1" x14ac:dyDescent="0.2">
      <c r="A578" s="655"/>
      <c r="B578" s="655"/>
      <c r="C578" s="655"/>
      <c r="D578" s="655"/>
      <c r="E578" s="655"/>
      <c r="F578" s="655"/>
      <c r="G578" s="655"/>
      <c r="H578" s="655"/>
      <c r="I578" s="655"/>
      <c r="J578" s="655"/>
      <c r="K578" s="655"/>
      <c r="L578" s="655"/>
      <c r="M578" s="655"/>
      <c r="N578" s="655"/>
      <c r="O578" s="703"/>
      <c r="P578" s="775" t="s">
        <v>902</v>
      </c>
      <c r="Q578" s="776"/>
      <c r="R578" s="776"/>
      <c r="S578" s="776"/>
      <c r="T578" s="776"/>
      <c r="U578" s="776"/>
      <c r="V578" s="777"/>
      <c r="W578" s="39" t="s">
        <v>903</v>
      </c>
      <c r="X578" s="37"/>
      <c r="Y578" s="37"/>
      <c r="Z578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521+Z529+Z539+Z547+Z554+Z559+Z563+Z567+Z571,"0")</f>
        <v>10.686420000000002</v>
      </c>
      <c r="AA578" s="644"/>
      <c r="AB578" s="644"/>
      <c r="AC578" s="644"/>
    </row>
    <row r="579" spans="1:32" ht="13.5" customHeight="1" thickBot="1" x14ac:dyDescent="0.25"/>
    <row r="580" spans="1:32" ht="27" customHeight="1" thickTop="1" thickBot="1" x14ac:dyDescent="0.25">
      <c r="A580" s="40" t="s">
        <v>904</v>
      </c>
      <c r="B580" s="638" t="s">
        <v>63</v>
      </c>
      <c r="C580" s="649" t="s">
        <v>94</v>
      </c>
      <c r="D580" s="806"/>
      <c r="E580" s="806"/>
      <c r="F580" s="806"/>
      <c r="G580" s="806"/>
      <c r="H580" s="807"/>
      <c r="I580" s="649" t="s">
        <v>274</v>
      </c>
      <c r="J580" s="806"/>
      <c r="K580" s="806"/>
      <c r="L580" s="806"/>
      <c r="M580" s="806"/>
      <c r="N580" s="806"/>
      <c r="O580" s="806"/>
      <c r="P580" s="806"/>
      <c r="Q580" s="806"/>
      <c r="R580" s="806"/>
      <c r="S580" s="806"/>
      <c r="T580" s="806"/>
      <c r="U580" s="807"/>
      <c r="V580" s="649" t="s">
        <v>579</v>
      </c>
      <c r="W580" s="807"/>
      <c r="X580" s="649" t="s">
        <v>644</v>
      </c>
      <c r="Y580" s="806"/>
      <c r="Z580" s="806"/>
      <c r="AA580" s="807"/>
      <c r="AB580" s="638" t="s">
        <v>709</v>
      </c>
      <c r="AC580" s="649" t="s">
        <v>786</v>
      </c>
      <c r="AD580" s="807"/>
      <c r="AF580" s="639"/>
    </row>
    <row r="581" spans="1:32" ht="14.25" customHeight="1" thickTop="1" x14ac:dyDescent="0.2">
      <c r="A581" s="756" t="s">
        <v>905</v>
      </c>
      <c r="B581" s="649" t="s">
        <v>63</v>
      </c>
      <c r="C581" s="649" t="s">
        <v>95</v>
      </c>
      <c r="D581" s="649" t="s">
        <v>116</v>
      </c>
      <c r="E581" s="649" t="s">
        <v>181</v>
      </c>
      <c r="F581" s="649" t="s">
        <v>208</v>
      </c>
      <c r="G581" s="649" t="s">
        <v>247</v>
      </c>
      <c r="H581" s="649" t="s">
        <v>94</v>
      </c>
      <c r="I581" s="649" t="s">
        <v>275</v>
      </c>
      <c r="J581" s="649" t="s">
        <v>320</v>
      </c>
      <c r="K581" s="649" t="s">
        <v>381</v>
      </c>
      <c r="L581" s="649" t="s">
        <v>427</v>
      </c>
      <c r="M581" s="649" t="s">
        <v>445</v>
      </c>
      <c r="N581" s="639"/>
      <c r="O581" s="649" t="s">
        <v>458</v>
      </c>
      <c r="P581" s="649" t="s">
        <v>470</v>
      </c>
      <c r="Q581" s="649" t="s">
        <v>477</v>
      </c>
      <c r="R581" s="649" t="s">
        <v>481</v>
      </c>
      <c r="S581" s="649" t="s">
        <v>487</v>
      </c>
      <c r="T581" s="649" t="s">
        <v>492</v>
      </c>
      <c r="U581" s="649" t="s">
        <v>566</v>
      </c>
      <c r="V581" s="649" t="s">
        <v>580</v>
      </c>
      <c r="W581" s="649" t="s">
        <v>614</v>
      </c>
      <c r="X581" s="649" t="s">
        <v>645</v>
      </c>
      <c r="Y581" s="649" t="s">
        <v>677</v>
      </c>
      <c r="Z581" s="649" t="s">
        <v>695</v>
      </c>
      <c r="AA581" s="649" t="s">
        <v>702</v>
      </c>
      <c r="AB581" s="649" t="s">
        <v>709</v>
      </c>
      <c r="AC581" s="649" t="s">
        <v>786</v>
      </c>
      <c r="AD581" s="649" t="s">
        <v>879</v>
      </c>
      <c r="AF581" s="639"/>
    </row>
    <row r="582" spans="1:32" ht="13.5" customHeight="1" thickBot="1" x14ac:dyDescent="0.25">
      <c r="A582" s="757"/>
      <c r="B582" s="650"/>
      <c r="C582" s="650"/>
      <c r="D582" s="650"/>
      <c r="E582" s="650"/>
      <c r="F582" s="650"/>
      <c r="G582" s="650"/>
      <c r="H582" s="650"/>
      <c r="I582" s="650"/>
      <c r="J582" s="650"/>
      <c r="K582" s="650"/>
      <c r="L582" s="650"/>
      <c r="M582" s="650"/>
      <c r="N582" s="639"/>
      <c r="O582" s="650"/>
      <c r="P582" s="650"/>
      <c r="Q582" s="650"/>
      <c r="R582" s="650"/>
      <c r="S582" s="650"/>
      <c r="T582" s="650"/>
      <c r="U582" s="650"/>
      <c r="V582" s="650"/>
      <c r="W582" s="650"/>
      <c r="X582" s="650"/>
      <c r="Y582" s="650"/>
      <c r="Z582" s="650"/>
      <c r="AA582" s="650"/>
      <c r="AB582" s="650"/>
      <c r="AC582" s="650"/>
      <c r="AD582" s="650"/>
      <c r="AF582" s="639"/>
    </row>
    <row r="583" spans="1:32" ht="18" customHeight="1" thickTop="1" thickBot="1" x14ac:dyDescent="0.25">
      <c r="A583" s="40" t="s">
        <v>906</v>
      </c>
      <c r="B583" s="46">
        <f>IFERROR(Y22*1,"0")+IFERROR(Y23*1,"0")+IFERROR(Y24*1,"0")+IFERROR(Y25*1,"0")+IFERROR(Y26*1,"0")+IFERROR(Y27*1,"0")+IFERROR(Y31*1,"0")</f>
        <v>0</v>
      </c>
      <c r="C583" s="46">
        <f>IFERROR(Y37*1,"0")+IFERROR(Y38*1,"0")+IFERROR(Y39*1,"0")+IFERROR(Y40*1,"0")+IFERROR(Y44*1,"0")</f>
        <v>312</v>
      </c>
      <c r="D583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387</v>
      </c>
      <c r="E583" s="46">
        <f>IFERROR(Y86*1,"0")+IFERROR(Y87*1,"0")+IFERROR(Y88*1,"0")+IFERROR(Y92*1,"0")+IFERROR(Y93*1,"0")+IFERROR(Y94*1,"0")+IFERROR(Y95*1,"0")+IFERROR(Y96*1,"0")+IFERROR(Y97*1,"0")+IFERROR(Y98*1,"0")+IFERROR(Y99*1,"0")</f>
        <v>814.5</v>
      </c>
      <c r="F583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1419.3</v>
      </c>
      <c r="G583" s="46">
        <f>IFERROR(Y133*1,"0")+IFERROR(Y134*1,"0")+IFERROR(Y138*1,"0")+IFERROR(Y139*1,"0")+IFERROR(Y143*1,"0")+IFERROR(Y144*1,"0")</f>
        <v>0</v>
      </c>
      <c r="H583" s="46">
        <f>IFERROR(Y149*1,"0")+IFERROR(Y153*1,"0")+IFERROR(Y154*1,"0")+IFERROR(Y155*1,"0")+IFERROR(Y159*1,"0")</f>
        <v>0</v>
      </c>
      <c r="I583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83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676.8</v>
      </c>
      <c r="K583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83" s="46">
        <f>IFERROR(Y260*1,"0")+IFERROR(Y261*1,"0")+IFERROR(Y262*1,"0")+IFERROR(Y263*1,"0")+IFERROR(Y264*1,"0")+IFERROR(Y265*1,"0")</f>
        <v>0</v>
      </c>
      <c r="M583" s="46">
        <f>IFERROR(Y270*1,"0")+IFERROR(Y271*1,"0")+IFERROR(Y272*1,"0")+IFERROR(Y273*1,"0")</f>
        <v>0</v>
      </c>
      <c r="N583" s="639"/>
      <c r="O583" s="46">
        <f>IFERROR(Y278*1,"0")+IFERROR(Y279*1,"0")+IFERROR(Y280*1,"0")+IFERROR(Y281*1,"0")</f>
        <v>0</v>
      </c>
      <c r="P583" s="46">
        <f>IFERROR(Y286*1,"0")+IFERROR(Y290*1,"0")</f>
        <v>0</v>
      </c>
      <c r="Q583" s="46">
        <f>IFERROR(Y295*1,"0")</f>
        <v>0</v>
      </c>
      <c r="R583" s="46">
        <f>IFERROR(Y300*1,"0")+IFERROR(Y301*1,"0")</f>
        <v>0</v>
      </c>
      <c r="S583" s="46">
        <f>IFERROR(Y306*1,"0")</f>
        <v>0</v>
      </c>
      <c r="T583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83" s="46">
        <f>IFERROR(Y355*1,"0")+IFERROR(Y359*1,"0")+IFERROR(Y360*1,"0")+IFERROR(Y361*1,"0")</f>
        <v>770.7</v>
      </c>
      <c r="V583" s="46">
        <f>IFERROR(Y367*1,"0")+IFERROR(Y368*1,"0")+IFERROR(Y369*1,"0")+IFERROR(Y370*1,"0")+IFERROR(Y371*1,"0")+IFERROR(Y372*1,"0")+IFERROR(Y373*1,"0")+IFERROR(Y377*1,"0")+IFERROR(Y378*1,"0")+IFERROR(Y382*1,"0")+IFERROR(Y383*1,"0")+IFERROR(Y387*1,"0")</f>
        <v>0</v>
      </c>
      <c r="W583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83" s="46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83" s="46">
        <f>IFERROR(Y436*1,"0")+IFERROR(Y437*1,"0")+IFERROR(Y441*1,"0")+IFERROR(Y442*1,"0")+IFERROR(Y443*1,"0")+IFERROR(Y444*1,"0")</f>
        <v>46.2</v>
      </c>
      <c r="Z583" s="46">
        <f>IFERROR(Y449*1,"0")+IFERROR(Y450*1,"0")</f>
        <v>0</v>
      </c>
      <c r="AA583" s="46">
        <f>IFERROR(Y455*1,"0")+IFERROR(Y459*1,"0")</f>
        <v>0</v>
      </c>
      <c r="AB583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0</v>
      </c>
      <c r="AC583" s="46">
        <f>IFERROR(Y515*1,"0")+IFERROR(Y516*1,"0")+IFERROR(Y517*1,"0")+IFERROR(Y518*1,"0")+IFERROR(Y519*1,"0")+IFERROR(Y520*1,"0")+IFERROR(Y524*1,"0")+IFERROR(Y525*1,"0")+IFERROR(Y526*1,"0")+IFERROR(Y527*1,"0")+IFERROR(Y528*1,"0")+IFERROR(Y532*1,"0")+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</f>
        <v>0</v>
      </c>
      <c r="AD583" s="46">
        <f>IFERROR(Y558*1,"0")+IFERROR(Y562*1,"0")+IFERROR(Y566*1,"0")+IFERROR(Y570*1,"0")</f>
        <v>0</v>
      </c>
      <c r="AF583" s="639"/>
    </row>
  </sheetData>
  <sheetProtection algorithmName="SHA-512" hashValue="N01eZac7JIg4xI39GFhZEB8QNOmCueZ3/yqMcvTD6zbsGvZLYJLxmsw71fe4IvaIWXa3+T+zU+oB1fUfz932rw==" saltValue="0ykjdWEgFo/xfoETnSdlkQ==" spinCount="100000" sheet="1" objects="1" scenarios="1" sort="0" autoFilter="0" pivotTables="0"/>
  <autoFilter ref="A18:AF57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75,00"/>
        <filter val="10"/>
        <filter val="170,00"/>
        <filter val="189,00"/>
        <filter val="191,10"/>
        <filter val="202,00"/>
        <filter val="22,00"/>
        <filter val="282,00"/>
        <filter val="312,00"/>
        <filter val="333,60"/>
        <filter val="343,20"/>
        <filter val="355,50"/>
        <filter val="367,00"/>
        <filter val="387,00"/>
        <filter val="4 426,50"/>
        <filter val="4 778,24"/>
        <filter val="459,00"/>
        <filter val="46,20"/>
        <filter val="5 028,24"/>
        <filter val="510,30"/>
        <filter val="579,60"/>
        <filter val="676,80"/>
        <filter val="770,70"/>
        <filter val="78,00"/>
        <filter val="79,00"/>
        <filter val="86,00"/>
        <filter val="909,00"/>
      </filters>
    </filterColumn>
    <filterColumn colId="29" showButton="0"/>
    <filterColumn colId="30" showButton="0"/>
  </autoFilter>
  <mergeCells count="1022">
    <mergeCell ref="V12:W12"/>
    <mergeCell ref="D262:E262"/>
    <mergeCell ref="P368:T368"/>
    <mergeCell ref="A563:O564"/>
    <mergeCell ref="D237:E237"/>
    <mergeCell ref="A310:Z310"/>
    <mergeCell ref="P25:T25"/>
    <mergeCell ref="A30:Z30"/>
    <mergeCell ref="P383:T383"/>
    <mergeCell ref="P60:T60"/>
    <mergeCell ref="Z581:Z582"/>
    <mergeCell ref="AB581:AB582"/>
    <mergeCell ref="D552:E552"/>
    <mergeCell ref="P397:V397"/>
    <mergeCell ref="A103:Z103"/>
    <mergeCell ref="P174:T174"/>
    <mergeCell ref="D537:E537"/>
    <mergeCell ref="P149:T149"/>
    <mergeCell ref="D95:E95"/>
    <mergeCell ref="U17:V17"/>
    <mergeCell ref="D331:E331"/>
    <mergeCell ref="A266:O267"/>
    <mergeCell ref="Y17:Y18"/>
    <mergeCell ref="D355:E355"/>
    <mergeCell ref="P360:T360"/>
    <mergeCell ref="D97:E97"/>
    <mergeCell ref="D566:E566"/>
    <mergeCell ref="P449:T449"/>
    <mergeCell ref="D395:E395"/>
    <mergeCell ref="P374:V374"/>
    <mergeCell ref="D553:E553"/>
    <mergeCell ref="A364:Z364"/>
    <mergeCell ref="E581:E582"/>
    <mergeCell ref="P379:V379"/>
    <mergeCell ref="G581:G582"/>
    <mergeCell ref="D25:E25"/>
    <mergeCell ref="AC580:AD580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A557:Z557"/>
    <mergeCell ref="P218:T218"/>
    <mergeCell ref="P69:V69"/>
    <mergeCell ref="P140:V140"/>
    <mergeCell ref="P438:V438"/>
    <mergeCell ref="A57:Z57"/>
    <mergeCell ref="A415:Z415"/>
    <mergeCell ref="D121:E121"/>
    <mergeCell ref="D192:E192"/>
    <mergeCell ref="P296:V296"/>
    <mergeCell ref="P356:V356"/>
    <mergeCell ref="P534:T534"/>
    <mergeCell ref="D515:E515"/>
    <mergeCell ref="Q5:R5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I580:U580"/>
    <mergeCell ref="D407:E407"/>
    <mergeCell ref="Q6:R6"/>
    <mergeCell ref="P134:T134"/>
    <mergeCell ref="P243:T243"/>
    <mergeCell ref="A124:O125"/>
    <mergeCell ref="P436:T436"/>
    <mergeCell ref="A487:O488"/>
    <mergeCell ref="P528:T528"/>
    <mergeCell ref="A8:C8"/>
    <mergeCell ref="A10:C10"/>
    <mergeCell ref="A21:Z21"/>
    <mergeCell ref="D344:E344"/>
    <mergeCell ref="D173:E173"/>
    <mergeCell ref="D471:E471"/>
    <mergeCell ref="D17:E18"/>
    <mergeCell ref="D542:E542"/>
    <mergeCell ref="A131:Z131"/>
    <mergeCell ref="P313:T313"/>
    <mergeCell ref="P71:T71"/>
    <mergeCell ref="P373:T373"/>
    <mergeCell ref="P262:T262"/>
    <mergeCell ref="D105:E105"/>
    <mergeCell ref="A549:Z549"/>
    <mergeCell ref="D341:E341"/>
    <mergeCell ref="D170:E170"/>
    <mergeCell ref="D468:E468"/>
    <mergeCell ref="X580:AA580"/>
    <mergeCell ref="P303:V303"/>
    <mergeCell ref="P72:T72"/>
    <mergeCell ref="D49:E49"/>
    <mergeCell ref="N17:N18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202:T202"/>
    <mergeCell ref="P444:T444"/>
    <mergeCell ref="D421:E421"/>
    <mergeCell ref="D50:E50"/>
    <mergeCell ref="A188:O189"/>
    <mergeCell ref="D123:E123"/>
    <mergeCell ref="P58:T58"/>
    <mergeCell ref="X17:X18"/>
    <mergeCell ref="D286:E286"/>
    <mergeCell ref="A554:O555"/>
    <mergeCell ref="P247:T247"/>
    <mergeCell ref="AD17:AF18"/>
    <mergeCell ref="A481:O482"/>
    <mergeCell ref="P167:V167"/>
    <mergeCell ref="D570:E570"/>
    <mergeCell ref="P574:V574"/>
    <mergeCell ref="A399:Z399"/>
    <mergeCell ref="A132:Z132"/>
    <mergeCell ref="D76:E76"/>
    <mergeCell ref="F5:G5"/>
    <mergeCell ref="P55:V55"/>
    <mergeCell ref="A463:Z463"/>
    <mergeCell ref="D455:E455"/>
    <mergeCell ref="P509:T509"/>
    <mergeCell ref="AA581:AA582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P2:W3"/>
    <mergeCell ref="P133:T133"/>
    <mergeCell ref="P127:T127"/>
    <mergeCell ref="D437:E437"/>
    <mergeCell ref="P369:T369"/>
    <mergeCell ref="D508:E508"/>
    <mergeCell ref="P198:T198"/>
    <mergeCell ref="A244:O245"/>
    <mergeCell ref="F581:F582"/>
    <mergeCell ref="P418:T418"/>
    <mergeCell ref="P54:T54"/>
    <mergeCell ref="A43:Z43"/>
    <mergeCell ref="D526:E526"/>
    <mergeCell ref="D404:E404"/>
    <mergeCell ref="A289:Z289"/>
    <mergeCell ref="D10:E10"/>
    <mergeCell ref="D562:E562"/>
    <mergeCell ref="F10:G10"/>
    <mergeCell ref="D544:E544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P128:T128"/>
    <mergeCell ref="P363:V363"/>
    <mergeCell ref="D503:E503"/>
    <mergeCell ref="P121:T121"/>
    <mergeCell ref="A499:O500"/>
    <mergeCell ref="P581:P582"/>
    <mergeCell ref="A246:Z246"/>
    <mergeCell ref="M17:M18"/>
    <mergeCell ref="A531:Z531"/>
    <mergeCell ref="O17:O18"/>
    <mergeCell ref="Y581:Y582"/>
    <mergeCell ref="P336:T33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P181:T181"/>
    <mergeCell ref="D23:E23"/>
    <mergeCell ref="P515:T515"/>
    <mergeCell ref="P344:T344"/>
    <mergeCell ref="D265:E265"/>
    <mergeCell ref="D216:E216"/>
    <mergeCell ref="A194:O195"/>
    <mergeCell ref="P195:V195"/>
    <mergeCell ref="D252:E252"/>
    <mergeCell ref="A20:Z20"/>
    <mergeCell ref="P536:T536"/>
    <mergeCell ref="D550:E550"/>
    <mergeCell ref="D155:E155"/>
    <mergeCell ref="D22:E22"/>
    <mergeCell ref="A62:O63"/>
    <mergeCell ref="D320:E320"/>
    <mergeCell ref="A284:Z284"/>
    <mergeCell ref="P470:T470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A362:O363"/>
    <mergeCell ref="D449:E449"/>
    <mergeCell ref="P428:V428"/>
    <mergeCell ref="P49:T49"/>
    <mergeCell ref="A166:O167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71:T171"/>
    <mergeCell ref="A239:O240"/>
    <mergeCell ref="A64:Z64"/>
    <mergeCell ref="A191:Z191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P123:T123"/>
    <mergeCell ref="V580:W580"/>
    <mergeCell ref="P61:T61"/>
    <mergeCell ref="P359:T359"/>
    <mergeCell ref="A178:O179"/>
    <mergeCell ref="D436:E436"/>
    <mergeCell ref="P490:T490"/>
    <mergeCell ref="D534:E534"/>
    <mergeCell ref="A397:O398"/>
    <mergeCell ref="D525:E525"/>
    <mergeCell ref="P321:T321"/>
    <mergeCell ref="A507:Z507"/>
    <mergeCell ref="P482:V482"/>
    <mergeCell ref="A412:O413"/>
    <mergeCell ref="D154:E154"/>
    <mergeCell ref="P111:T111"/>
    <mergeCell ref="A539:O540"/>
    <mergeCell ref="D225:E225"/>
    <mergeCell ref="P339:V339"/>
    <mergeCell ref="A293:Z293"/>
    <mergeCell ref="A391:Z391"/>
    <mergeCell ref="P139:T139"/>
    <mergeCell ref="P176:T176"/>
    <mergeCell ref="A9:C9"/>
    <mergeCell ref="D373:E373"/>
    <mergeCell ref="D202:E202"/>
    <mergeCell ref="D58:E58"/>
    <mergeCell ref="P112:T112"/>
    <mergeCell ref="A307:O308"/>
    <mergeCell ref="P348:T348"/>
    <mergeCell ref="A298:Z298"/>
    <mergeCell ref="P571:V571"/>
    <mergeCell ref="P568:V568"/>
    <mergeCell ref="P323:T323"/>
    <mergeCell ref="A116:Z116"/>
    <mergeCell ref="A414:Z414"/>
    <mergeCell ref="D231:E231"/>
    <mergeCell ref="A91:Z91"/>
    <mergeCell ref="P573:V573"/>
    <mergeCell ref="A454:Z454"/>
    <mergeCell ref="P32:V32"/>
    <mergeCell ref="A299:Z299"/>
    <mergeCell ref="Q13:R13"/>
    <mergeCell ref="P572:V572"/>
    <mergeCell ref="P401:V401"/>
    <mergeCell ref="D159:E159"/>
    <mergeCell ref="A403:Z403"/>
    <mergeCell ref="D80:E80"/>
    <mergeCell ref="P357:V357"/>
    <mergeCell ref="P42:V42"/>
    <mergeCell ref="P551:T551"/>
    <mergeCell ref="D459:E459"/>
    <mergeCell ref="P59:T59"/>
    <mergeCell ref="P240:V240"/>
    <mergeCell ref="A114:O115"/>
    <mergeCell ref="P529:V529"/>
    <mergeCell ref="P421:T421"/>
    <mergeCell ref="A541:Z541"/>
    <mergeCell ref="D218:E218"/>
    <mergeCell ref="D247:E247"/>
    <mergeCell ref="P351:V351"/>
    <mergeCell ref="A347:Z347"/>
    <mergeCell ref="P239:V239"/>
    <mergeCell ref="P68:V68"/>
    <mergeCell ref="P432:V432"/>
    <mergeCell ref="AB17:AB18"/>
    <mergeCell ref="P100:V100"/>
    <mergeCell ref="A212:Z212"/>
    <mergeCell ref="P563:V563"/>
    <mergeCell ref="A448:Z448"/>
    <mergeCell ref="A277:Z277"/>
    <mergeCell ref="D367:E367"/>
    <mergeCell ref="P539:V539"/>
    <mergeCell ref="P153:T153"/>
    <mergeCell ref="P26:T26"/>
    <mergeCell ref="A199:O200"/>
    <mergeCell ref="P338:V338"/>
    <mergeCell ref="P227:V227"/>
    <mergeCell ref="P307:V307"/>
    <mergeCell ref="P500:V500"/>
    <mergeCell ref="P97:T97"/>
    <mergeCell ref="D382:E382"/>
    <mergeCell ref="P130:V130"/>
    <mergeCell ref="D44:E44"/>
    <mergeCell ref="D369:E369"/>
    <mergeCell ref="P423:T423"/>
    <mergeCell ref="P52:T52"/>
    <mergeCell ref="H5:M5"/>
    <mergeCell ref="P98:T98"/>
    <mergeCell ref="P522:V522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P525:T525"/>
    <mergeCell ref="D368:E368"/>
    <mergeCell ref="P106:T106"/>
    <mergeCell ref="P177:T177"/>
    <mergeCell ref="P475:T475"/>
    <mergeCell ref="P226:T226"/>
    <mergeCell ref="P335:T335"/>
    <mergeCell ref="D207:E207"/>
    <mergeCell ref="A460:O461"/>
    <mergeCell ref="D128:E128"/>
    <mergeCell ref="V6:W9"/>
    <mergeCell ref="P38:T38"/>
    <mergeCell ref="D497:E497"/>
    <mergeCell ref="D217:E217"/>
    <mergeCell ref="D484:E484"/>
    <mergeCell ref="P56:V56"/>
    <mergeCell ref="R581:R582"/>
    <mergeCell ref="P193:T193"/>
    <mergeCell ref="D65:E65"/>
    <mergeCell ref="P22:T22"/>
    <mergeCell ref="P320:T320"/>
    <mergeCell ref="P314:T314"/>
    <mergeCell ref="P40:T40"/>
    <mergeCell ref="P521:V521"/>
    <mergeCell ref="P80:T80"/>
    <mergeCell ref="Z17:Z18"/>
    <mergeCell ref="P29:V29"/>
    <mergeCell ref="Q581:Q582"/>
    <mergeCell ref="S581:S582"/>
    <mergeCell ref="A150:O151"/>
    <mergeCell ref="D383:E383"/>
    <mergeCell ref="P93:T93"/>
    <mergeCell ref="D370:E370"/>
    <mergeCell ref="A100:O101"/>
    <mergeCell ref="A230:Z230"/>
    <mergeCell ref="A529:O530"/>
    <mergeCell ref="G17:G18"/>
    <mergeCell ref="P526:T526"/>
    <mergeCell ref="D314:E314"/>
    <mergeCell ref="P184:V184"/>
    <mergeCell ref="P413:V413"/>
    <mergeCell ref="D504:E504"/>
    <mergeCell ref="P41:V41"/>
    <mergeCell ref="D181:E181"/>
    <mergeCell ref="A158:Z158"/>
    <mergeCell ref="P575:V575"/>
    <mergeCell ref="D273:E273"/>
    <mergeCell ref="P327:T327"/>
    <mergeCell ref="A571:O572"/>
    <mergeCell ref="AD581:AD582"/>
    <mergeCell ref="A489:Z489"/>
    <mergeCell ref="P577:V577"/>
    <mergeCell ref="A464:Z464"/>
    <mergeCell ref="P535:T535"/>
    <mergeCell ref="D39:E39"/>
    <mergeCell ref="AA17:AA18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510:O511"/>
    <mergeCell ref="A186:Z186"/>
    <mergeCell ref="P232:T232"/>
    <mergeCell ref="P330:T330"/>
    <mergeCell ref="P159:T159"/>
    <mergeCell ref="I581:I582"/>
    <mergeCell ref="P566:T566"/>
    <mergeCell ref="P517:T517"/>
    <mergeCell ref="K581:K582"/>
    <mergeCell ref="D509:E509"/>
    <mergeCell ref="P395:T395"/>
    <mergeCell ref="A340:Z340"/>
    <mergeCell ref="D425:E425"/>
    <mergeCell ref="D359:E359"/>
    <mergeCell ref="P96:T96"/>
    <mergeCell ref="H17:H18"/>
    <mergeCell ref="P261:T261"/>
    <mergeCell ref="P532:T532"/>
    <mergeCell ref="P503:T503"/>
    <mergeCell ref="P452:V452"/>
    <mergeCell ref="A291:O292"/>
    <mergeCell ref="P459:T459"/>
    <mergeCell ref="D465:E465"/>
    <mergeCell ref="P217:T217"/>
    <mergeCell ref="A505:O506"/>
    <mergeCell ref="D198:E198"/>
    <mergeCell ref="D204:E204"/>
    <mergeCell ref="P275:V275"/>
    <mergeCell ref="P27:T27"/>
    <mergeCell ref="P154:T154"/>
    <mergeCell ref="A222:O223"/>
    <mergeCell ref="P560:V560"/>
    <mergeCell ref="P505:V505"/>
    <mergeCell ref="P545:T545"/>
    <mergeCell ref="D295:E295"/>
    <mergeCell ref="D172:E172"/>
    <mergeCell ref="A156:O157"/>
    <mergeCell ref="P88:T88"/>
    <mergeCell ref="P461:V461"/>
    <mergeCell ref="P51:T51"/>
    <mergeCell ref="J9:M9"/>
    <mergeCell ref="A296:O297"/>
    <mergeCell ref="D112:E112"/>
    <mergeCell ref="P538:T538"/>
    <mergeCell ref="D519:E519"/>
    <mergeCell ref="P389:V389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A514:Z514"/>
    <mergeCell ref="P143:T143"/>
    <mergeCell ref="A129:O130"/>
    <mergeCell ref="P441:T441"/>
    <mergeCell ref="D51:E51"/>
    <mergeCell ref="P235:T235"/>
    <mergeCell ref="P477:T477"/>
    <mergeCell ref="P533:T533"/>
    <mergeCell ref="D349:E349"/>
    <mergeCell ref="D476:E476"/>
    <mergeCell ref="P384:V384"/>
    <mergeCell ref="P306:T306"/>
    <mergeCell ref="P157:V157"/>
    <mergeCell ref="A147:Z147"/>
    <mergeCell ref="P249:V249"/>
    <mergeCell ref="A13:M13"/>
    <mergeCell ref="A561:Z561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D477:E477"/>
    <mergeCell ref="P204:T204"/>
    <mergeCell ref="P207:T207"/>
    <mergeCell ref="A302:O303"/>
    <mergeCell ref="P150:V150"/>
    <mergeCell ref="P28:V28"/>
    <mergeCell ref="D551:E551"/>
    <mergeCell ref="A353:Z353"/>
    <mergeCell ref="A160:O161"/>
    <mergeCell ref="A14:M14"/>
    <mergeCell ref="D467:E467"/>
    <mergeCell ref="P424:T424"/>
    <mergeCell ref="D538:E538"/>
    <mergeCell ref="P138:T138"/>
    <mergeCell ref="P228:V228"/>
    <mergeCell ref="P546:T546"/>
    <mergeCell ref="P498:T498"/>
    <mergeCell ref="P178:V178"/>
    <mergeCell ref="D235:E235"/>
    <mergeCell ref="P547:V547"/>
    <mergeCell ref="P537:T537"/>
    <mergeCell ref="T6:U9"/>
    <mergeCell ref="D533:E533"/>
    <mergeCell ref="Q10:R10"/>
    <mergeCell ref="A429:Z429"/>
    <mergeCell ref="P318:V318"/>
    <mergeCell ref="H581:H582"/>
    <mergeCell ref="P256:V256"/>
    <mergeCell ref="J581:J582"/>
    <mergeCell ref="P554:V554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D335:E335"/>
    <mergeCell ref="P516:T516"/>
    <mergeCell ref="P543:T543"/>
    <mergeCell ref="D424:E424"/>
    <mergeCell ref="P491:T491"/>
    <mergeCell ref="P24:T24"/>
    <mergeCell ref="P322:T322"/>
    <mergeCell ref="P260:T260"/>
    <mergeCell ref="P558:T558"/>
    <mergeCell ref="D59:E59"/>
    <mergeCell ref="T5:U5"/>
    <mergeCell ref="D119:E119"/>
    <mergeCell ref="AC581:AC582"/>
    <mergeCell ref="P76:T76"/>
    <mergeCell ref="P496:T496"/>
    <mergeCell ref="P203:T203"/>
    <mergeCell ref="A319:Z319"/>
    <mergeCell ref="A48:Z48"/>
    <mergeCell ref="D40:E40"/>
    <mergeCell ref="V5:W5"/>
    <mergeCell ref="P361:T361"/>
    <mergeCell ref="D233:E233"/>
    <mergeCell ref="D111:E111"/>
    <mergeCell ref="A142:Z142"/>
    <mergeCell ref="P510:V510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P288:V288"/>
    <mergeCell ref="D328:E328"/>
    <mergeCell ref="P136:V136"/>
    <mergeCell ref="A135:O136"/>
    <mergeCell ref="A259:Z259"/>
    <mergeCell ref="A126:Z126"/>
    <mergeCell ref="D251:E251"/>
    <mergeCell ref="P499:V499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480:E480"/>
    <mergeCell ref="D280:E280"/>
    <mergeCell ref="P425:T425"/>
    <mergeCell ref="A79:Z79"/>
    <mergeCell ref="A82:O83"/>
    <mergeCell ref="P83:V83"/>
    <mergeCell ref="D138:E138"/>
    <mergeCell ref="P457:V457"/>
    <mergeCell ref="P393:T393"/>
    <mergeCell ref="D203:E203"/>
    <mergeCell ref="D75:E75"/>
    <mergeCell ref="D206:E206"/>
    <mergeCell ref="P350:T350"/>
    <mergeCell ref="A168:Z168"/>
    <mergeCell ref="I17:I18"/>
    <mergeCell ref="D306:E306"/>
    <mergeCell ref="D377:E377"/>
    <mergeCell ref="P114:V114"/>
    <mergeCell ref="P281:T281"/>
    <mergeCell ref="D72:E72"/>
    <mergeCell ref="A326:Z326"/>
    <mergeCell ref="B581:B582"/>
    <mergeCell ref="D532:E532"/>
    <mergeCell ref="P317:V317"/>
    <mergeCell ref="P146:V146"/>
    <mergeCell ref="D330:E330"/>
    <mergeCell ref="P578:V578"/>
    <mergeCell ref="C580:H580"/>
    <mergeCell ref="D492:E492"/>
    <mergeCell ref="A565:Z565"/>
    <mergeCell ref="P540:V540"/>
    <mergeCell ref="A304:Z304"/>
    <mergeCell ref="D96:E96"/>
    <mergeCell ref="D52:E52"/>
    <mergeCell ref="D350:E350"/>
    <mergeCell ref="A162:Z162"/>
    <mergeCell ref="P408:V408"/>
    <mergeCell ref="D27:E27"/>
    <mergeCell ref="A338:O339"/>
    <mergeCell ref="P208:T208"/>
    <mergeCell ref="D396:E396"/>
    <mergeCell ref="P450:T450"/>
    <mergeCell ref="A567:O568"/>
    <mergeCell ref="P419:T419"/>
    <mergeCell ref="P219:T219"/>
    <mergeCell ref="A164:Z164"/>
    <mergeCell ref="P272:T272"/>
    <mergeCell ref="D327:E327"/>
    <mergeCell ref="P439:V439"/>
    <mergeCell ref="A438:O439"/>
    <mergeCell ref="P433:V433"/>
    <mergeCell ref="A556:Z556"/>
    <mergeCell ref="P544:T544"/>
    <mergeCell ref="U581:U582"/>
    <mergeCell ref="A250:Z250"/>
    <mergeCell ref="A5:C5"/>
    <mergeCell ref="W581:W582"/>
    <mergeCell ref="A110:Z110"/>
    <mergeCell ref="P412:V412"/>
    <mergeCell ref="P406:T406"/>
    <mergeCell ref="P135:V135"/>
    <mergeCell ref="P362:V362"/>
    <mergeCell ref="D337:E337"/>
    <mergeCell ref="A410:Z410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380:V380"/>
    <mergeCell ref="D466:E466"/>
    <mergeCell ref="P66:T66"/>
    <mergeCell ref="D9:E9"/>
    <mergeCell ref="P197:T197"/>
    <mergeCell ref="D118:E118"/>
    <mergeCell ref="P53:T53"/>
    <mergeCell ref="P495:T495"/>
    <mergeCell ref="A47:Z47"/>
    <mergeCell ref="F9:G9"/>
    <mergeCell ref="A248:O249"/>
    <mergeCell ref="P422:T422"/>
    <mergeCell ref="D232:E232"/>
    <mergeCell ref="V581:V582"/>
    <mergeCell ref="X581:X582"/>
    <mergeCell ref="D24:E24"/>
    <mergeCell ref="P576:V576"/>
    <mergeCell ref="Q11:R11"/>
    <mergeCell ref="D322:E322"/>
    <mergeCell ref="P205:T205"/>
    <mergeCell ref="D260:E260"/>
    <mergeCell ref="A6:C6"/>
    <mergeCell ref="D113:E113"/>
    <mergeCell ref="D545:E545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A559:O560"/>
    <mergeCell ref="D546:E546"/>
    <mergeCell ref="Q9:R9"/>
    <mergeCell ref="P267:V267"/>
    <mergeCell ref="P312:T312"/>
    <mergeCell ref="D255:E255"/>
    <mergeCell ref="P119:T119"/>
    <mergeCell ref="P62:V62"/>
    <mergeCell ref="P469:T469"/>
    <mergeCell ref="A210:O211"/>
    <mergeCell ref="P264:T264"/>
    <mergeCell ref="D38:E38"/>
    <mergeCell ref="A356:O357"/>
    <mergeCell ref="D169:E169"/>
    <mergeCell ref="P524:T524"/>
    <mergeCell ref="P82:V82"/>
    <mergeCell ref="P15:T16"/>
    <mergeCell ref="P23:T23"/>
    <mergeCell ref="D106:E106"/>
    <mergeCell ref="A41:O42"/>
    <mergeCell ref="D272:E272"/>
    <mergeCell ref="P39:T39"/>
    <mergeCell ref="P508:T508"/>
    <mergeCell ref="P337:T337"/>
    <mergeCell ref="A453:Z453"/>
    <mergeCell ref="D209:E209"/>
    <mergeCell ref="P188:V188"/>
    <mergeCell ref="D87:E87"/>
    <mergeCell ref="D516:E516"/>
    <mergeCell ref="D301:E301"/>
    <mergeCell ref="D122:E122"/>
    <mergeCell ref="A376:Z376"/>
    <mergeCell ref="P474:T474"/>
    <mergeCell ref="A227:O228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T581:T582"/>
    <mergeCell ref="L17:L18"/>
    <mergeCell ref="P555:V555"/>
    <mergeCell ref="P426:T426"/>
    <mergeCell ref="P255:T255"/>
    <mergeCell ref="P346:V346"/>
    <mergeCell ref="P125:V125"/>
    <mergeCell ref="P192:T192"/>
    <mergeCell ref="A569:Z569"/>
    <mergeCell ref="A102:Z102"/>
    <mergeCell ref="P113:T113"/>
    <mergeCell ref="A229:Z229"/>
    <mergeCell ref="P17:T18"/>
    <mergeCell ref="A148:Z148"/>
    <mergeCell ref="P50:T50"/>
    <mergeCell ref="P492:T492"/>
    <mergeCell ref="A581:A582"/>
    <mergeCell ref="D31:E31"/>
    <mergeCell ref="C581:C582"/>
    <mergeCell ref="D329:E329"/>
    <mergeCell ref="P479:T479"/>
    <mergeCell ref="D400:E400"/>
    <mergeCell ref="P286:T286"/>
    <mergeCell ref="P187:T187"/>
    <mergeCell ref="P494:T494"/>
    <mergeCell ref="D264:E264"/>
    <mergeCell ref="D93:E93"/>
    <mergeCell ref="P519:T519"/>
    <mergeCell ref="D220:E220"/>
    <mergeCell ref="P199:V199"/>
    <mergeCell ref="P297:V297"/>
    <mergeCell ref="P122:T122"/>
    <mergeCell ref="P291:V291"/>
    <mergeCell ref="A309:Z309"/>
    <mergeCell ref="P242:T242"/>
    <mergeCell ref="D92:E92"/>
    <mergeCell ref="D524:E524"/>
    <mergeCell ref="P407:T407"/>
    <mergeCell ref="D67:E67"/>
    <mergeCell ref="D5:E5"/>
    <mergeCell ref="P553:T553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P31:T31"/>
    <mergeCell ref="P530:V530"/>
    <mergeCell ref="P527:T527"/>
    <mergeCell ref="P502:T502"/>
    <mergeCell ref="D470:E470"/>
    <mergeCell ref="P331:T331"/>
    <mergeCell ref="A501:Z501"/>
    <mergeCell ref="P567:V567"/>
    <mergeCell ref="A401:O402"/>
    <mergeCell ref="D498:E498"/>
    <mergeCell ref="A332:O333"/>
    <mergeCell ref="P460:V460"/>
    <mergeCell ref="P398:V398"/>
    <mergeCell ref="P33:V33"/>
    <mergeCell ref="D527:E527"/>
    <mergeCell ref="P542:T542"/>
    <mergeCell ref="A458:Z458"/>
    <mergeCell ref="A523:Z523"/>
    <mergeCell ref="P333:V333"/>
    <mergeCell ref="D316:E316"/>
    <mergeCell ref="P273:T273"/>
    <mergeCell ref="D387:E387"/>
    <mergeCell ref="D443:E443"/>
    <mergeCell ref="P400:T400"/>
    <mergeCell ref="P550:T550"/>
    <mergeCell ref="D300:E300"/>
    <mergeCell ref="P237:T237"/>
    <mergeCell ref="P108:V108"/>
    <mergeCell ref="P44:T44"/>
    <mergeCell ref="P473:T473"/>
    <mergeCell ref="A462:Z462"/>
    <mergeCell ref="P329:T329"/>
    <mergeCell ref="D139:E139"/>
    <mergeCell ref="D406:E406"/>
    <mergeCell ref="A241:Z241"/>
    <mergeCell ref="P487:V487"/>
    <mergeCell ref="A70:Z70"/>
    <mergeCell ref="P45:V45"/>
    <mergeCell ref="P95:T95"/>
    <mergeCell ref="D520:E520"/>
    <mergeCell ref="P120:T120"/>
    <mergeCell ref="O581:O582"/>
    <mergeCell ref="P316:T316"/>
    <mergeCell ref="D66:E66"/>
    <mergeCell ref="P443:T443"/>
    <mergeCell ref="D197:E197"/>
    <mergeCell ref="P552:T552"/>
    <mergeCell ref="D253:E253"/>
    <mergeCell ref="D53:E53"/>
    <mergeCell ref="A84:Z84"/>
    <mergeCell ref="D411:E411"/>
    <mergeCell ref="A447:Z447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A386:Z386"/>
    <mergeCell ref="A513:Z513"/>
    <mergeCell ref="D378:E378"/>
    <mergeCell ref="P548:V548"/>
    <mergeCell ref="D536:E536"/>
    <mergeCell ref="P236:T236"/>
    <mergeCell ref="P156:V156"/>
    <mergeCell ref="A152:Z152"/>
    <mergeCell ref="P92:T92"/>
    <mergeCell ref="L581:L582"/>
    <mergeCell ref="P394:T394"/>
    <mergeCell ref="A573:O57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D543:E543"/>
    <mergeCell ref="D518:E518"/>
    <mergeCell ref="A521:O522"/>
    <mergeCell ref="P252:T252"/>
    <mergeCell ref="P81:T81"/>
    <mergeCell ref="A276:Z276"/>
    <mergeCell ref="P245:V245"/>
    <mergeCell ref="P172:T172"/>
    <mergeCell ref="P446:V446"/>
    <mergeCell ref="A445:O446"/>
    <mergeCell ref="P402:V402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V10:W10"/>
    <mergeCell ref="D493:E493"/>
    <mergeCell ref="D360:E360"/>
    <mergeCell ref="D431:E431"/>
    <mergeCell ref="P99:T99"/>
    <mergeCell ref="D558:E558"/>
    <mergeCell ref="P170:T170"/>
    <mergeCell ref="P468:T468"/>
    <mergeCell ref="P564:V564"/>
    <mergeCell ref="D474:E474"/>
    <mergeCell ref="D315:E315"/>
    <mergeCell ref="A184:O185"/>
    <mergeCell ref="P570:T570"/>
    <mergeCell ref="A451:O452"/>
    <mergeCell ref="D502:E502"/>
    <mergeCell ref="D442:E442"/>
    <mergeCell ref="D144:E144"/>
    <mergeCell ref="D535:E535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A34:Z34"/>
    <mergeCell ref="P451:V451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P290:T290"/>
    <mergeCell ref="P141:V141"/>
    <mergeCell ref="A140:O141"/>
    <mergeCell ref="A258:Z258"/>
    <mergeCell ref="D7:M7"/>
    <mergeCell ref="P173:T173"/>
    <mergeCell ref="P271:T271"/>
    <mergeCell ref="D81:E81"/>
    <mergeCell ref="P265:T265"/>
    <mergeCell ref="P94:T94"/>
    <mergeCell ref="D208:E208"/>
    <mergeCell ref="D8:M8"/>
    <mergeCell ref="H1:Q1"/>
    <mergeCell ref="H9:I9"/>
    <mergeCell ref="D281:E281"/>
    <mergeCell ref="M581:M582"/>
    <mergeCell ref="P211:V211"/>
    <mergeCell ref="P89:V89"/>
    <mergeCell ref="A36:Z36"/>
    <mergeCell ref="A334:Z334"/>
    <mergeCell ref="A427:O428"/>
    <mergeCell ref="A256:O257"/>
    <mergeCell ref="P155:T155"/>
    <mergeCell ref="P324:V324"/>
    <mergeCell ref="D581:D582"/>
    <mergeCell ref="P562:T562"/>
    <mergeCell ref="P511:V511"/>
    <mergeCell ref="D312:E312"/>
    <mergeCell ref="P518:T518"/>
    <mergeCell ref="D263:E263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P520:T520"/>
    <mergeCell ref="A365:Z3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54 X88 X367:X369 X377" xr:uid="{00000000-0002-0000-0000-000011000000}">
      <formula1>IF(AK38&gt;0,OR(X38=0,AND(IF(X38-AK38&gt;=0,TRUE,FALSE),X38&gt;0,IF(X38/(H38*J38)=ROUND(X38/(H38*J38),0),TRUE,FALSE))),FALSE)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61 X280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907</v>
      </c>
      <c r="H1" s="52"/>
    </row>
    <row r="3" spans="2:8" x14ac:dyDescent="0.2">
      <c r="B3" s="47" t="s">
        <v>908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909</v>
      </c>
      <c r="D6" s="47" t="s">
        <v>910</v>
      </c>
      <c r="E6" s="47"/>
    </row>
    <row r="8" spans="2:8" x14ac:dyDescent="0.2">
      <c r="B8" s="47" t="s">
        <v>19</v>
      </c>
      <c r="C8" s="47" t="s">
        <v>909</v>
      </c>
      <c r="D8" s="47"/>
      <c r="E8" s="47"/>
    </row>
    <row r="10" spans="2:8" x14ac:dyDescent="0.2">
      <c r="B10" s="47" t="s">
        <v>911</v>
      </c>
      <c r="C10" s="47"/>
      <c r="D10" s="47"/>
      <c r="E10" s="47"/>
    </row>
    <row r="11" spans="2:8" x14ac:dyDescent="0.2">
      <c r="B11" s="47" t="s">
        <v>912</v>
      </c>
      <c r="C11" s="47"/>
      <c r="D11" s="47"/>
      <c r="E11" s="47"/>
    </row>
    <row r="12" spans="2:8" x14ac:dyDescent="0.2">
      <c r="B12" s="47" t="s">
        <v>913</v>
      </c>
      <c r="C12" s="47"/>
      <c r="D12" s="47"/>
      <c r="E12" s="47"/>
    </row>
    <row r="13" spans="2:8" x14ac:dyDescent="0.2">
      <c r="B13" s="47" t="s">
        <v>914</v>
      </c>
      <c r="C13" s="47"/>
      <c r="D13" s="47"/>
      <c r="E13" s="47"/>
    </row>
    <row r="14" spans="2:8" x14ac:dyDescent="0.2">
      <c r="B14" s="47" t="s">
        <v>915</v>
      </c>
      <c r="C14" s="47"/>
      <c r="D14" s="47"/>
      <c r="E14" s="47"/>
    </row>
    <row r="15" spans="2:8" x14ac:dyDescent="0.2">
      <c r="B15" s="47" t="s">
        <v>916</v>
      </c>
      <c r="C15" s="47"/>
      <c r="D15" s="47"/>
      <c r="E15" s="47"/>
    </row>
    <row r="16" spans="2:8" x14ac:dyDescent="0.2">
      <c r="B16" s="47" t="s">
        <v>917</v>
      </c>
      <c r="C16" s="47"/>
      <c r="D16" s="47"/>
      <c r="E16" s="47"/>
    </row>
    <row r="17" spans="2:5" x14ac:dyDescent="0.2">
      <c r="B17" s="47" t="s">
        <v>918</v>
      </c>
      <c r="C17" s="47"/>
      <c r="D17" s="47"/>
      <c r="E17" s="47"/>
    </row>
    <row r="18" spans="2:5" x14ac:dyDescent="0.2">
      <c r="B18" s="47" t="s">
        <v>919</v>
      </c>
      <c r="C18" s="47"/>
      <c r="D18" s="47"/>
      <c r="E18" s="47"/>
    </row>
    <row r="19" spans="2:5" x14ac:dyDescent="0.2">
      <c r="B19" s="47" t="s">
        <v>920</v>
      </c>
      <c r="C19" s="47"/>
      <c r="D19" s="47"/>
      <c r="E19" s="47"/>
    </row>
    <row r="20" spans="2:5" x14ac:dyDescent="0.2">
      <c r="B20" s="47" t="s">
        <v>921</v>
      </c>
      <c r="C20" s="47"/>
      <c r="D20" s="47"/>
      <c r="E20" s="47"/>
    </row>
  </sheetData>
  <sheetProtection algorithmName="SHA-512" hashValue="KDt18JB7VNCxGYe4YejaCDWdw1voahx7Qdg9T/6KqfHLtHz76op+2Wo1GJcuWu2sxAaIxkmAsePt7Zu38VRIDA==" saltValue="TegyY7gJ//MKLAsLU4od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1169</vt:i4>
      </vt:variant>
    </vt:vector>
  </HeadingPairs>
  <TitlesOfParts>
    <vt:vector size="11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