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5591A4B-1E86-4F28-9922-67A366D80C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заказа'!$A$18:$AF$578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X568" i="1"/>
  <c r="X567" i="1"/>
  <c r="BO566" i="1"/>
  <c r="BM566" i="1"/>
  <c r="Y566" i="1"/>
  <c r="Y568" i="1" s="1"/>
  <c r="X564" i="1"/>
  <c r="X563" i="1"/>
  <c r="BO562" i="1"/>
  <c r="BM562" i="1"/>
  <c r="Y562" i="1"/>
  <c r="X560" i="1"/>
  <c r="X559" i="1"/>
  <c r="BO558" i="1"/>
  <c r="BM558" i="1"/>
  <c r="Y558" i="1"/>
  <c r="Y559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BP495" i="1" s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BP479" i="1" s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P471" i="1" s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Y451" i="1" s="1"/>
  <c r="P449" i="1"/>
  <c r="X446" i="1"/>
  <c r="X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Y438" i="1" s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BP406" i="1" s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BP392" i="1" s="1"/>
  <c r="P392" i="1"/>
  <c r="X389" i="1"/>
  <c r="X388" i="1"/>
  <c r="BO387" i="1"/>
  <c r="BM387" i="1"/>
  <c r="Y387" i="1"/>
  <c r="Y389" i="1" s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BP359" i="1" s="1"/>
  <c r="P359" i="1"/>
  <c r="X357" i="1"/>
  <c r="X356" i="1"/>
  <c r="BO355" i="1"/>
  <c r="BM355" i="1"/>
  <c r="Y355" i="1"/>
  <c r="Y356" i="1" s="1"/>
  <c r="P355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BO341" i="1"/>
  <c r="BM341" i="1"/>
  <c r="Y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P321" i="1"/>
  <c r="BO320" i="1"/>
  <c r="BM320" i="1"/>
  <c r="Y320" i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Z280" i="1" s="1"/>
  <c r="P280" i="1"/>
  <c r="BO279" i="1"/>
  <c r="BM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X248" i="1"/>
  <c r="BO247" i="1"/>
  <c r="BM247" i="1"/>
  <c r="Y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89" i="1"/>
  <c r="X188" i="1"/>
  <c r="BO187" i="1"/>
  <c r="BM187" i="1"/>
  <c r="Y187" i="1"/>
  <c r="X185" i="1"/>
  <c r="X184" i="1"/>
  <c r="BO183" i="1"/>
  <c r="BM183" i="1"/>
  <c r="Y183" i="1"/>
  <c r="BO182" i="1"/>
  <c r="BM182" i="1"/>
  <c r="Y182" i="1"/>
  <c r="BO181" i="1"/>
  <c r="BM181" i="1"/>
  <c r="Z181" i="1"/>
  <c r="Y181" i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O153" i="1"/>
  <c r="BM153" i="1"/>
  <c r="Y153" i="1"/>
  <c r="BP153" i="1" s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Y129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D583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BP37" i="1" s="1"/>
  <c r="P37" i="1"/>
  <c r="X33" i="1"/>
  <c r="X32" i="1"/>
  <c r="BO31" i="1"/>
  <c r="BM31" i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X574" i="1" s="1"/>
  <c r="Y22" i="1"/>
  <c r="P22" i="1"/>
  <c r="H10" i="1"/>
  <c r="A9" i="1"/>
  <c r="F10" i="1" s="1"/>
  <c r="D7" i="1"/>
  <c r="Q6" i="1"/>
  <c r="P2" i="1"/>
  <c r="BP183" i="1" l="1"/>
  <c r="BN183" i="1"/>
  <c r="Z183" i="1"/>
  <c r="BP205" i="1"/>
  <c r="BN205" i="1"/>
  <c r="Z205" i="1"/>
  <c r="BN225" i="1"/>
  <c r="Z225" i="1"/>
  <c r="BP232" i="1"/>
  <c r="BN232" i="1"/>
  <c r="Z232" i="1"/>
  <c r="Y249" i="1"/>
  <c r="Y248" i="1"/>
  <c r="BP247" i="1"/>
  <c r="BN247" i="1"/>
  <c r="Z247" i="1"/>
  <c r="Z248" i="1" s="1"/>
  <c r="BP270" i="1"/>
  <c r="BN270" i="1"/>
  <c r="Z270" i="1"/>
  <c r="Z27" i="1"/>
  <c r="BN27" i="1"/>
  <c r="X573" i="1"/>
  <c r="Z52" i="1"/>
  <c r="BN52" i="1"/>
  <c r="Z66" i="1"/>
  <c r="BN66" i="1"/>
  <c r="Y78" i="1"/>
  <c r="Z80" i="1"/>
  <c r="BN80" i="1"/>
  <c r="E583" i="1"/>
  <c r="Z98" i="1"/>
  <c r="BN98" i="1"/>
  <c r="F583" i="1"/>
  <c r="Z113" i="1"/>
  <c r="BN113" i="1"/>
  <c r="Y125" i="1"/>
  <c r="Z123" i="1"/>
  <c r="BN123" i="1"/>
  <c r="Z144" i="1"/>
  <c r="BN144" i="1"/>
  <c r="H583" i="1"/>
  <c r="Z172" i="1"/>
  <c r="BN172" i="1"/>
  <c r="Y185" i="1"/>
  <c r="Y184" i="1"/>
  <c r="BP181" i="1"/>
  <c r="BN181" i="1"/>
  <c r="BP182" i="1"/>
  <c r="BN182" i="1"/>
  <c r="Z182" i="1"/>
  <c r="Z184" i="1" s="1"/>
  <c r="Y223" i="1"/>
  <c r="BP215" i="1"/>
  <c r="BN215" i="1"/>
  <c r="Z215" i="1"/>
  <c r="BP242" i="1"/>
  <c r="BN242" i="1"/>
  <c r="Z242" i="1"/>
  <c r="BP278" i="1"/>
  <c r="BN278" i="1"/>
  <c r="Z278" i="1"/>
  <c r="Z312" i="1"/>
  <c r="BN312" i="1"/>
  <c r="Z322" i="1"/>
  <c r="BN322" i="1"/>
  <c r="Z344" i="1"/>
  <c r="BN344" i="1"/>
  <c r="Z355" i="1"/>
  <c r="Z356" i="1" s="1"/>
  <c r="BN355" i="1"/>
  <c r="BP355" i="1"/>
  <c r="Z359" i="1"/>
  <c r="BN359" i="1"/>
  <c r="Z371" i="1"/>
  <c r="BN371" i="1"/>
  <c r="Z387" i="1"/>
  <c r="Z388" i="1" s="1"/>
  <c r="BN387" i="1"/>
  <c r="BP387" i="1"/>
  <c r="Y388" i="1"/>
  <c r="Z392" i="1"/>
  <c r="BN392" i="1"/>
  <c r="Z406" i="1"/>
  <c r="BN406" i="1"/>
  <c r="Z424" i="1"/>
  <c r="BN424" i="1"/>
  <c r="Z443" i="1"/>
  <c r="BN443" i="1"/>
  <c r="Z471" i="1"/>
  <c r="BN471" i="1"/>
  <c r="Z479" i="1"/>
  <c r="BN479" i="1"/>
  <c r="Z495" i="1"/>
  <c r="BN495" i="1"/>
  <c r="Z558" i="1"/>
  <c r="Z559" i="1" s="1"/>
  <c r="BN558" i="1"/>
  <c r="BP558" i="1"/>
  <c r="Z566" i="1"/>
  <c r="Z567" i="1" s="1"/>
  <c r="BN566" i="1"/>
  <c r="BP566" i="1"/>
  <c r="Y567" i="1"/>
  <c r="BP234" i="1"/>
  <c r="BN234" i="1"/>
  <c r="Z234" i="1"/>
  <c r="BP261" i="1"/>
  <c r="BN261" i="1"/>
  <c r="Z261" i="1"/>
  <c r="BP272" i="1"/>
  <c r="BN272" i="1"/>
  <c r="Z272" i="1"/>
  <c r="BP314" i="1"/>
  <c r="BN314" i="1"/>
  <c r="Z314" i="1"/>
  <c r="BP328" i="1"/>
  <c r="BN328" i="1"/>
  <c r="Z328" i="1"/>
  <c r="BP341" i="1"/>
  <c r="BN341" i="1"/>
  <c r="Z341" i="1"/>
  <c r="Y352" i="1"/>
  <c r="BP348" i="1"/>
  <c r="BN348" i="1"/>
  <c r="Z348" i="1"/>
  <c r="BP369" i="1"/>
  <c r="BN369" i="1"/>
  <c r="Z369" i="1"/>
  <c r="BP383" i="1"/>
  <c r="BN383" i="1"/>
  <c r="Z383" i="1"/>
  <c r="Y402" i="1"/>
  <c r="Y401" i="1"/>
  <c r="BP400" i="1"/>
  <c r="BN400" i="1"/>
  <c r="Z400" i="1"/>
  <c r="Z401" i="1" s="1"/>
  <c r="Y408" i="1"/>
  <c r="BP404" i="1"/>
  <c r="BN404" i="1"/>
  <c r="Z404" i="1"/>
  <c r="B583" i="1"/>
  <c r="X575" i="1"/>
  <c r="X576" i="1" s="1"/>
  <c r="Z25" i="1"/>
  <c r="BN25" i="1"/>
  <c r="Z31" i="1"/>
  <c r="Z32" i="1" s="1"/>
  <c r="BN31" i="1"/>
  <c r="BP31" i="1"/>
  <c r="Y32" i="1"/>
  <c r="Z37" i="1"/>
  <c r="BN37" i="1"/>
  <c r="Z50" i="1"/>
  <c r="BN50" i="1"/>
  <c r="Z54" i="1"/>
  <c r="BN54" i="1"/>
  <c r="Y62" i="1"/>
  <c r="Z60" i="1"/>
  <c r="BN60" i="1"/>
  <c r="Y68" i="1"/>
  <c r="Z72" i="1"/>
  <c r="BN72" i="1"/>
  <c r="Z76" i="1"/>
  <c r="BN76" i="1"/>
  <c r="Y82" i="1"/>
  <c r="Z87" i="1"/>
  <c r="BN87" i="1"/>
  <c r="Y100" i="1"/>
  <c r="Z96" i="1"/>
  <c r="BN96" i="1"/>
  <c r="Z105" i="1"/>
  <c r="BN105" i="1"/>
  <c r="Z111" i="1"/>
  <c r="BN111" i="1"/>
  <c r="BP111" i="1"/>
  <c r="Z117" i="1"/>
  <c r="BN117" i="1"/>
  <c r="BP117" i="1"/>
  <c r="Z121" i="1"/>
  <c r="BN121" i="1"/>
  <c r="Z127" i="1"/>
  <c r="BN127" i="1"/>
  <c r="BP127" i="1"/>
  <c r="G583" i="1"/>
  <c r="Z138" i="1"/>
  <c r="BN138" i="1"/>
  <c r="BP138" i="1"/>
  <c r="Z149" i="1"/>
  <c r="Z150" i="1" s="1"/>
  <c r="BN149" i="1"/>
  <c r="BP149" i="1"/>
  <c r="Y150" i="1"/>
  <c r="Z153" i="1"/>
  <c r="BN153" i="1"/>
  <c r="Z170" i="1"/>
  <c r="BN170" i="1"/>
  <c r="Z174" i="1"/>
  <c r="BN174" i="1"/>
  <c r="Z193" i="1"/>
  <c r="BN193" i="1"/>
  <c r="Y199" i="1"/>
  <c r="Z203" i="1"/>
  <c r="BN203" i="1"/>
  <c r="Z207" i="1"/>
  <c r="BN207" i="1"/>
  <c r="Z213" i="1"/>
  <c r="BN213" i="1"/>
  <c r="BP213" i="1"/>
  <c r="Z217" i="1"/>
  <c r="BN217" i="1"/>
  <c r="Z221" i="1"/>
  <c r="BN221" i="1"/>
  <c r="Y227" i="1"/>
  <c r="BP225" i="1"/>
  <c r="BP238" i="1"/>
  <c r="BN238" i="1"/>
  <c r="Z238" i="1"/>
  <c r="BP265" i="1"/>
  <c r="BN265" i="1"/>
  <c r="Z265" i="1"/>
  <c r="BP273" i="1"/>
  <c r="BN273" i="1"/>
  <c r="Z273" i="1"/>
  <c r="P583" i="1"/>
  <c r="Y287" i="1"/>
  <c r="BP286" i="1"/>
  <c r="BN286" i="1"/>
  <c r="Z286" i="1"/>
  <c r="Z287" i="1" s="1"/>
  <c r="Y292" i="1"/>
  <c r="Y291" i="1"/>
  <c r="BP290" i="1"/>
  <c r="BN290" i="1"/>
  <c r="Z290" i="1"/>
  <c r="Z291" i="1" s="1"/>
  <c r="Y297" i="1"/>
  <c r="Q583" i="1"/>
  <c r="Y296" i="1"/>
  <c r="BP295" i="1"/>
  <c r="BN295" i="1"/>
  <c r="Z295" i="1"/>
  <c r="Z296" i="1" s="1"/>
  <c r="BP300" i="1"/>
  <c r="BN300" i="1"/>
  <c r="Z300" i="1"/>
  <c r="BP320" i="1"/>
  <c r="BN320" i="1"/>
  <c r="Z320" i="1"/>
  <c r="BP336" i="1"/>
  <c r="BN336" i="1"/>
  <c r="Z336" i="1"/>
  <c r="BP342" i="1"/>
  <c r="BN342" i="1"/>
  <c r="Z342" i="1"/>
  <c r="Y351" i="1"/>
  <c r="BP361" i="1"/>
  <c r="BN361" i="1"/>
  <c r="Z361" i="1"/>
  <c r="BP373" i="1"/>
  <c r="BN373" i="1"/>
  <c r="Z373" i="1"/>
  <c r="BP394" i="1"/>
  <c r="BN394" i="1"/>
  <c r="Z394" i="1"/>
  <c r="BP418" i="1"/>
  <c r="BN418" i="1"/>
  <c r="Z418" i="1"/>
  <c r="BP426" i="1"/>
  <c r="BN426" i="1"/>
  <c r="Z426" i="1"/>
  <c r="BP450" i="1"/>
  <c r="BN450" i="1"/>
  <c r="Z450" i="1"/>
  <c r="AA583" i="1"/>
  <c r="Y456" i="1"/>
  <c r="BP455" i="1"/>
  <c r="BN455" i="1"/>
  <c r="Z455" i="1"/>
  <c r="Z456" i="1" s="1"/>
  <c r="Y461" i="1"/>
  <c r="Y460" i="1"/>
  <c r="BP459" i="1"/>
  <c r="BN459" i="1"/>
  <c r="Z459" i="1"/>
  <c r="Z460" i="1" s="1"/>
  <c r="BP465" i="1"/>
  <c r="BN465" i="1"/>
  <c r="Z465" i="1"/>
  <c r="BP473" i="1"/>
  <c r="BN473" i="1"/>
  <c r="Z473" i="1"/>
  <c r="BP485" i="1"/>
  <c r="BN485" i="1"/>
  <c r="Z485" i="1"/>
  <c r="BP497" i="1"/>
  <c r="BN497" i="1"/>
  <c r="Z497" i="1"/>
  <c r="Y530" i="1"/>
  <c r="Y529" i="1"/>
  <c r="BP524" i="1"/>
  <c r="BN524" i="1"/>
  <c r="Z524" i="1"/>
  <c r="BP526" i="1"/>
  <c r="BN526" i="1"/>
  <c r="Z526" i="1"/>
  <c r="BP528" i="1"/>
  <c r="BN528" i="1"/>
  <c r="Z528" i="1"/>
  <c r="Y548" i="1"/>
  <c r="Y547" i="1"/>
  <c r="BP542" i="1"/>
  <c r="BN542" i="1"/>
  <c r="Z542" i="1"/>
  <c r="BP544" i="1"/>
  <c r="BN544" i="1"/>
  <c r="Z544" i="1"/>
  <c r="BP546" i="1"/>
  <c r="BN546" i="1"/>
  <c r="Z546" i="1"/>
  <c r="Y244" i="1"/>
  <c r="BP422" i="1"/>
  <c r="BN422" i="1"/>
  <c r="Z422" i="1"/>
  <c r="BP437" i="1"/>
  <c r="BN437" i="1"/>
  <c r="Z437" i="1"/>
  <c r="BP441" i="1"/>
  <c r="BN441" i="1"/>
  <c r="Z441" i="1"/>
  <c r="BP469" i="1"/>
  <c r="BN469" i="1"/>
  <c r="Z469" i="1"/>
  <c r="BP477" i="1"/>
  <c r="BN477" i="1"/>
  <c r="Z477" i="1"/>
  <c r="BP493" i="1"/>
  <c r="BN493" i="1"/>
  <c r="Z493" i="1"/>
  <c r="BP509" i="1"/>
  <c r="BN509" i="1"/>
  <c r="Z509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Y432" i="1"/>
  <c r="AD583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7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252" i="1"/>
  <c r="BN252" i="1"/>
  <c r="Z252" i="1"/>
  <c r="BP254" i="1"/>
  <c r="BN254" i="1"/>
  <c r="Z254" i="1"/>
  <c r="BP262" i="1"/>
  <c r="BN262" i="1"/>
  <c r="Z262" i="1"/>
  <c r="Y266" i="1"/>
  <c r="BP271" i="1"/>
  <c r="BN271" i="1"/>
  <c r="Z271" i="1"/>
  <c r="Z274" i="1" s="1"/>
  <c r="BP360" i="1"/>
  <c r="BN360" i="1"/>
  <c r="Z360" i="1"/>
  <c r="Y362" i="1"/>
  <c r="BP395" i="1"/>
  <c r="BN395" i="1"/>
  <c r="Z395" i="1"/>
  <c r="BP442" i="1"/>
  <c r="BN442" i="1"/>
  <c r="Z442" i="1"/>
  <c r="Z445" i="1" s="1"/>
  <c r="Y446" i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F9" i="1"/>
  <c r="J9" i="1"/>
  <c r="Z22" i="1"/>
  <c r="BN22" i="1"/>
  <c r="BP22" i="1"/>
  <c r="Z24" i="1"/>
  <c r="BN24" i="1"/>
  <c r="Z26" i="1"/>
  <c r="BN26" i="1"/>
  <c r="X577" i="1"/>
  <c r="Y29" i="1"/>
  <c r="C583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2" i="1"/>
  <c r="BN92" i="1"/>
  <c r="BP92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Z140" i="1" s="1"/>
  <c r="BN139" i="1"/>
  <c r="Z143" i="1"/>
  <c r="BN143" i="1"/>
  <c r="BP143" i="1"/>
  <c r="Y151" i="1"/>
  <c r="Y156" i="1"/>
  <c r="Z154" i="1"/>
  <c r="BN154" i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Z222" i="1" s="1"/>
  <c r="Y222" i="1"/>
  <c r="BP226" i="1"/>
  <c r="BN226" i="1"/>
  <c r="Z226" i="1"/>
  <c r="Z227" i="1" s="1"/>
  <c r="Y228" i="1"/>
  <c r="K583" i="1"/>
  <c r="Y240" i="1"/>
  <c r="BP231" i="1"/>
  <c r="BN231" i="1"/>
  <c r="Z231" i="1"/>
  <c r="Z239" i="1" s="1"/>
  <c r="BP235" i="1"/>
  <c r="BN235" i="1"/>
  <c r="Z235" i="1"/>
  <c r="Y239" i="1"/>
  <c r="BP243" i="1"/>
  <c r="BN243" i="1"/>
  <c r="Z243" i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83" i="1"/>
  <c r="Y267" i="1"/>
  <c r="BP260" i="1"/>
  <c r="BN260" i="1"/>
  <c r="Z260" i="1"/>
  <c r="Z266" i="1" s="1"/>
  <c r="BP264" i="1"/>
  <c r="BN264" i="1"/>
  <c r="Z264" i="1"/>
  <c r="Y274" i="1"/>
  <c r="BP279" i="1"/>
  <c r="BN279" i="1"/>
  <c r="Z279" i="1"/>
  <c r="Z282" i="1" s="1"/>
  <c r="BP313" i="1"/>
  <c r="BN313" i="1"/>
  <c r="Z313" i="1"/>
  <c r="Y317" i="1"/>
  <c r="BP321" i="1"/>
  <c r="BN321" i="1"/>
  <c r="Z321" i="1"/>
  <c r="Y325" i="1"/>
  <c r="BP329" i="1"/>
  <c r="BN329" i="1"/>
  <c r="Z329" i="1"/>
  <c r="BP337" i="1"/>
  <c r="BN337" i="1"/>
  <c r="Z337" i="1"/>
  <c r="Y339" i="1"/>
  <c r="BP343" i="1"/>
  <c r="BN343" i="1"/>
  <c r="Z343" i="1"/>
  <c r="Y345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Y384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Y427" i="1"/>
  <c r="BP421" i="1"/>
  <c r="BN421" i="1"/>
  <c r="Z421" i="1"/>
  <c r="BP425" i="1"/>
  <c r="BN425" i="1"/>
  <c r="Z425" i="1"/>
  <c r="Y583" i="1"/>
  <c r="M583" i="1"/>
  <c r="Y275" i="1"/>
  <c r="O583" i="1"/>
  <c r="Y283" i="1"/>
  <c r="BP280" i="1"/>
  <c r="BN280" i="1"/>
  <c r="Y282" i="1"/>
  <c r="BP301" i="1"/>
  <c r="BN301" i="1"/>
  <c r="Z301" i="1"/>
  <c r="Z302" i="1" s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BP315" i="1"/>
  <c r="BN315" i="1"/>
  <c r="Z315" i="1"/>
  <c r="Y324" i="1"/>
  <c r="BP323" i="1"/>
  <c r="BN323" i="1"/>
  <c r="Z323" i="1"/>
  <c r="Y332" i="1"/>
  <c r="BP327" i="1"/>
  <c r="BN327" i="1"/>
  <c r="Z327" i="1"/>
  <c r="Z332" i="1" s="1"/>
  <c r="BP331" i="1"/>
  <c r="BN331" i="1"/>
  <c r="Z331" i="1"/>
  <c r="Y333" i="1"/>
  <c r="Y338" i="1"/>
  <c r="BP335" i="1"/>
  <c r="BN335" i="1"/>
  <c r="Z335" i="1"/>
  <c r="Z338" i="1" s="1"/>
  <c r="Y346" i="1"/>
  <c r="Z351" i="1"/>
  <c r="BP349" i="1"/>
  <c r="BN349" i="1"/>
  <c r="Z349" i="1"/>
  <c r="U583" i="1"/>
  <c r="Y363" i="1"/>
  <c r="BP368" i="1"/>
  <c r="BN368" i="1"/>
  <c r="Z368" i="1"/>
  <c r="BP372" i="1"/>
  <c r="BN372" i="1"/>
  <c r="Z372" i="1"/>
  <c r="Y379" i="1"/>
  <c r="BP393" i="1"/>
  <c r="BN393" i="1"/>
  <c r="Z393" i="1"/>
  <c r="Y397" i="1"/>
  <c r="BP405" i="1"/>
  <c r="BN405" i="1"/>
  <c r="Z405" i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Y445" i="1"/>
  <c r="BP444" i="1"/>
  <c r="BN444" i="1"/>
  <c r="Z444" i="1"/>
  <c r="Z583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Y510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156" i="1" l="1"/>
  <c r="Z438" i="1"/>
  <c r="Z408" i="1"/>
  <c r="Z397" i="1"/>
  <c r="Z244" i="1"/>
  <c r="Z145" i="1"/>
  <c r="Z362" i="1"/>
  <c r="Z324" i="1"/>
  <c r="Z62" i="1"/>
  <c r="Z41" i="1"/>
  <c r="Z529" i="1"/>
  <c r="Z505" i="1"/>
  <c r="Z374" i="1"/>
  <c r="Z345" i="1"/>
  <c r="Z124" i="1"/>
  <c r="Z108" i="1"/>
  <c r="Z77" i="1"/>
  <c r="Z194" i="1"/>
  <c r="Z547" i="1"/>
  <c r="Z521" i="1"/>
  <c r="Z427" i="1"/>
  <c r="Z256" i="1"/>
  <c r="Y574" i="1"/>
  <c r="Z554" i="1"/>
  <c r="Z539" i="1"/>
  <c r="Z499" i="1"/>
  <c r="Z481" i="1"/>
  <c r="Z487" i="1"/>
  <c r="Z317" i="1"/>
  <c r="Z210" i="1"/>
  <c r="Z100" i="1"/>
  <c r="Z89" i="1"/>
  <c r="Z68" i="1"/>
  <c r="Z55" i="1"/>
  <c r="Y573" i="1"/>
  <c r="Y575" i="1"/>
  <c r="Z28" i="1"/>
  <c r="Z178" i="1"/>
  <c r="Y577" i="1"/>
  <c r="Z578" i="1" l="1"/>
  <c r="Y576" i="1"/>
</calcChain>
</file>

<file path=xl/sharedStrings.xml><?xml version="1.0" encoding="utf-8"?>
<sst xmlns="http://schemas.openxmlformats.org/spreadsheetml/2006/main" count="2612" uniqueCount="923">
  <si>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</si>
  <si>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</si>
  <si>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</si>
  <si>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</si>
  <si>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</si>
  <si>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</si>
  <si>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</si>
  <si>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</si>
  <si>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</si>
  <si>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</si>
  <si>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</si>
  <si>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</si>
  <si>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</si>
  <si>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</si>
  <si>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</si>
  <si>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</si>
  <si>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</si>
  <si>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</si>
  <si>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</si>
  <si>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</si>
  <si>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</si>
  <si>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</si>
  <si>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</si>
  <si>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</si>
  <si>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</si>
  <si>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</si>
  <si>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</si>
  <si>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</si>
  <si>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</si>
  <si>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</si>
  <si>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</si>
  <si>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</si>
  <si>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</si>
  <si>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</si>
  <si>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</si>
  <si>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</si>
  <si>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</si>
  <si>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</si>
  <si>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</si>
  <si>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</si>
  <si>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</si>
  <si>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</si>
  <si>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</si>
  <si>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</si>
  <si>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</si>
  <si>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</si>
  <si>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</si>
  <si>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</si>
  <si>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</si>
  <si>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</si>
  <si>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</si>
  <si>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</si>
  <si>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</si>
  <si>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</si>
  <si>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</si>
  <si>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</si>
  <si>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</si>
  <si>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</si>
  <si>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</si>
  <si>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</si>
  <si>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</si>
  <si>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</si>
  <si>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</si>
  <si>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</si>
  <si>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</si>
  <si>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</si>
  <si>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</si>
  <si>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</si>
  <si>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</si>
  <si>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</si>
  <si>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</si>
  <si>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</si>
  <si>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</si>
  <si>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</si>
  <si>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</si>
  <si>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</si>
  <si>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</si>
  <si>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</si>
  <si>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</si>
  <si>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</si>
  <si>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</si>
  <si>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</si>
  <si>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</si>
  <si>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</si>
  <si>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</si>
  <si>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</si>
  <si>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</si>
  <si>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</si>
  <si>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</si>
  <si>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</si>
  <si>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</si>
  <si>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</si>
  <si>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</si>
  <si>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</si>
  <si>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</si>
  <si>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</si>
  <si>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</si>
  <si>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</si>
  <si>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</si>
  <si>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</si>
  <si>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</si>
  <si>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</si>
  <si>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</si>
  <si>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</si>
  <si>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</si>
  <si>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</si>
  <si>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</si>
  <si>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</si>
  <si>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Палетта, мин. 1</t>
  </si>
  <si>
    <t>Палетта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</si>
  <si>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</si>
  <si>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</si>
  <si>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</si>
  <si>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</si>
  <si>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</si>
  <si>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</si>
  <si>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</si>
  <si>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</si>
  <si>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</si>
  <si>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</si>
  <si>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</si>
  <si>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</si>
  <si>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</si>
  <si>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</si>
  <si>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</si>
  <si>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</si>
  <si>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</si>
  <si>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</si>
  <si>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</si>
  <si>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</si>
  <si>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</si>
  <si>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</si>
  <si>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</si>
  <si>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</si>
  <si>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</si>
  <si>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</si>
  <si>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</si>
  <si>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</si>
  <si>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</si>
  <si>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</si>
  <si>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</si>
  <si>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</si>
  <si>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</si>
  <si>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</si>
  <si>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</si>
  <si>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</si>
  <si>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</si>
  <si>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</si>
  <si>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</si>
  <si>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</si>
  <si>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</si>
  <si>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</si>
  <si>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</si>
  <si>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</si>
  <si>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</si>
  <si>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</si>
  <si>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</si>
  <si>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</si>
  <si>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</si>
  <si>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</si>
  <si>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</si>
  <si>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</si>
  <si>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</si>
  <si>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</si>
  <si>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</si>
  <si>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</si>
  <si>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</si>
  <si>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</si>
  <si>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</si>
  <si>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</si>
  <si>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</si>
  <si>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</si>
  <si>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</si>
  <si>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</si>
  <si>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</si>
  <si>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</si>
  <si>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</si>
  <si>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</si>
  <si>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</si>
  <si>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</si>
  <si>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</si>
  <si>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</si>
  <si>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</si>
  <si>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</si>
  <si>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</si>
  <si>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</si>
  <si>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</si>
  <si>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</si>
  <si>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</si>
  <si>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</si>
  <si>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</si>
  <si>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</si>
  <si>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</si>
  <si>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</si>
  <si>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</si>
  <si>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</si>
  <si>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</si>
  <si>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</si>
  <si>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</si>
  <si>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</si>
  <si>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</si>
  <si>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</si>
  <si>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</si>
  <si>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</si>
  <si>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</si>
  <si>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</si>
  <si>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</si>
  <si>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</si>
  <si>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</si>
  <si>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</si>
  <si>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</si>
  <si>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</si>
  <si>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</si>
  <si>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</si>
  <si>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</si>
  <si>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</si>
  <si>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</si>
  <si>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</si>
  <si>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</si>
  <si>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</si>
  <si>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</si>
  <si>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</si>
  <si>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</si>
  <si>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</si>
  <si>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</si>
  <si>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Д-RU.РА05.В.31074/23</t>
  </si>
  <si>
    <t>P003988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</si>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</sst>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687" t="s">
        <v>0</v>
      </c>
      <c r="E1" s="671"/>
      <c r="F1" s="671"/>
      <c r="G1" s="12" t="s">
        <v>1</v>
      </c>
      <c r="H1" s="687" t="s">
        <v>2</v>
      </c>
      <c r="I1" s="671"/>
      <c r="J1" s="671"/>
      <c r="K1" s="671"/>
      <c r="L1" s="671"/>
      <c r="M1" s="671"/>
      <c r="N1" s="671"/>
      <c r="O1" s="671"/>
      <c r="P1" s="671"/>
      <c r="Q1" s="671"/>
      <c r="R1" s="670" t="s">
        <v>3</v>
      </c>
      <c r="S1" s="671"/>
      <c r="T1" s="6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5"/>
      <c r="E5" s="736"/>
      <c r="F5" s="976" t="s">
        <v>9</v>
      </c>
      <c r="G5" s="777"/>
      <c r="H5" s="735" t="s">
        <v>922</v>
      </c>
      <c r="I5" s="900"/>
      <c r="J5" s="900"/>
      <c r="K5" s="900"/>
      <c r="L5" s="900"/>
      <c r="M5" s="736"/>
      <c r="N5" s="58"/>
      <c r="P5" s="24" t="s">
        <v>10</v>
      </c>
      <c r="Q5" s="992">
        <v>45786</v>
      </c>
      <c r="R5" s="779"/>
      <c r="T5" s="821" t="s">
        <v>11</v>
      </c>
      <c r="U5" s="703"/>
      <c r="V5" s="825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04" t="s">
        <v>14</v>
      </c>
      <c r="E6" s="905"/>
      <c r="F6" s="905"/>
      <c r="G6" s="905"/>
      <c r="H6" s="905"/>
      <c r="I6" s="905"/>
      <c r="J6" s="905"/>
      <c r="K6" s="905"/>
      <c r="L6" s="905"/>
      <c r="M6" s="779"/>
      <c r="N6" s="59"/>
      <c r="P6" s="24" t="s">
        <v>15</v>
      </c>
      <c r="Q6" s="997" t="str">
        <f>IF(Q5=0," ",CHOOSE(WEEKDAY(Q5,2),"Понедельник","Вторник","Среда","Четверг","Пятница","Суббота","Воскресенье"))</f>
        <v>Пятница</v>
      </c>
      <c r="R6" s="648"/>
      <c r="T6" s="828" t="s">
        <v>16</v>
      </c>
      <c r="U6" s="703"/>
      <c r="V6" s="913" t="s">
        <v>17</v>
      </c>
      <c r="W6" s="689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2"/>
      <c r="R7" s="42"/>
      <c r="T7" s="655"/>
      <c r="U7" s="703"/>
      <c r="V7" s="914"/>
      <c r="W7" s="915"/>
      <c r="AB7" s="51"/>
      <c r="AC7" s="51"/>
      <c r="AD7" s="51"/>
      <c r="AE7" s="51"/>
    </row>
    <row r="8" spans="1:32" s="635" customFormat="1" ht="25.5" customHeight="1" x14ac:dyDescent="0.2">
      <c r="A8" s="1002" t="s">
        <v>18</v>
      </c>
      <c r="B8" s="652"/>
      <c r="C8" s="653"/>
      <c r="D8" s="684" t="s">
        <v>19</v>
      </c>
      <c r="E8" s="685"/>
      <c r="F8" s="685"/>
      <c r="G8" s="685"/>
      <c r="H8" s="685"/>
      <c r="I8" s="685"/>
      <c r="J8" s="685"/>
      <c r="K8" s="685"/>
      <c r="L8" s="685"/>
      <c r="M8" s="686"/>
      <c r="N8" s="61"/>
      <c r="P8" s="24" t="s">
        <v>20</v>
      </c>
      <c r="Q8" s="788">
        <v>0.41666666666666669</v>
      </c>
      <c r="R8" s="679"/>
      <c r="T8" s="655"/>
      <c r="U8" s="703"/>
      <c r="V8" s="914"/>
      <c r="W8" s="915"/>
      <c r="AB8" s="51"/>
      <c r="AC8" s="51"/>
      <c r="AD8" s="51"/>
      <c r="AE8" s="51"/>
    </row>
    <row r="9" spans="1:32" s="635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0"/>
      <c r="E9" s="646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45" t="str">
        <f>IF(AND($A$9="Тип доверенности/получателя при получении в адресе перегруза:",$D$9="Разовая доверенность"),"Введите ФИО","")</f>
        <v/>
      </c>
      <c r="I9" s="646"/>
      <c r="J9" s="6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6"/>
      <c r="L9" s="646"/>
      <c r="M9" s="646"/>
      <c r="N9" s="633"/>
      <c r="P9" s="26" t="s">
        <v>21</v>
      </c>
      <c r="Q9" s="761"/>
      <c r="R9" s="762"/>
      <c r="T9" s="655"/>
      <c r="U9" s="703"/>
      <c r="V9" s="916"/>
      <c r="W9" s="917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0"/>
      <c r="E10" s="646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77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22</v>
      </c>
      <c r="Q10" s="829"/>
      <c r="R10" s="830"/>
      <c r="U10" s="24" t="s">
        <v>23</v>
      </c>
      <c r="V10" s="688" t="s">
        <v>24</v>
      </c>
      <c r="W10" s="689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8"/>
      <c r="R11" s="779"/>
      <c r="U11" s="24" t="s">
        <v>27</v>
      </c>
      <c r="V11" s="928" t="s">
        <v>28</v>
      </c>
      <c r="W11" s="762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14" t="s">
        <v>29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30</v>
      </c>
      <c r="Q12" s="788"/>
      <c r="R12" s="679"/>
      <c r="S12" s="23"/>
      <c r="U12" s="24"/>
      <c r="V12" s="671"/>
      <c r="W12" s="655"/>
      <c r="AB12" s="51"/>
      <c r="AC12" s="51"/>
      <c r="AD12" s="51"/>
      <c r="AE12" s="51"/>
    </row>
    <row r="13" spans="1:32" s="635" customFormat="1" ht="23.25" customHeight="1" x14ac:dyDescent="0.2">
      <c r="A13" s="814" t="s">
        <v>31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32</v>
      </c>
      <c r="Q13" s="928"/>
      <c r="R13" s="7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14" t="s">
        <v>33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41" t="s">
        <v>34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768" t="s">
        <v>35</v>
      </c>
      <c r="Q15" s="671"/>
      <c r="R15" s="671"/>
      <c r="S15" s="671"/>
      <c r="T15" s="6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9"/>
      <c r="Q16" s="769"/>
      <c r="R16" s="769"/>
      <c r="S16" s="769"/>
      <c r="T16" s="7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36</v>
      </c>
      <c r="B17" s="705" t="s">
        <v>37</v>
      </c>
      <c r="C17" s="798" t="s">
        <v>38</v>
      </c>
      <c r="D17" s="705" t="s">
        <v>39</v>
      </c>
      <c r="E17" s="750"/>
      <c r="F17" s="705" t="s">
        <v>40</v>
      </c>
      <c r="G17" s="705" t="s">
        <v>41</v>
      </c>
      <c r="H17" s="705" t="s">
        <v>42</v>
      </c>
      <c r="I17" s="705" t="s">
        <v>43</v>
      </c>
      <c r="J17" s="705" t="s">
        <v>44</v>
      </c>
      <c r="K17" s="705" t="s">
        <v>45</v>
      </c>
      <c r="L17" s="705" t="s">
        <v>46</v>
      </c>
      <c r="M17" s="705" t="s">
        <v>47</v>
      </c>
      <c r="N17" s="705" t="s">
        <v>48</v>
      </c>
      <c r="O17" s="705" t="s">
        <v>49</v>
      </c>
      <c r="P17" s="705" t="s">
        <v>50</v>
      </c>
      <c r="Q17" s="749"/>
      <c r="R17" s="749"/>
      <c r="S17" s="749"/>
      <c r="T17" s="750"/>
      <c r="U17" s="1014" t="s">
        <v>51</v>
      </c>
      <c r="V17" s="777"/>
      <c r="W17" s="705" t="s">
        <v>52</v>
      </c>
      <c r="X17" s="705" t="s">
        <v>53</v>
      </c>
      <c r="Y17" s="1015" t="s">
        <v>54</v>
      </c>
      <c r="Z17" s="895" t="s">
        <v>55</v>
      </c>
      <c r="AA17" s="875" t="s">
        <v>56</v>
      </c>
      <c r="AB17" s="875" t="s">
        <v>57</v>
      </c>
      <c r="AC17" s="875" t="s">
        <v>58</v>
      </c>
      <c r="AD17" s="875" t="s">
        <v>59</v>
      </c>
      <c r="AE17" s="971"/>
      <c r="AF17" s="972"/>
      <c r="AG17" s="66"/>
      <c r="BD17" s="65" t="s">
        <v>60</v>
      </c>
    </row>
    <row r="18" spans="1:68" ht="14.25" customHeight="1" x14ac:dyDescent="0.2">
      <c r="A18" s="706"/>
      <c r="B18" s="706"/>
      <c r="C18" s="706"/>
      <c r="D18" s="751"/>
      <c r="E18" s="753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51"/>
      <c r="Q18" s="752"/>
      <c r="R18" s="752"/>
      <c r="S18" s="752"/>
      <c r="T18" s="753"/>
      <c r="U18" s="67" t="s">
        <v>61</v>
      </c>
      <c r="V18" s="67" t="s">
        <v>62</v>
      </c>
      <c r="W18" s="706"/>
      <c r="X18" s="706"/>
      <c r="Y18" s="1016"/>
      <c r="Z18" s="896"/>
      <c r="AA18" s="876"/>
      <c r="AB18" s="876"/>
      <c r="AC18" s="876"/>
      <c r="AD18" s="973"/>
      <c r="AE18" s="974"/>
      <c r="AF18" s="975"/>
      <c r="AG18" s="66"/>
      <c r="BD18" s="65"/>
    </row>
    <row r="19" spans="1:68" ht="27.75" hidden="1" customHeight="1" x14ac:dyDescent="0.2">
      <c r="A19" s="699" t="s">
        <v>63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669" t="s">
        <v>63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hidden="1" customHeight="1" x14ac:dyDescent="0.25">
      <c r="A21" s="654" t="s">
        <v>64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47">
        <v>4680115885912</v>
      </c>
      <c r="E22" s="648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89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59"/>
      <c r="R22" s="659"/>
      <c r="S22" s="659"/>
      <c r="T22" s="660"/>
      <c r="U22" s="34"/>
      <c r="V22" s="34"/>
      <c r="W22" s="35" t="s">
        <v>69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47">
        <v>4607091388237</v>
      </c>
      <c r="E23" s="648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7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59"/>
      <c r="R23" s="659"/>
      <c r="S23" s="659"/>
      <c r="T23" s="660"/>
      <c r="U23" s="34"/>
      <c r="V23" s="34"/>
      <c r="W23" s="35" t="s">
        <v>69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4301051907</v>
      </c>
      <c r="D24" s="647">
        <v>4680115886230</v>
      </c>
      <c r="E24" s="648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3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59"/>
      <c r="R24" s="659"/>
      <c r="S24" s="659"/>
      <c r="T24" s="660"/>
      <c r="U24" s="34"/>
      <c r="V24" s="34"/>
      <c r="W24" s="35" t="s">
        <v>69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77</v>
      </c>
      <c r="B25" s="54" t="s">
        <v>78</v>
      </c>
      <c r="C25" s="31">
        <v>4301051909</v>
      </c>
      <c r="D25" s="647">
        <v>4680115886247</v>
      </c>
      <c r="E25" s="648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59"/>
      <c r="R25" s="659"/>
      <c r="S25" s="659"/>
      <c r="T25" s="660"/>
      <c r="U25" s="34"/>
      <c r="V25" s="34"/>
      <c r="W25" s="35" t="s">
        <v>69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80</v>
      </c>
      <c r="B26" s="54" t="s">
        <v>81</v>
      </c>
      <c r="C26" s="31">
        <v>4301051861</v>
      </c>
      <c r="D26" s="647">
        <v>4680115885905</v>
      </c>
      <c r="E26" s="648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9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59"/>
      <c r="R26" s="659"/>
      <c r="S26" s="659"/>
      <c r="T26" s="660"/>
      <c r="U26" s="34"/>
      <c r="V26" s="34"/>
      <c r="W26" s="35" t="s">
        <v>69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83</v>
      </c>
      <c r="B27" s="54" t="s">
        <v>84</v>
      </c>
      <c r="C27" s="31">
        <v>4301051592</v>
      </c>
      <c r="D27" s="647">
        <v>4607091388244</v>
      </c>
      <c r="E27" s="648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59"/>
      <c r="R27" s="659"/>
      <c r="S27" s="659"/>
      <c r="T27" s="660"/>
      <c r="U27" s="34"/>
      <c r="V27" s="34"/>
      <c r="W27" s="35" t="s">
        <v>69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56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7"/>
      <c r="P28" s="651" t="s">
        <v>86</v>
      </c>
      <c r="Q28" s="652"/>
      <c r="R28" s="652"/>
      <c r="S28" s="652"/>
      <c r="T28" s="652"/>
      <c r="U28" s="652"/>
      <c r="V28" s="653"/>
      <c r="W28" s="37" t="s">
        <v>87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hidden="1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7"/>
      <c r="P29" s="651" t="s">
        <v>86</v>
      </c>
      <c r="Q29" s="652"/>
      <c r="R29" s="652"/>
      <c r="S29" s="652"/>
      <c r="T29" s="652"/>
      <c r="U29" s="652"/>
      <c r="V29" s="653"/>
      <c r="W29" s="37" t="s">
        <v>69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hidden="1" customHeight="1" x14ac:dyDescent="0.25">
      <c r="A30" s="654" t="s">
        <v>88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hidden="1" customHeight="1" x14ac:dyDescent="0.25">
      <c r="A31" s="54" t="s">
        <v>89</v>
      </c>
      <c r="B31" s="54" t="s">
        <v>90</v>
      </c>
      <c r="C31" s="31">
        <v>4301032013</v>
      </c>
      <c r="D31" s="647">
        <v>4607091388503</v>
      </c>
      <c r="E31" s="648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7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59"/>
      <c r="R31" s="659"/>
      <c r="S31" s="659"/>
      <c r="T31" s="660"/>
      <c r="U31" s="34"/>
      <c r="V31" s="34"/>
      <c r="W31" s="35" t="s">
        <v>69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56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7"/>
      <c r="P32" s="651" t="s">
        <v>86</v>
      </c>
      <c r="Q32" s="652"/>
      <c r="R32" s="652"/>
      <c r="S32" s="652"/>
      <c r="T32" s="652"/>
      <c r="U32" s="652"/>
      <c r="V32" s="653"/>
      <c r="W32" s="37" t="s">
        <v>87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hidden="1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7"/>
      <c r="P33" s="651" t="s">
        <v>86</v>
      </c>
      <c r="Q33" s="652"/>
      <c r="R33" s="652"/>
      <c r="S33" s="652"/>
      <c r="T33" s="652"/>
      <c r="U33" s="652"/>
      <c r="V33" s="653"/>
      <c r="W33" s="37" t="s">
        <v>69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hidden="1" customHeight="1" x14ac:dyDescent="0.2">
      <c r="A34" s="699" t="s">
        <v>94</v>
      </c>
      <c r="B34" s="700"/>
      <c r="C34" s="700"/>
      <c r="D34" s="700"/>
      <c r="E34" s="700"/>
      <c r="F34" s="700"/>
      <c r="G34" s="700"/>
      <c r="H34" s="700"/>
      <c r="I34" s="700"/>
      <c r="J34" s="700"/>
      <c r="K34" s="700"/>
      <c r="L34" s="700"/>
      <c r="M34" s="700"/>
      <c r="N34" s="700"/>
      <c r="O34" s="700"/>
      <c r="P34" s="700"/>
      <c r="Q34" s="700"/>
      <c r="R34" s="700"/>
      <c r="S34" s="700"/>
      <c r="T34" s="700"/>
      <c r="U34" s="700"/>
      <c r="V34" s="700"/>
      <c r="W34" s="700"/>
      <c r="X34" s="700"/>
      <c r="Y34" s="700"/>
      <c r="Z34" s="700"/>
      <c r="AA34" s="48"/>
      <c r="AB34" s="48"/>
      <c r="AC34" s="48"/>
    </row>
    <row r="35" spans="1:68" ht="16.5" hidden="1" customHeight="1" x14ac:dyDescent="0.25">
      <c r="A35" s="669" t="s">
        <v>95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hidden="1" customHeight="1" x14ac:dyDescent="0.25">
      <c r="A36" s="654" t="s">
        <v>96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97</v>
      </c>
      <c r="B37" s="54" t="s">
        <v>98</v>
      </c>
      <c r="C37" s="31">
        <v>4301011380</v>
      </c>
      <c r="D37" s="647">
        <v>4607091385670</v>
      </c>
      <c r="E37" s="648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59"/>
      <c r="R37" s="659"/>
      <c r="S37" s="659"/>
      <c r="T37" s="660"/>
      <c r="U37" s="34"/>
      <c r="V37" s="34"/>
      <c r="W37" s="35" t="s">
        <v>69</v>
      </c>
      <c r="X37" s="641">
        <v>160</v>
      </c>
      <c r="Y37" s="642">
        <f>IFERROR(IF(X37="",0,CEILING((X37/$H37),1)*$H37),"")</f>
        <v>162</v>
      </c>
      <c r="Z37" s="36">
        <f>IFERROR(IF(Y37=0,"",ROUNDUP(Y37/H37,0)*0.01898),"")</f>
        <v>0.28470000000000001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166.44444444444443</v>
      </c>
      <c r="BN37" s="64">
        <f>IFERROR(Y37*I37/H37,"0")</f>
        <v>168.52499999999998</v>
      </c>
      <c r="BO37" s="64">
        <f>IFERROR(1/J37*(X37/H37),"0")</f>
        <v>0.23148148148148145</v>
      </c>
      <c r="BP37" s="64">
        <f>IFERROR(1/J37*(Y37/H37),"0")</f>
        <v>0.23437499999999997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647">
        <v>4680115882539</v>
      </c>
      <c r="E38" s="648"/>
      <c r="F38" s="640">
        <v>0.37</v>
      </c>
      <c r="G38" s="32">
        <v>10</v>
      </c>
      <c r="H38" s="640">
        <v>3.7</v>
      </c>
      <c r="I38" s="640">
        <v>3.91</v>
      </c>
      <c r="J38" s="32">
        <v>132</v>
      </c>
      <c r="K38" s="32" t="s">
        <v>104</v>
      </c>
      <c r="L38" s="32"/>
      <c r="M38" s="33" t="s">
        <v>105</v>
      </c>
      <c r="N38" s="33"/>
      <c r="O38" s="32">
        <v>50</v>
      </c>
      <c r="P38" s="9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59"/>
      <c r="R38" s="659"/>
      <c r="S38" s="659"/>
      <c r="T38" s="660"/>
      <c r="U38" s="34"/>
      <c r="V38" s="34"/>
      <c r="W38" s="35" t="s">
        <v>69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101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106</v>
      </c>
      <c r="B39" s="54" t="s">
        <v>107</v>
      </c>
      <c r="C39" s="31">
        <v>4301011382</v>
      </c>
      <c r="D39" s="647">
        <v>4607091385687</v>
      </c>
      <c r="E39" s="648"/>
      <c r="F39" s="640">
        <v>0.4</v>
      </c>
      <c r="G39" s="32">
        <v>10</v>
      </c>
      <c r="H39" s="640">
        <v>4</v>
      </c>
      <c r="I39" s="640">
        <v>4.21</v>
      </c>
      <c r="J39" s="32">
        <v>132</v>
      </c>
      <c r="K39" s="32" t="s">
        <v>104</v>
      </c>
      <c r="L39" s="32" t="s">
        <v>108</v>
      </c>
      <c r="M39" s="33" t="s">
        <v>105</v>
      </c>
      <c r="N39" s="33"/>
      <c r="O39" s="32">
        <v>50</v>
      </c>
      <c r="P39" s="7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659"/>
      <c r="R39" s="659"/>
      <c r="S39" s="659"/>
      <c r="T39" s="660"/>
      <c r="U39" s="34"/>
      <c r="V39" s="34"/>
      <c r="W39" s="35" t="s">
        <v>69</v>
      </c>
      <c r="X39" s="641">
        <v>200</v>
      </c>
      <c r="Y39" s="642">
        <f>IFERROR(IF(X39="",0,CEILING((X39/$H39),1)*$H39),"")</f>
        <v>200</v>
      </c>
      <c r="Z39" s="36">
        <f>IFERROR(IF(Y39=0,"",ROUNDUP(Y39/H39,0)*0.00902),"")</f>
        <v>0.45100000000000001</v>
      </c>
      <c r="AA39" s="56"/>
      <c r="AB39" s="57"/>
      <c r="AC39" s="87" t="s">
        <v>101</v>
      </c>
      <c r="AG39" s="64"/>
      <c r="AJ39" s="68" t="s">
        <v>109</v>
      </c>
      <c r="AK39" s="68">
        <v>528</v>
      </c>
      <c r="BB39" s="88" t="s">
        <v>1</v>
      </c>
      <c r="BM39" s="64">
        <f>IFERROR(X39*I39/H39,"0")</f>
        <v>210.5</v>
      </c>
      <c r="BN39" s="64">
        <f>IFERROR(Y39*I39/H39,"0")</f>
        <v>210.5</v>
      </c>
      <c r="BO39" s="64">
        <f>IFERROR(1/J39*(X39/H39),"0")</f>
        <v>0.37878787878787878</v>
      </c>
      <c r="BP39" s="64">
        <f>IFERROR(1/J39*(Y39/H39),"0")</f>
        <v>0.37878787878787878</v>
      </c>
    </row>
    <row r="40" spans="1:68" ht="27" hidden="1" customHeight="1" x14ac:dyDescent="0.25">
      <c r="A40" s="54" t="s">
        <v>110</v>
      </c>
      <c r="B40" s="54" t="s">
        <v>111</v>
      </c>
      <c r="C40" s="31">
        <v>4301011624</v>
      </c>
      <c r="D40" s="647">
        <v>4680115883949</v>
      </c>
      <c r="E40" s="648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59"/>
      <c r="R40" s="659"/>
      <c r="S40" s="659"/>
      <c r="T40" s="660"/>
      <c r="U40" s="34"/>
      <c r="V40" s="34"/>
      <c r="W40" s="35" t="s">
        <v>69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6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7"/>
      <c r="P41" s="651" t="s">
        <v>86</v>
      </c>
      <c r="Q41" s="652"/>
      <c r="R41" s="652"/>
      <c r="S41" s="652"/>
      <c r="T41" s="652"/>
      <c r="U41" s="652"/>
      <c r="V41" s="653"/>
      <c r="W41" s="37" t="s">
        <v>87</v>
      </c>
      <c r="X41" s="643">
        <f>IFERROR(X37/H37,"0")+IFERROR(X38/H38,"0")+IFERROR(X39/H39,"0")+IFERROR(X40/H40,"0")</f>
        <v>64.81481481481481</v>
      </c>
      <c r="Y41" s="643">
        <f>IFERROR(Y37/H37,"0")+IFERROR(Y38/H38,"0")+IFERROR(Y39/H39,"0")+IFERROR(Y40/H40,"0")</f>
        <v>65</v>
      </c>
      <c r="Z41" s="643">
        <f>IFERROR(IF(Z37="",0,Z37),"0")+IFERROR(IF(Z38="",0,Z38),"0")+IFERROR(IF(Z39="",0,Z39),"0")+IFERROR(IF(Z40="",0,Z40),"0")</f>
        <v>0.73570000000000002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7"/>
      <c r="P42" s="651" t="s">
        <v>86</v>
      </c>
      <c r="Q42" s="652"/>
      <c r="R42" s="652"/>
      <c r="S42" s="652"/>
      <c r="T42" s="652"/>
      <c r="U42" s="652"/>
      <c r="V42" s="653"/>
      <c r="W42" s="37" t="s">
        <v>69</v>
      </c>
      <c r="X42" s="643">
        <f>IFERROR(SUM(X37:X40),"0")</f>
        <v>360</v>
      </c>
      <c r="Y42" s="643">
        <f>IFERROR(SUM(Y37:Y40),"0")</f>
        <v>362</v>
      </c>
      <c r="Z42" s="37"/>
      <c r="AA42" s="644"/>
      <c r="AB42" s="644"/>
      <c r="AC42" s="644"/>
    </row>
    <row r="43" spans="1:68" ht="14.25" hidden="1" customHeight="1" x14ac:dyDescent="0.25">
      <c r="A43" s="654" t="s">
        <v>64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647">
        <v>4680115884915</v>
      </c>
      <c r="E44" s="648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67</v>
      </c>
      <c r="L44" s="32"/>
      <c r="M44" s="33" t="s">
        <v>105</v>
      </c>
      <c r="N44" s="33"/>
      <c r="O44" s="32">
        <v>40</v>
      </c>
      <c r="P44" s="7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59"/>
      <c r="R44" s="659"/>
      <c r="S44" s="659"/>
      <c r="T44" s="660"/>
      <c r="U44" s="34"/>
      <c r="V44" s="34"/>
      <c r="W44" s="35" t="s">
        <v>69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56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7"/>
      <c r="P45" s="651" t="s">
        <v>86</v>
      </c>
      <c r="Q45" s="652"/>
      <c r="R45" s="652"/>
      <c r="S45" s="652"/>
      <c r="T45" s="652"/>
      <c r="U45" s="652"/>
      <c r="V45" s="653"/>
      <c r="W45" s="37" t="s">
        <v>87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hidden="1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7"/>
      <c r="P46" s="651" t="s">
        <v>86</v>
      </c>
      <c r="Q46" s="652"/>
      <c r="R46" s="652"/>
      <c r="S46" s="652"/>
      <c r="T46" s="652"/>
      <c r="U46" s="652"/>
      <c r="V46" s="653"/>
      <c r="W46" s="37" t="s">
        <v>69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hidden="1" customHeight="1" x14ac:dyDescent="0.25">
      <c r="A47" s="669" t="s">
        <v>116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hidden="1" customHeight="1" x14ac:dyDescent="0.25">
      <c r="A48" s="654" t="s">
        <v>96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hidden="1" customHeight="1" x14ac:dyDescent="0.25">
      <c r="A49" s="54" t="s">
        <v>117</v>
      </c>
      <c r="B49" s="54" t="s">
        <v>118</v>
      </c>
      <c r="C49" s="31">
        <v>4301012030</v>
      </c>
      <c r="D49" s="647">
        <v>4680115885882</v>
      </c>
      <c r="E49" s="648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99</v>
      </c>
      <c r="L49" s="32"/>
      <c r="M49" s="33" t="s">
        <v>105</v>
      </c>
      <c r="N49" s="33"/>
      <c r="O49" s="32">
        <v>50</v>
      </c>
      <c r="P49" s="9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59"/>
      <c r="R49" s="659"/>
      <c r="S49" s="659"/>
      <c r="T49" s="660"/>
      <c r="U49" s="34"/>
      <c r="V49" s="34"/>
      <c r="W49" s="35" t="s">
        <v>69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647">
        <v>4680115881426</v>
      </c>
      <c r="E50" s="648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99</v>
      </c>
      <c r="L50" s="32" t="s">
        <v>108</v>
      </c>
      <c r="M50" s="33" t="s">
        <v>100</v>
      </c>
      <c r="N50" s="33"/>
      <c r="O50" s="32">
        <v>50</v>
      </c>
      <c r="P50" s="7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59"/>
      <c r="R50" s="659"/>
      <c r="S50" s="659"/>
      <c r="T50" s="660"/>
      <c r="U50" s="34"/>
      <c r="V50" s="34"/>
      <c r="W50" s="35" t="s">
        <v>69</v>
      </c>
      <c r="X50" s="641">
        <v>100</v>
      </c>
      <c r="Y50" s="642">
        <f t="shared" si="6"/>
        <v>108</v>
      </c>
      <c r="Z50" s="36">
        <f>IFERROR(IF(Y50=0,"",ROUNDUP(Y50/H50,0)*0.01898),"")</f>
        <v>0.1898</v>
      </c>
      <c r="AA50" s="56"/>
      <c r="AB50" s="57"/>
      <c r="AC50" s="95" t="s">
        <v>122</v>
      </c>
      <c r="AG50" s="64"/>
      <c r="AJ50" s="68" t="s">
        <v>109</v>
      </c>
      <c r="AK50" s="68">
        <v>691.2</v>
      </c>
      <c r="BB50" s="96" t="s">
        <v>1</v>
      </c>
      <c r="BM50" s="64">
        <f t="shared" si="7"/>
        <v>104.02777777777777</v>
      </c>
      <c r="BN50" s="64">
        <f t="shared" si="8"/>
        <v>112.34999999999998</v>
      </c>
      <c r="BO50" s="64">
        <f t="shared" si="9"/>
        <v>0.14467592592592593</v>
      </c>
      <c r="BP50" s="64">
        <f t="shared" si="10"/>
        <v>0.15625</v>
      </c>
    </row>
    <row r="51" spans="1:68" ht="27" hidden="1" customHeight="1" x14ac:dyDescent="0.25">
      <c r="A51" s="54" t="s">
        <v>123</v>
      </c>
      <c r="B51" s="54" t="s">
        <v>124</v>
      </c>
      <c r="C51" s="31">
        <v>4301011386</v>
      </c>
      <c r="D51" s="647">
        <v>4680115880283</v>
      </c>
      <c r="E51" s="648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59"/>
      <c r="R51" s="659"/>
      <c r="S51" s="659"/>
      <c r="T51" s="660"/>
      <c r="U51" s="34"/>
      <c r="V51" s="34"/>
      <c r="W51" s="35" t="s">
        <v>69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125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126</v>
      </c>
      <c r="B52" s="54" t="s">
        <v>127</v>
      </c>
      <c r="C52" s="31">
        <v>4301011806</v>
      </c>
      <c r="D52" s="647">
        <v>4680115881525</v>
      </c>
      <c r="E52" s="648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9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59"/>
      <c r="R52" s="659"/>
      <c r="S52" s="659"/>
      <c r="T52" s="660"/>
      <c r="U52" s="34"/>
      <c r="V52" s="34"/>
      <c r="W52" s="35" t="s">
        <v>69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122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128</v>
      </c>
      <c r="B53" s="54" t="s">
        <v>129</v>
      </c>
      <c r="C53" s="31">
        <v>4301011589</v>
      </c>
      <c r="D53" s="647">
        <v>4680115885899</v>
      </c>
      <c r="E53" s="648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67</v>
      </c>
      <c r="L53" s="32"/>
      <c r="M53" s="33" t="s">
        <v>130</v>
      </c>
      <c r="N53" s="33"/>
      <c r="O53" s="32">
        <v>50</v>
      </c>
      <c r="P53" s="8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59"/>
      <c r="R53" s="659"/>
      <c r="S53" s="659"/>
      <c r="T53" s="660"/>
      <c r="U53" s="34"/>
      <c r="V53" s="34"/>
      <c r="W53" s="35" t="s">
        <v>69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131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132</v>
      </c>
      <c r="B54" s="54" t="s">
        <v>133</v>
      </c>
      <c r="C54" s="31">
        <v>4301011801</v>
      </c>
      <c r="D54" s="647">
        <v>4680115881419</v>
      </c>
      <c r="E54" s="648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104</v>
      </c>
      <c r="L54" s="32" t="s">
        <v>108</v>
      </c>
      <c r="M54" s="33" t="s">
        <v>100</v>
      </c>
      <c r="N54" s="33"/>
      <c r="O54" s="32">
        <v>50</v>
      </c>
      <c r="P54" s="9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59"/>
      <c r="R54" s="659"/>
      <c r="S54" s="659"/>
      <c r="T54" s="660"/>
      <c r="U54" s="34"/>
      <c r="V54" s="34"/>
      <c r="W54" s="35" t="s">
        <v>69</v>
      </c>
      <c r="X54" s="641">
        <v>990</v>
      </c>
      <c r="Y54" s="642">
        <f t="shared" si="6"/>
        <v>990</v>
      </c>
      <c r="Z54" s="36">
        <f>IFERROR(IF(Y54=0,"",ROUNDUP(Y54/H54,0)*0.00902),"")</f>
        <v>1.9843999999999999</v>
      </c>
      <c r="AA54" s="56"/>
      <c r="AB54" s="57"/>
      <c r="AC54" s="103" t="s">
        <v>134</v>
      </c>
      <c r="AG54" s="64"/>
      <c r="AJ54" s="68" t="s">
        <v>109</v>
      </c>
      <c r="AK54" s="68">
        <v>594</v>
      </c>
      <c r="BB54" s="104" t="s">
        <v>1</v>
      </c>
      <c r="BM54" s="64">
        <f t="shared" si="7"/>
        <v>1036.1999999999998</v>
      </c>
      <c r="BN54" s="64">
        <f t="shared" si="8"/>
        <v>1036.1999999999998</v>
      </c>
      <c r="BO54" s="64">
        <f t="shared" si="9"/>
        <v>1.6666666666666667</v>
      </c>
      <c r="BP54" s="64">
        <f t="shared" si="10"/>
        <v>1.6666666666666667</v>
      </c>
    </row>
    <row r="55" spans="1:68" x14ac:dyDescent="0.2">
      <c r="A55" s="656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7"/>
      <c r="P55" s="651" t="s">
        <v>86</v>
      </c>
      <c r="Q55" s="652"/>
      <c r="R55" s="652"/>
      <c r="S55" s="652"/>
      <c r="T55" s="652"/>
      <c r="U55" s="652"/>
      <c r="V55" s="653"/>
      <c r="W55" s="37" t="s">
        <v>87</v>
      </c>
      <c r="X55" s="643">
        <f>IFERROR(X49/H49,"0")+IFERROR(X50/H50,"0")+IFERROR(X51/H51,"0")+IFERROR(X52/H52,"0")+IFERROR(X53/H53,"0")+IFERROR(X54/H54,"0")</f>
        <v>229.25925925925927</v>
      </c>
      <c r="Y55" s="643">
        <f>IFERROR(Y49/H49,"0")+IFERROR(Y50/H50,"0")+IFERROR(Y51/H51,"0")+IFERROR(Y52/H52,"0")+IFERROR(Y53/H53,"0")+IFERROR(Y54/H54,"0")</f>
        <v>230</v>
      </c>
      <c r="Z55" s="643">
        <f>IFERROR(IF(Z49="",0,Z49),"0")+IFERROR(IF(Z50="",0,Z50),"0")+IFERROR(IF(Z51="",0,Z51),"0")+IFERROR(IF(Z52="",0,Z52),"0")+IFERROR(IF(Z53="",0,Z53),"0")+IFERROR(IF(Z54="",0,Z54),"0")</f>
        <v>2.1741999999999999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7"/>
      <c r="P56" s="651" t="s">
        <v>86</v>
      </c>
      <c r="Q56" s="652"/>
      <c r="R56" s="652"/>
      <c r="S56" s="652"/>
      <c r="T56" s="652"/>
      <c r="U56" s="652"/>
      <c r="V56" s="653"/>
      <c r="W56" s="37" t="s">
        <v>69</v>
      </c>
      <c r="X56" s="643">
        <f>IFERROR(SUM(X49:X54),"0")</f>
        <v>1090</v>
      </c>
      <c r="Y56" s="643">
        <f>IFERROR(SUM(Y49:Y54),"0")</f>
        <v>1098</v>
      </c>
      <c r="Z56" s="37"/>
      <c r="AA56" s="644"/>
      <c r="AB56" s="644"/>
      <c r="AC56" s="644"/>
    </row>
    <row r="57" spans="1:68" ht="14.25" hidden="1" customHeight="1" x14ac:dyDescent="0.25">
      <c r="A57" s="654" t="s">
        <v>135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136</v>
      </c>
      <c r="B58" s="54" t="s">
        <v>137</v>
      </c>
      <c r="C58" s="31">
        <v>4301020298</v>
      </c>
      <c r="D58" s="647">
        <v>4680115881440</v>
      </c>
      <c r="E58" s="648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9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59"/>
      <c r="R58" s="659"/>
      <c r="S58" s="659"/>
      <c r="T58" s="660"/>
      <c r="U58" s="34"/>
      <c r="V58" s="34"/>
      <c r="W58" s="35" t="s">
        <v>69</v>
      </c>
      <c r="X58" s="641">
        <v>80</v>
      </c>
      <c r="Y58" s="642">
        <f>IFERROR(IF(X58="",0,CEILING((X58/$H58),1)*$H58),"")</f>
        <v>86.4</v>
      </c>
      <c r="Z58" s="36">
        <f>IFERROR(IF(Y58=0,"",ROUNDUP(Y58/H58,0)*0.01898),"")</f>
        <v>0.15184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83.222222222222214</v>
      </c>
      <c r="BN58" s="64">
        <f>IFERROR(Y58*I58/H58,"0")</f>
        <v>89.88</v>
      </c>
      <c r="BO58" s="64">
        <f>IFERROR(1/J58*(X58/H58),"0")</f>
        <v>0.11574074074074073</v>
      </c>
      <c r="BP58" s="64">
        <f>IFERROR(1/J58*(Y58/H58),"0")</f>
        <v>0.125</v>
      </c>
    </row>
    <row r="59" spans="1:68" ht="27" hidden="1" customHeight="1" x14ac:dyDescent="0.25">
      <c r="A59" s="54" t="s">
        <v>139</v>
      </c>
      <c r="B59" s="54" t="s">
        <v>140</v>
      </c>
      <c r="C59" s="31">
        <v>4301020228</v>
      </c>
      <c r="D59" s="647">
        <v>4680115882751</v>
      </c>
      <c r="E59" s="648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9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59"/>
      <c r="R59" s="659"/>
      <c r="S59" s="659"/>
      <c r="T59" s="660"/>
      <c r="U59" s="34"/>
      <c r="V59" s="34"/>
      <c r="W59" s="35" t="s">
        <v>69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142</v>
      </c>
      <c r="B60" s="54" t="s">
        <v>143</v>
      </c>
      <c r="C60" s="31">
        <v>4301020358</v>
      </c>
      <c r="D60" s="647">
        <v>4680115885950</v>
      </c>
      <c r="E60" s="648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67</v>
      </c>
      <c r="L60" s="32"/>
      <c r="M60" s="33" t="s">
        <v>105</v>
      </c>
      <c r="N60" s="33"/>
      <c r="O60" s="32">
        <v>50</v>
      </c>
      <c r="P60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59"/>
      <c r="R60" s="659"/>
      <c r="S60" s="659"/>
      <c r="T60" s="660"/>
      <c r="U60" s="34"/>
      <c r="V60" s="34"/>
      <c r="W60" s="35" t="s">
        <v>69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647">
        <v>4680115881433</v>
      </c>
      <c r="E61" s="648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67</v>
      </c>
      <c r="L61" s="32" t="s">
        <v>108</v>
      </c>
      <c r="M61" s="33" t="s">
        <v>100</v>
      </c>
      <c r="N61" s="33"/>
      <c r="O61" s="32">
        <v>50</v>
      </c>
      <c r="P61" s="9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59"/>
      <c r="R61" s="659"/>
      <c r="S61" s="659"/>
      <c r="T61" s="660"/>
      <c r="U61" s="34"/>
      <c r="V61" s="34"/>
      <c r="W61" s="35" t="s">
        <v>69</v>
      </c>
      <c r="X61" s="641">
        <v>135</v>
      </c>
      <c r="Y61" s="642">
        <f>IFERROR(IF(X61="",0,CEILING((X61/$H61),1)*$H61),"")</f>
        <v>135</v>
      </c>
      <c r="Z61" s="36">
        <f>IFERROR(IF(Y61=0,"",ROUNDUP(Y61/H61,0)*0.00651),"")</f>
        <v>0.32550000000000001</v>
      </c>
      <c r="AA61" s="56"/>
      <c r="AB61" s="57"/>
      <c r="AC61" s="111" t="s">
        <v>138</v>
      </c>
      <c r="AG61" s="64"/>
      <c r="AJ61" s="68" t="s">
        <v>109</v>
      </c>
      <c r="AK61" s="68">
        <v>491.4</v>
      </c>
      <c r="BB61" s="112" t="s">
        <v>1</v>
      </c>
      <c r="BM61" s="64">
        <f>IFERROR(X61*I61/H61,"0")</f>
        <v>144</v>
      </c>
      <c r="BN61" s="64">
        <f>IFERROR(Y61*I61/H61,"0")</f>
        <v>144</v>
      </c>
      <c r="BO61" s="64">
        <f>IFERROR(1/J61*(X61/H61),"0")</f>
        <v>0.27472527472527475</v>
      </c>
      <c r="BP61" s="64">
        <f>IFERROR(1/J61*(Y61/H61),"0")</f>
        <v>0.27472527472527475</v>
      </c>
    </row>
    <row r="62" spans="1:68" x14ac:dyDescent="0.2">
      <c r="A62" s="656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7"/>
      <c r="P62" s="651" t="s">
        <v>86</v>
      </c>
      <c r="Q62" s="652"/>
      <c r="R62" s="652"/>
      <c r="S62" s="652"/>
      <c r="T62" s="652"/>
      <c r="U62" s="652"/>
      <c r="V62" s="653"/>
      <c r="W62" s="37" t="s">
        <v>87</v>
      </c>
      <c r="X62" s="643">
        <f>IFERROR(X58/H58,"0")+IFERROR(X59/H59,"0")+IFERROR(X60/H60,"0")+IFERROR(X61/H61,"0")</f>
        <v>57.407407407407405</v>
      </c>
      <c r="Y62" s="643">
        <f>IFERROR(Y58/H58,"0")+IFERROR(Y59/H59,"0")+IFERROR(Y60/H60,"0")+IFERROR(Y61/H61,"0")</f>
        <v>58</v>
      </c>
      <c r="Z62" s="643">
        <f>IFERROR(IF(Z58="",0,Z58),"0")+IFERROR(IF(Z59="",0,Z59),"0")+IFERROR(IF(Z60="",0,Z60),"0")+IFERROR(IF(Z61="",0,Z61),"0")</f>
        <v>0.47733999999999999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7"/>
      <c r="P63" s="651" t="s">
        <v>86</v>
      </c>
      <c r="Q63" s="652"/>
      <c r="R63" s="652"/>
      <c r="S63" s="652"/>
      <c r="T63" s="652"/>
      <c r="U63" s="652"/>
      <c r="V63" s="653"/>
      <c r="W63" s="37" t="s">
        <v>69</v>
      </c>
      <c r="X63" s="643">
        <f>IFERROR(SUM(X58:X61),"0")</f>
        <v>215</v>
      </c>
      <c r="Y63" s="643">
        <f>IFERROR(SUM(Y58:Y61),"0")</f>
        <v>221.4</v>
      </c>
      <c r="Z63" s="37"/>
      <c r="AA63" s="644"/>
      <c r="AB63" s="644"/>
      <c r="AC63" s="644"/>
    </row>
    <row r="64" spans="1:68" ht="14.25" hidden="1" customHeight="1" x14ac:dyDescent="0.25">
      <c r="A64" s="654" t="s">
        <v>146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hidden="1" customHeight="1" x14ac:dyDescent="0.25">
      <c r="A65" s="54" t="s">
        <v>147</v>
      </c>
      <c r="B65" s="54" t="s">
        <v>148</v>
      </c>
      <c r="C65" s="31">
        <v>4301031243</v>
      </c>
      <c r="D65" s="647">
        <v>4680115885073</v>
      </c>
      <c r="E65" s="648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9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59"/>
      <c r="R65" s="659"/>
      <c r="S65" s="659"/>
      <c r="T65" s="660"/>
      <c r="U65" s="34"/>
      <c r="V65" s="34"/>
      <c r="W65" s="35" t="s">
        <v>69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4301031241</v>
      </c>
      <c r="D66" s="647">
        <v>4680115885059</v>
      </c>
      <c r="E66" s="648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7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59"/>
      <c r="R66" s="659"/>
      <c r="S66" s="659"/>
      <c r="T66" s="660"/>
      <c r="U66" s="34"/>
      <c r="V66" s="34"/>
      <c r="W66" s="35" t="s">
        <v>69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4301031316</v>
      </c>
      <c r="D67" s="647">
        <v>4680115885097</v>
      </c>
      <c r="E67" s="648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59"/>
      <c r="R67" s="659"/>
      <c r="S67" s="659"/>
      <c r="T67" s="660"/>
      <c r="U67" s="34"/>
      <c r="V67" s="34"/>
      <c r="W67" s="35" t="s">
        <v>69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56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7"/>
      <c r="P68" s="651" t="s">
        <v>86</v>
      </c>
      <c r="Q68" s="652"/>
      <c r="R68" s="652"/>
      <c r="S68" s="652"/>
      <c r="T68" s="652"/>
      <c r="U68" s="652"/>
      <c r="V68" s="653"/>
      <c r="W68" s="37" t="s">
        <v>87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hidden="1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7"/>
      <c r="P69" s="651" t="s">
        <v>86</v>
      </c>
      <c r="Q69" s="652"/>
      <c r="R69" s="652"/>
      <c r="S69" s="652"/>
      <c r="T69" s="652"/>
      <c r="U69" s="652"/>
      <c r="V69" s="653"/>
      <c r="W69" s="37" t="s">
        <v>69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hidden="1" customHeight="1" x14ac:dyDescent="0.25">
      <c r="A70" s="654" t="s">
        <v>64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hidden="1" customHeight="1" x14ac:dyDescent="0.25">
      <c r="A71" s="54" t="s">
        <v>157</v>
      </c>
      <c r="B71" s="54" t="s">
        <v>158</v>
      </c>
      <c r="C71" s="31">
        <v>4301051838</v>
      </c>
      <c r="D71" s="647">
        <v>4680115881891</v>
      </c>
      <c r="E71" s="648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99</v>
      </c>
      <c r="L71" s="32"/>
      <c r="M71" s="33" t="s">
        <v>105</v>
      </c>
      <c r="N71" s="33"/>
      <c r="O71" s="32">
        <v>40</v>
      </c>
      <c r="P71" s="10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59"/>
      <c r="R71" s="659"/>
      <c r="S71" s="659"/>
      <c r="T71" s="660"/>
      <c r="U71" s="34"/>
      <c r="V71" s="34"/>
      <c r="W71" s="35" t="s">
        <v>69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160</v>
      </c>
      <c r="B72" s="54" t="s">
        <v>161</v>
      </c>
      <c r="C72" s="31">
        <v>4301051846</v>
      </c>
      <c r="D72" s="647">
        <v>4680115885769</v>
      </c>
      <c r="E72" s="648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99</v>
      </c>
      <c r="L72" s="32"/>
      <c r="M72" s="33" t="s">
        <v>105</v>
      </c>
      <c r="N72" s="33"/>
      <c r="O72" s="32">
        <v>45</v>
      </c>
      <c r="P72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59"/>
      <c r="R72" s="659"/>
      <c r="S72" s="659"/>
      <c r="T72" s="660"/>
      <c r="U72" s="34"/>
      <c r="V72" s="34"/>
      <c r="W72" s="35" t="s">
        <v>69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163</v>
      </c>
      <c r="B73" s="54" t="s">
        <v>164</v>
      </c>
      <c r="C73" s="31">
        <v>4301051927</v>
      </c>
      <c r="D73" s="647">
        <v>4680115884410</v>
      </c>
      <c r="E73" s="648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99</v>
      </c>
      <c r="L73" s="32"/>
      <c r="M73" s="33" t="s">
        <v>105</v>
      </c>
      <c r="N73" s="33"/>
      <c r="O73" s="32">
        <v>40</v>
      </c>
      <c r="P73" s="6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59"/>
      <c r="R73" s="659"/>
      <c r="S73" s="659"/>
      <c r="T73" s="660"/>
      <c r="U73" s="34"/>
      <c r="V73" s="34"/>
      <c r="W73" s="35" t="s">
        <v>69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4301051837</v>
      </c>
      <c r="D74" s="647">
        <v>4680115884311</v>
      </c>
      <c r="E74" s="648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67</v>
      </c>
      <c r="L74" s="32"/>
      <c r="M74" s="33" t="s">
        <v>105</v>
      </c>
      <c r="N74" s="33"/>
      <c r="O74" s="32">
        <v>40</v>
      </c>
      <c r="P74" s="8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59"/>
      <c r="R74" s="659"/>
      <c r="S74" s="659"/>
      <c r="T74" s="660"/>
      <c r="U74" s="34"/>
      <c r="V74" s="34"/>
      <c r="W74" s="35" t="s">
        <v>69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168</v>
      </c>
      <c r="B75" s="54" t="s">
        <v>169</v>
      </c>
      <c r="C75" s="31">
        <v>4301051844</v>
      </c>
      <c r="D75" s="647">
        <v>4680115885929</v>
      </c>
      <c r="E75" s="648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67</v>
      </c>
      <c r="L75" s="32"/>
      <c r="M75" s="33" t="s">
        <v>105</v>
      </c>
      <c r="N75" s="33"/>
      <c r="O75" s="32">
        <v>45</v>
      </c>
      <c r="P75" s="9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59"/>
      <c r="R75" s="659"/>
      <c r="S75" s="659"/>
      <c r="T75" s="660"/>
      <c r="U75" s="34"/>
      <c r="V75" s="34"/>
      <c r="W75" s="35" t="s">
        <v>69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170</v>
      </c>
      <c r="B76" s="54" t="s">
        <v>171</v>
      </c>
      <c r="C76" s="31">
        <v>4301051929</v>
      </c>
      <c r="D76" s="647">
        <v>4680115884403</v>
      </c>
      <c r="E76" s="648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67</v>
      </c>
      <c r="L76" s="32"/>
      <c r="M76" s="33" t="s">
        <v>105</v>
      </c>
      <c r="N76" s="33"/>
      <c r="O76" s="32">
        <v>40</v>
      </c>
      <c r="P76" s="8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59"/>
      <c r="R76" s="659"/>
      <c r="S76" s="659"/>
      <c r="T76" s="660"/>
      <c r="U76" s="34"/>
      <c r="V76" s="34"/>
      <c r="W76" s="35" t="s">
        <v>69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56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7"/>
      <c r="P77" s="651" t="s">
        <v>86</v>
      </c>
      <c r="Q77" s="652"/>
      <c r="R77" s="652"/>
      <c r="S77" s="652"/>
      <c r="T77" s="652"/>
      <c r="U77" s="652"/>
      <c r="V77" s="653"/>
      <c r="W77" s="37" t="s">
        <v>87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hidden="1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7"/>
      <c r="P78" s="651" t="s">
        <v>86</v>
      </c>
      <c r="Q78" s="652"/>
      <c r="R78" s="652"/>
      <c r="S78" s="652"/>
      <c r="T78" s="652"/>
      <c r="U78" s="652"/>
      <c r="V78" s="653"/>
      <c r="W78" s="37" t="s">
        <v>69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hidden="1" customHeight="1" x14ac:dyDescent="0.25">
      <c r="A79" s="654" t="s">
        <v>172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customHeight="1" x14ac:dyDescent="0.25">
      <c r="A80" s="54" t="s">
        <v>173</v>
      </c>
      <c r="B80" s="54" t="s">
        <v>174</v>
      </c>
      <c r="C80" s="31">
        <v>4301060455</v>
      </c>
      <c r="D80" s="647">
        <v>4680115881532</v>
      </c>
      <c r="E80" s="648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99</v>
      </c>
      <c r="L80" s="32"/>
      <c r="M80" s="33" t="s">
        <v>130</v>
      </c>
      <c r="N80" s="33"/>
      <c r="O80" s="32">
        <v>30</v>
      </c>
      <c r="P80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59"/>
      <c r="R80" s="659"/>
      <c r="S80" s="659"/>
      <c r="T80" s="660"/>
      <c r="U80" s="34"/>
      <c r="V80" s="34"/>
      <c r="W80" s="35" t="s">
        <v>69</v>
      </c>
      <c r="X80" s="641">
        <v>30</v>
      </c>
      <c r="Y80" s="642">
        <f>IFERROR(IF(X80="",0,CEILING((X80/$H80),1)*$H80),"")</f>
        <v>31.2</v>
      </c>
      <c r="Z80" s="36">
        <f>IFERROR(IF(Y80=0,"",ROUNDUP(Y80/H80,0)*0.01898),"")</f>
        <v>7.5920000000000001E-2</v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31.673076923076923</v>
      </c>
      <c r="BN80" s="64">
        <f>IFERROR(Y80*I80/H80,"0")</f>
        <v>32.94</v>
      </c>
      <c r="BO80" s="64">
        <f>IFERROR(1/J80*(X80/H80),"0")</f>
        <v>6.0096153846153848E-2</v>
      </c>
      <c r="BP80" s="64">
        <f>IFERROR(1/J80*(Y80/H80),"0")</f>
        <v>6.25E-2</v>
      </c>
    </row>
    <row r="81" spans="1:68" ht="27" hidden="1" customHeight="1" x14ac:dyDescent="0.25">
      <c r="A81" s="54" t="s">
        <v>176</v>
      </c>
      <c r="B81" s="54" t="s">
        <v>177</v>
      </c>
      <c r="C81" s="31">
        <v>4301060351</v>
      </c>
      <c r="D81" s="647">
        <v>4680115881464</v>
      </c>
      <c r="E81" s="648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104</v>
      </c>
      <c r="L81" s="32"/>
      <c r="M81" s="33" t="s">
        <v>105</v>
      </c>
      <c r="N81" s="33"/>
      <c r="O81" s="32">
        <v>30</v>
      </c>
      <c r="P81" s="7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59"/>
      <c r="R81" s="659"/>
      <c r="S81" s="659"/>
      <c r="T81" s="660"/>
      <c r="U81" s="34"/>
      <c r="V81" s="34"/>
      <c r="W81" s="35" t="s">
        <v>69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56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7"/>
      <c r="P82" s="651" t="s">
        <v>86</v>
      </c>
      <c r="Q82" s="652"/>
      <c r="R82" s="652"/>
      <c r="S82" s="652"/>
      <c r="T82" s="652"/>
      <c r="U82" s="652"/>
      <c r="V82" s="653"/>
      <c r="W82" s="37" t="s">
        <v>87</v>
      </c>
      <c r="X82" s="643">
        <f>IFERROR(X80/H80,"0")+IFERROR(X81/H81,"0")</f>
        <v>3.8461538461538463</v>
      </c>
      <c r="Y82" s="643">
        <f>IFERROR(Y80/H80,"0")+IFERROR(Y81/H81,"0")</f>
        <v>4</v>
      </c>
      <c r="Z82" s="643">
        <f>IFERROR(IF(Z80="",0,Z80),"0")+IFERROR(IF(Z81="",0,Z81),"0")</f>
        <v>7.5920000000000001E-2</v>
      </c>
      <c r="AA82" s="644"/>
      <c r="AB82" s="644"/>
      <c r="AC82" s="644"/>
    </row>
    <row r="83" spans="1:68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7"/>
      <c r="P83" s="651" t="s">
        <v>86</v>
      </c>
      <c r="Q83" s="652"/>
      <c r="R83" s="652"/>
      <c r="S83" s="652"/>
      <c r="T83" s="652"/>
      <c r="U83" s="652"/>
      <c r="V83" s="653"/>
      <c r="W83" s="37" t="s">
        <v>69</v>
      </c>
      <c r="X83" s="643">
        <f>IFERROR(SUM(X80:X81),"0")</f>
        <v>30</v>
      </c>
      <c r="Y83" s="643">
        <f>IFERROR(SUM(Y80:Y81),"0")</f>
        <v>31.2</v>
      </c>
      <c r="Z83" s="37"/>
      <c r="AA83" s="644"/>
      <c r="AB83" s="644"/>
      <c r="AC83" s="644"/>
    </row>
    <row r="84" spans="1:68" ht="16.5" hidden="1" customHeight="1" x14ac:dyDescent="0.25">
      <c r="A84" s="669" t="s">
        <v>179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hidden="1" customHeight="1" x14ac:dyDescent="0.25">
      <c r="A85" s="654" t="s">
        <v>96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180</v>
      </c>
      <c r="B86" s="54" t="s">
        <v>181</v>
      </c>
      <c r="C86" s="31">
        <v>4301011468</v>
      </c>
      <c r="D86" s="647">
        <v>4680115881327</v>
      </c>
      <c r="E86" s="648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99</v>
      </c>
      <c r="L86" s="32"/>
      <c r="M86" s="33" t="s">
        <v>130</v>
      </c>
      <c r="N86" s="33"/>
      <c r="O86" s="32">
        <v>50</v>
      </c>
      <c r="P86" s="6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59"/>
      <c r="R86" s="659"/>
      <c r="S86" s="659"/>
      <c r="T86" s="660"/>
      <c r="U86" s="34"/>
      <c r="V86" s="34"/>
      <c r="W86" s="35" t="s">
        <v>69</v>
      </c>
      <c r="X86" s="641">
        <v>250</v>
      </c>
      <c r="Y86" s="642">
        <f>IFERROR(IF(X86="",0,CEILING((X86/$H86),1)*$H86),"")</f>
        <v>259.20000000000005</v>
      </c>
      <c r="Z86" s="36">
        <f>IFERROR(IF(Y86=0,"",ROUNDUP(Y86/H86,0)*0.01898),"")</f>
        <v>0.45552000000000004</v>
      </c>
      <c r="AA86" s="56"/>
      <c r="AB86" s="57"/>
      <c r="AC86" s="135" t="s">
        <v>182</v>
      </c>
      <c r="AG86" s="64"/>
      <c r="AJ86" s="68"/>
      <c r="AK86" s="68">
        <v>0</v>
      </c>
      <c r="BB86" s="136" t="s">
        <v>1</v>
      </c>
      <c r="BM86" s="64">
        <f>IFERROR(X86*I86/H86,"0")</f>
        <v>260.0694444444444</v>
      </c>
      <c r="BN86" s="64">
        <f>IFERROR(Y86*I86/H86,"0")</f>
        <v>269.64000000000004</v>
      </c>
      <c r="BO86" s="64">
        <f>IFERROR(1/J86*(X86/H86),"0")</f>
        <v>0.36168981481481477</v>
      </c>
      <c r="BP86" s="64">
        <f>IFERROR(1/J86*(Y86/H86),"0")</f>
        <v>0.37500000000000006</v>
      </c>
    </row>
    <row r="87" spans="1:68" ht="16.5" hidden="1" customHeight="1" x14ac:dyDescent="0.25">
      <c r="A87" s="54" t="s">
        <v>183</v>
      </c>
      <c r="B87" s="54" t="s">
        <v>184</v>
      </c>
      <c r="C87" s="31">
        <v>4301011476</v>
      </c>
      <c r="D87" s="647">
        <v>4680115881518</v>
      </c>
      <c r="E87" s="648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104</v>
      </c>
      <c r="L87" s="32"/>
      <c r="M87" s="33" t="s">
        <v>105</v>
      </c>
      <c r="N87" s="33"/>
      <c r="O87" s="32">
        <v>50</v>
      </c>
      <c r="P87" s="8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59"/>
      <c r="R87" s="659"/>
      <c r="S87" s="659"/>
      <c r="T87" s="660"/>
      <c r="U87" s="34"/>
      <c r="V87" s="34"/>
      <c r="W87" s="35" t="s">
        <v>69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182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185</v>
      </c>
      <c r="B88" s="54" t="s">
        <v>186</v>
      </c>
      <c r="C88" s="31">
        <v>4301011443</v>
      </c>
      <c r="D88" s="647">
        <v>4680115881303</v>
      </c>
      <c r="E88" s="648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104</v>
      </c>
      <c r="L88" s="32" t="s">
        <v>108</v>
      </c>
      <c r="M88" s="33" t="s">
        <v>130</v>
      </c>
      <c r="N88" s="33"/>
      <c r="O88" s="32">
        <v>50</v>
      </c>
      <c r="P88" s="8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59"/>
      <c r="R88" s="659"/>
      <c r="S88" s="659"/>
      <c r="T88" s="660"/>
      <c r="U88" s="34"/>
      <c r="V88" s="34"/>
      <c r="W88" s="35" t="s">
        <v>69</v>
      </c>
      <c r="X88" s="641">
        <v>405</v>
      </c>
      <c r="Y88" s="642">
        <f>IFERROR(IF(X88="",0,CEILING((X88/$H88),1)*$H88),"")</f>
        <v>405</v>
      </c>
      <c r="Z88" s="36">
        <f>IFERROR(IF(Y88=0,"",ROUNDUP(Y88/H88,0)*0.00902),"")</f>
        <v>0.81180000000000008</v>
      </c>
      <c r="AA88" s="56"/>
      <c r="AB88" s="57"/>
      <c r="AC88" s="139" t="s">
        <v>187</v>
      </c>
      <c r="AG88" s="64"/>
      <c r="AJ88" s="68" t="s">
        <v>109</v>
      </c>
      <c r="AK88" s="68">
        <v>594</v>
      </c>
      <c r="BB88" s="140" t="s">
        <v>1</v>
      </c>
      <c r="BM88" s="64">
        <f>IFERROR(X88*I88/H88,"0")</f>
        <v>423.9</v>
      </c>
      <c r="BN88" s="64">
        <f>IFERROR(Y88*I88/H88,"0")</f>
        <v>423.9</v>
      </c>
      <c r="BO88" s="64">
        <f>IFERROR(1/J88*(X88/H88),"0")</f>
        <v>0.68181818181818188</v>
      </c>
      <c r="BP88" s="64">
        <f>IFERROR(1/J88*(Y88/H88),"0")</f>
        <v>0.68181818181818188</v>
      </c>
    </row>
    <row r="89" spans="1:68" x14ac:dyDescent="0.2">
      <c r="A89" s="656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7"/>
      <c r="P89" s="651" t="s">
        <v>86</v>
      </c>
      <c r="Q89" s="652"/>
      <c r="R89" s="652"/>
      <c r="S89" s="652"/>
      <c r="T89" s="652"/>
      <c r="U89" s="652"/>
      <c r="V89" s="653"/>
      <c r="W89" s="37" t="s">
        <v>87</v>
      </c>
      <c r="X89" s="643">
        <f>IFERROR(X86/H86,"0")+IFERROR(X87/H87,"0")+IFERROR(X88/H88,"0")</f>
        <v>113.14814814814815</v>
      </c>
      <c r="Y89" s="643">
        <f>IFERROR(Y86/H86,"0")+IFERROR(Y87/H87,"0")+IFERROR(Y88/H88,"0")</f>
        <v>114</v>
      </c>
      <c r="Z89" s="643">
        <f>IFERROR(IF(Z86="",0,Z86),"0")+IFERROR(IF(Z87="",0,Z87),"0")+IFERROR(IF(Z88="",0,Z88),"0")</f>
        <v>1.2673200000000002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7"/>
      <c r="P90" s="651" t="s">
        <v>86</v>
      </c>
      <c r="Q90" s="652"/>
      <c r="R90" s="652"/>
      <c r="S90" s="652"/>
      <c r="T90" s="652"/>
      <c r="U90" s="652"/>
      <c r="V90" s="653"/>
      <c r="W90" s="37" t="s">
        <v>69</v>
      </c>
      <c r="X90" s="643">
        <f>IFERROR(SUM(X86:X88),"0")</f>
        <v>655</v>
      </c>
      <c r="Y90" s="643">
        <f>IFERROR(SUM(Y86:Y88),"0")</f>
        <v>664.2</v>
      </c>
      <c r="Z90" s="37"/>
      <c r="AA90" s="644"/>
      <c r="AB90" s="644"/>
      <c r="AC90" s="644"/>
    </row>
    <row r="91" spans="1:68" ht="14.25" hidden="1" customHeight="1" x14ac:dyDescent="0.25">
      <c r="A91" s="654" t="s">
        <v>64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188</v>
      </c>
      <c r="B92" s="54" t="s">
        <v>189</v>
      </c>
      <c r="C92" s="31">
        <v>4301051546</v>
      </c>
      <c r="D92" s="647">
        <v>4607091386967</v>
      </c>
      <c r="E92" s="648"/>
      <c r="F92" s="640">
        <v>1.4</v>
      </c>
      <c r="G92" s="32">
        <v>6</v>
      </c>
      <c r="H92" s="640">
        <v>8.4</v>
      </c>
      <c r="I92" s="640">
        <v>8.9190000000000005</v>
      </c>
      <c r="J92" s="32">
        <v>64</v>
      </c>
      <c r="K92" s="32" t="s">
        <v>99</v>
      </c>
      <c r="L92" s="32"/>
      <c r="M92" s="33" t="s">
        <v>105</v>
      </c>
      <c r="N92" s="33"/>
      <c r="O92" s="32">
        <v>45</v>
      </c>
      <c r="P92" s="72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59"/>
      <c r="R92" s="659"/>
      <c r="S92" s="659"/>
      <c r="T92" s="660"/>
      <c r="U92" s="34"/>
      <c r="V92" s="34"/>
      <c r="W92" s="35" t="s">
        <v>69</v>
      </c>
      <c r="X92" s="641">
        <v>200</v>
      </c>
      <c r="Y92" s="642">
        <f t="shared" ref="Y92:Y99" si="16">IFERROR(IF(X92="",0,CEILING((X92/$H92),1)*$H92),"")</f>
        <v>201.60000000000002</v>
      </c>
      <c r="Z92" s="36">
        <f>IFERROR(IF(Y92=0,"",ROUNDUP(Y92/H92,0)*0.01898),"")</f>
        <v>0.45552000000000004</v>
      </c>
      <c r="AA92" s="56"/>
      <c r="AB92" s="57"/>
      <c r="AC92" s="141" t="s">
        <v>190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212.35714285714286</v>
      </c>
      <c r="BN92" s="64">
        <f t="shared" ref="BN92:BN99" si="18">IFERROR(Y92*I92/H92,"0")</f>
        <v>214.05600000000001</v>
      </c>
      <c r="BO92" s="64">
        <f t="shared" ref="BO92:BO99" si="19">IFERROR(1/J92*(X92/H92),"0")</f>
        <v>0.37202380952380953</v>
      </c>
      <c r="BP92" s="64">
        <f t="shared" ref="BP92:BP99" si="20">IFERROR(1/J92*(Y92/H92),"0")</f>
        <v>0.375</v>
      </c>
    </row>
    <row r="93" spans="1:68" ht="16.5" hidden="1" customHeight="1" x14ac:dyDescent="0.25">
      <c r="A93" s="54" t="s">
        <v>188</v>
      </c>
      <c r="B93" s="54" t="s">
        <v>191</v>
      </c>
      <c r="C93" s="31">
        <v>4301051437</v>
      </c>
      <c r="D93" s="647">
        <v>4607091386967</v>
      </c>
      <c r="E93" s="648"/>
      <c r="F93" s="640">
        <v>1.35</v>
      </c>
      <c r="G93" s="32">
        <v>6</v>
      </c>
      <c r="H93" s="640">
        <v>8.1</v>
      </c>
      <c r="I93" s="640">
        <v>8.6189999999999998</v>
      </c>
      <c r="J93" s="32">
        <v>64</v>
      </c>
      <c r="K93" s="32" t="s">
        <v>99</v>
      </c>
      <c r="L93" s="32"/>
      <c r="M93" s="33" t="s">
        <v>105</v>
      </c>
      <c r="N93" s="33"/>
      <c r="O93" s="32">
        <v>45</v>
      </c>
      <c r="P93" s="8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59"/>
      <c r="R93" s="659"/>
      <c r="S93" s="659"/>
      <c r="T93" s="660"/>
      <c r="U93" s="34"/>
      <c r="V93" s="34"/>
      <c r="W93" s="35" t="s">
        <v>69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190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188</v>
      </c>
      <c r="B94" s="54" t="s">
        <v>192</v>
      </c>
      <c r="C94" s="31">
        <v>4301051712</v>
      </c>
      <c r="D94" s="647">
        <v>4607091386967</v>
      </c>
      <c r="E94" s="648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99</v>
      </c>
      <c r="L94" s="32"/>
      <c r="M94" s="33" t="s">
        <v>130</v>
      </c>
      <c r="N94" s="33"/>
      <c r="O94" s="32">
        <v>45</v>
      </c>
      <c r="P94" s="683" t="s">
        <v>193</v>
      </c>
      <c r="Q94" s="659"/>
      <c r="R94" s="659"/>
      <c r="S94" s="659"/>
      <c r="T94" s="660"/>
      <c r="U94" s="34"/>
      <c r="V94" s="34"/>
      <c r="W94" s="35" t="s">
        <v>69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190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194</v>
      </c>
      <c r="B95" s="54" t="s">
        <v>195</v>
      </c>
      <c r="C95" s="31">
        <v>4301051788</v>
      </c>
      <c r="D95" s="647">
        <v>4680115884953</v>
      </c>
      <c r="E95" s="648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67</v>
      </c>
      <c r="L95" s="32"/>
      <c r="M95" s="33" t="s">
        <v>105</v>
      </c>
      <c r="N95" s="33"/>
      <c r="O95" s="32">
        <v>45</v>
      </c>
      <c r="P95" s="72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59"/>
      <c r="R95" s="659"/>
      <c r="S95" s="659"/>
      <c r="T95" s="660"/>
      <c r="U95" s="34"/>
      <c r="V95" s="34"/>
      <c r="W95" s="35" t="s">
        <v>69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196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16.5" hidden="1" customHeight="1" x14ac:dyDescent="0.25">
      <c r="A96" s="54" t="s">
        <v>197</v>
      </c>
      <c r="B96" s="54" t="s">
        <v>198</v>
      </c>
      <c r="C96" s="31">
        <v>4301051718</v>
      </c>
      <c r="D96" s="647">
        <v>4607091385731</v>
      </c>
      <c r="E96" s="648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67</v>
      </c>
      <c r="L96" s="32"/>
      <c r="M96" s="33" t="s">
        <v>130</v>
      </c>
      <c r="N96" s="33"/>
      <c r="O96" s="32">
        <v>45</v>
      </c>
      <c r="P96" s="86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59"/>
      <c r="R96" s="659"/>
      <c r="S96" s="659"/>
      <c r="T96" s="660"/>
      <c r="U96" s="34"/>
      <c r="V96" s="34"/>
      <c r="W96" s="35" t="s">
        <v>69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190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197</v>
      </c>
      <c r="B97" s="54" t="s">
        <v>199</v>
      </c>
      <c r="C97" s="31">
        <v>4301052039</v>
      </c>
      <c r="D97" s="647">
        <v>4607091385731</v>
      </c>
      <c r="E97" s="648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67</v>
      </c>
      <c r="L97" s="32"/>
      <c r="M97" s="33" t="s">
        <v>105</v>
      </c>
      <c r="N97" s="33"/>
      <c r="O97" s="32">
        <v>45</v>
      </c>
      <c r="P97" s="9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59"/>
      <c r="R97" s="659"/>
      <c r="S97" s="659"/>
      <c r="T97" s="660"/>
      <c r="U97" s="34"/>
      <c r="V97" s="34"/>
      <c r="W97" s="35" t="s">
        <v>69</v>
      </c>
      <c r="X97" s="641">
        <v>495</v>
      </c>
      <c r="Y97" s="642">
        <f t="shared" si="16"/>
        <v>496.8</v>
      </c>
      <c r="Z97" s="36">
        <f>IFERROR(IF(Y97=0,"",ROUNDUP(Y97/H97,0)*0.00651),"")</f>
        <v>1.19784</v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si="17"/>
        <v>541.19999999999993</v>
      </c>
      <c r="BN97" s="64">
        <f t="shared" si="18"/>
        <v>543.16800000000001</v>
      </c>
      <c r="BO97" s="64">
        <f t="shared" si="19"/>
        <v>1.0073260073260073</v>
      </c>
      <c r="BP97" s="64">
        <f t="shared" si="20"/>
        <v>1.0109890109890112</v>
      </c>
    </row>
    <row r="98" spans="1:68" ht="16.5" hidden="1" customHeight="1" x14ac:dyDescent="0.25">
      <c r="A98" s="54" t="s">
        <v>201</v>
      </c>
      <c r="B98" s="54" t="s">
        <v>202</v>
      </c>
      <c r="C98" s="31">
        <v>4301051438</v>
      </c>
      <c r="D98" s="647">
        <v>4680115880894</v>
      </c>
      <c r="E98" s="648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67</v>
      </c>
      <c r="L98" s="32"/>
      <c r="M98" s="33" t="s">
        <v>105</v>
      </c>
      <c r="N98" s="33"/>
      <c r="O98" s="32">
        <v>45</v>
      </c>
      <c r="P9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59"/>
      <c r="R98" s="659"/>
      <c r="S98" s="659"/>
      <c r="T98" s="660"/>
      <c r="U98" s="34"/>
      <c r="V98" s="34"/>
      <c r="W98" s="35" t="s">
        <v>69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204</v>
      </c>
      <c r="B99" s="54" t="s">
        <v>205</v>
      </c>
      <c r="C99" s="31">
        <v>4301051687</v>
      </c>
      <c r="D99" s="647">
        <v>4680115880214</v>
      </c>
      <c r="E99" s="648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67</v>
      </c>
      <c r="L99" s="32"/>
      <c r="M99" s="33" t="s">
        <v>105</v>
      </c>
      <c r="N99" s="33"/>
      <c r="O99" s="32">
        <v>45</v>
      </c>
      <c r="P99" s="69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59"/>
      <c r="R99" s="659"/>
      <c r="S99" s="659"/>
      <c r="T99" s="660"/>
      <c r="U99" s="34"/>
      <c r="V99" s="34"/>
      <c r="W99" s="35" t="s">
        <v>69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6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7"/>
      <c r="P100" s="651" t="s">
        <v>86</v>
      </c>
      <c r="Q100" s="652"/>
      <c r="R100" s="652"/>
      <c r="S100" s="652"/>
      <c r="T100" s="652"/>
      <c r="U100" s="652"/>
      <c r="V100" s="653"/>
      <c r="W100" s="37" t="s">
        <v>87</v>
      </c>
      <c r="X100" s="643">
        <f>IFERROR(X92/H92,"0")+IFERROR(X93/H93,"0")+IFERROR(X94/H94,"0")+IFERROR(X95/H95,"0")+IFERROR(X96/H96,"0")+IFERROR(X97/H97,"0")+IFERROR(X98/H98,"0")+IFERROR(X99/H99,"0")</f>
        <v>207.14285714285711</v>
      </c>
      <c r="Y100" s="643">
        <f>IFERROR(Y92/H92,"0")+IFERROR(Y93/H93,"0")+IFERROR(Y94/H94,"0")+IFERROR(Y95/H95,"0")+IFERROR(Y96/H96,"0")+IFERROR(Y97/H97,"0")+IFERROR(Y98/H98,"0")+IFERROR(Y99/H99,"0")</f>
        <v>208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1.6533600000000002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7"/>
      <c r="P101" s="651" t="s">
        <v>86</v>
      </c>
      <c r="Q101" s="652"/>
      <c r="R101" s="652"/>
      <c r="S101" s="652"/>
      <c r="T101" s="652"/>
      <c r="U101" s="652"/>
      <c r="V101" s="653"/>
      <c r="W101" s="37" t="s">
        <v>69</v>
      </c>
      <c r="X101" s="643">
        <f>IFERROR(SUM(X92:X99),"0")</f>
        <v>695</v>
      </c>
      <c r="Y101" s="643">
        <f>IFERROR(SUM(Y92:Y99),"0")</f>
        <v>698.40000000000009</v>
      </c>
      <c r="Z101" s="37"/>
      <c r="AA101" s="644"/>
      <c r="AB101" s="644"/>
      <c r="AC101" s="644"/>
    </row>
    <row r="102" spans="1:68" ht="16.5" hidden="1" customHeight="1" x14ac:dyDescent="0.25">
      <c r="A102" s="669" t="s">
        <v>206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hidden="1" customHeight="1" x14ac:dyDescent="0.25">
      <c r="A103" s="654" t="s">
        <v>96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207</v>
      </c>
      <c r="B104" s="54" t="s">
        <v>208</v>
      </c>
      <c r="C104" s="31">
        <v>4301011514</v>
      </c>
      <c r="D104" s="647">
        <v>4680115882133</v>
      </c>
      <c r="E104" s="648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7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59"/>
      <c r="R104" s="659"/>
      <c r="S104" s="659"/>
      <c r="T104" s="660"/>
      <c r="U104" s="34"/>
      <c r="V104" s="34"/>
      <c r="W104" s="35" t="s">
        <v>69</v>
      </c>
      <c r="X104" s="641">
        <v>60</v>
      </c>
      <c r="Y104" s="642">
        <f>IFERROR(IF(X104="",0,CEILING((X104/$H104),1)*$H104),"")</f>
        <v>64.800000000000011</v>
      </c>
      <c r="Z104" s="36">
        <f>IFERROR(IF(Y104=0,"",ROUNDUP(Y104/H104,0)*0.01898),"")</f>
        <v>0.11388000000000001</v>
      </c>
      <c r="AA104" s="56"/>
      <c r="AB104" s="57"/>
      <c r="AC104" s="157" t="s">
        <v>209</v>
      </c>
      <c r="AG104" s="64"/>
      <c r="AJ104" s="68"/>
      <c r="AK104" s="68">
        <v>0</v>
      </c>
      <c r="BB104" s="158" t="s">
        <v>1</v>
      </c>
      <c r="BM104" s="64">
        <f>IFERROR(X104*I104/H104,"0")</f>
        <v>62.416666666666657</v>
      </c>
      <c r="BN104" s="64">
        <f>IFERROR(Y104*I104/H104,"0")</f>
        <v>67.410000000000011</v>
      </c>
      <c r="BO104" s="64">
        <f>IFERROR(1/J104*(X104/H104),"0")</f>
        <v>8.6805555555555552E-2</v>
      </c>
      <c r="BP104" s="64">
        <f>IFERROR(1/J104*(Y104/H104),"0")</f>
        <v>9.3750000000000014E-2</v>
      </c>
    </row>
    <row r="105" spans="1:68" ht="16.5" hidden="1" customHeight="1" x14ac:dyDescent="0.25">
      <c r="A105" s="54" t="s">
        <v>210</v>
      </c>
      <c r="B105" s="54" t="s">
        <v>211</v>
      </c>
      <c r="C105" s="31">
        <v>4301011417</v>
      </c>
      <c r="D105" s="647">
        <v>4680115880269</v>
      </c>
      <c r="E105" s="648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104</v>
      </c>
      <c r="L105" s="32"/>
      <c r="M105" s="33" t="s">
        <v>105</v>
      </c>
      <c r="N105" s="33"/>
      <c r="O105" s="32">
        <v>50</v>
      </c>
      <c r="P105" s="9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59"/>
      <c r="R105" s="659"/>
      <c r="S105" s="659"/>
      <c r="T105" s="660"/>
      <c r="U105" s="34"/>
      <c r="V105" s="34"/>
      <c r="W105" s="35" t="s">
        <v>69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209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212</v>
      </c>
      <c r="B106" s="54" t="s">
        <v>213</v>
      </c>
      <c r="C106" s="31">
        <v>4301011415</v>
      </c>
      <c r="D106" s="647">
        <v>4680115880429</v>
      </c>
      <c r="E106" s="648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104</v>
      </c>
      <c r="L106" s="32"/>
      <c r="M106" s="33" t="s">
        <v>105</v>
      </c>
      <c r="N106" s="33"/>
      <c r="O106" s="32">
        <v>50</v>
      </c>
      <c r="P106" s="9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59"/>
      <c r="R106" s="659"/>
      <c r="S106" s="659"/>
      <c r="T106" s="660"/>
      <c r="U106" s="34"/>
      <c r="V106" s="34"/>
      <c r="W106" s="35" t="s">
        <v>69</v>
      </c>
      <c r="X106" s="641">
        <v>360</v>
      </c>
      <c r="Y106" s="642">
        <f>IFERROR(IF(X106="",0,CEILING((X106/$H106),1)*$H106),"")</f>
        <v>360</v>
      </c>
      <c r="Z106" s="36">
        <f>IFERROR(IF(Y106=0,"",ROUNDUP(Y106/H106,0)*0.00902),"")</f>
        <v>0.72160000000000002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376.79999999999995</v>
      </c>
      <c r="BN106" s="64">
        <f>IFERROR(Y106*I106/H106,"0")</f>
        <v>376.79999999999995</v>
      </c>
      <c r="BO106" s="64">
        <f>IFERROR(1/J106*(X106/H106),"0")</f>
        <v>0.60606060606060608</v>
      </c>
      <c r="BP106" s="64">
        <f>IFERROR(1/J106*(Y106/H106),"0")</f>
        <v>0.60606060606060608</v>
      </c>
    </row>
    <row r="107" spans="1:68" ht="16.5" hidden="1" customHeight="1" x14ac:dyDescent="0.25">
      <c r="A107" s="54" t="s">
        <v>214</v>
      </c>
      <c r="B107" s="54" t="s">
        <v>215</v>
      </c>
      <c r="C107" s="31">
        <v>4301011462</v>
      </c>
      <c r="D107" s="647">
        <v>4680115881457</v>
      </c>
      <c r="E107" s="648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104</v>
      </c>
      <c r="L107" s="32"/>
      <c r="M107" s="33" t="s">
        <v>105</v>
      </c>
      <c r="N107" s="33"/>
      <c r="O107" s="32">
        <v>50</v>
      </c>
      <c r="P107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59"/>
      <c r="R107" s="659"/>
      <c r="S107" s="659"/>
      <c r="T107" s="660"/>
      <c r="U107" s="34"/>
      <c r="V107" s="34"/>
      <c r="W107" s="35" t="s">
        <v>69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6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7"/>
      <c r="P108" s="651" t="s">
        <v>86</v>
      </c>
      <c r="Q108" s="652"/>
      <c r="R108" s="652"/>
      <c r="S108" s="652"/>
      <c r="T108" s="652"/>
      <c r="U108" s="652"/>
      <c r="V108" s="653"/>
      <c r="W108" s="37" t="s">
        <v>87</v>
      </c>
      <c r="X108" s="643">
        <f>IFERROR(X104/H104,"0")+IFERROR(X105/H105,"0")+IFERROR(X106/H106,"0")+IFERROR(X107/H107,"0")</f>
        <v>85.555555555555557</v>
      </c>
      <c r="Y108" s="643">
        <f>IFERROR(Y104/H104,"0")+IFERROR(Y105/H105,"0")+IFERROR(Y106/H106,"0")+IFERROR(Y107/H107,"0")</f>
        <v>86</v>
      </c>
      <c r="Z108" s="643">
        <f>IFERROR(IF(Z104="",0,Z104),"0")+IFERROR(IF(Z105="",0,Z105),"0")+IFERROR(IF(Z106="",0,Z106),"0")+IFERROR(IF(Z107="",0,Z107),"0")</f>
        <v>0.83548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7"/>
      <c r="P109" s="651" t="s">
        <v>86</v>
      </c>
      <c r="Q109" s="652"/>
      <c r="R109" s="652"/>
      <c r="S109" s="652"/>
      <c r="T109" s="652"/>
      <c r="U109" s="652"/>
      <c r="V109" s="653"/>
      <c r="W109" s="37" t="s">
        <v>69</v>
      </c>
      <c r="X109" s="643">
        <f>IFERROR(SUM(X104:X107),"0")</f>
        <v>420</v>
      </c>
      <c r="Y109" s="643">
        <f>IFERROR(SUM(Y104:Y107),"0")</f>
        <v>424.8</v>
      </c>
      <c r="Z109" s="37"/>
      <c r="AA109" s="644"/>
      <c r="AB109" s="644"/>
      <c r="AC109" s="644"/>
    </row>
    <row r="110" spans="1:68" ht="14.25" hidden="1" customHeight="1" x14ac:dyDescent="0.25">
      <c r="A110" s="654" t="s">
        <v>135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hidden="1" customHeight="1" x14ac:dyDescent="0.25">
      <c r="A111" s="54" t="s">
        <v>216</v>
      </c>
      <c r="B111" s="54" t="s">
        <v>217</v>
      </c>
      <c r="C111" s="31">
        <v>4301020345</v>
      </c>
      <c r="D111" s="647">
        <v>4680115881488</v>
      </c>
      <c r="E111" s="648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9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59"/>
      <c r="R111" s="659"/>
      <c r="S111" s="659"/>
      <c r="T111" s="660"/>
      <c r="U111" s="34"/>
      <c r="V111" s="34"/>
      <c r="W111" s="35" t="s">
        <v>69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218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219</v>
      </c>
      <c r="B112" s="54" t="s">
        <v>220</v>
      </c>
      <c r="C112" s="31">
        <v>4301020346</v>
      </c>
      <c r="D112" s="647">
        <v>4680115882775</v>
      </c>
      <c r="E112" s="648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149</v>
      </c>
      <c r="L112" s="32"/>
      <c r="M112" s="33" t="s">
        <v>100</v>
      </c>
      <c r="N112" s="33"/>
      <c r="O112" s="32">
        <v>55</v>
      </c>
      <c r="P112" s="92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59"/>
      <c r="R112" s="659"/>
      <c r="S112" s="659"/>
      <c r="T112" s="660"/>
      <c r="U112" s="34"/>
      <c r="V112" s="34"/>
      <c r="W112" s="35" t="s">
        <v>69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218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221</v>
      </c>
      <c r="B113" s="54" t="s">
        <v>222</v>
      </c>
      <c r="C113" s="31">
        <v>4301020344</v>
      </c>
      <c r="D113" s="647">
        <v>4680115880658</v>
      </c>
      <c r="E113" s="648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59"/>
      <c r="R113" s="659"/>
      <c r="S113" s="659"/>
      <c r="T113" s="660"/>
      <c r="U113" s="34"/>
      <c r="V113" s="34"/>
      <c r="W113" s="35" t="s">
        <v>69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56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7"/>
      <c r="P114" s="651" t="s">
        <v>86</v>
      </c>
      <c r="Q114" s="652"/>
      <c r="R114" s="652"/>
      <c r="S114" s="652"/>
      <c r="T114" s="652"/>
      <c r="U114" s="652"/>
      <c r="V114" s="653"/>
      <c r="W114" s="37" t="s">
        <v>87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hidden="1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7"/>
      <c r="P115" s="651" t="s">
        <v>86</v>
      </c>
      <c r="Q115" s="652"/>
      <c r="R115" s="652"/>
      <c r="S115" s="652"/>
      <c r="T115" s="652"/>
      <c r="U115" s="652"/>
      <c r="V115" s="653"/>
      <c r="W115" s="37" t="s">
        <v>69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hidden="1" customHeight="1" x14ac:dyDescent="0.25">
      <c r="A116" s="654" t="s">
        <v>64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16.5" customHeight="1" x14ac:dyDescent="0.25">
      <c r="A117" s="54" t="s">
        <v>223</v>
      </c>
      <c r="B117" s="54" t="s">
        <v>224</v>
      </c>
      <c r="C117" s="31">
        <v>4301051625</v>
      </c>
      <c r="D117" s="647">
        <v>4607091385168</v>
      </c>
      <c r="E117" s="648"/>
      <c r="F117" s="640">
        <v>1.4</v>
      </c>
      <c r="G117" s="32">
        <v>6</v>
      </c>
      <c r="H117" s="640">
        <v>8.4</v>
      </c>
      <c r="I117" s="640">
        <v>8.9130000000000003</v>
      </c>
      <c r="J117" s="32">
        <v>64</v>
      </c>
      <c r="K117" s="32" t="s">
        <v>99</v>
      </c>
      <c r="L117" s="32"/>
      <c r="M117" s="33" t="s">
        <v>105</v>
      </c>
      <c r="N117" s="33"/>
      <c r="O117" s="32">
        <v>45</v>
      </c>
      <c r="P117" s="78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7" s="659"/>
      <c r="R117" s="659"/>
      <c r="S117" s="659"/>
      <c r="T117" s="660"/>
      <c r="U117" s="34"/>
      <c r="V117" s="34"/>
      <c r="W117" s="35" t="s">
        <v>69</v>
      </c>
      <c r="X117" s="641">
        <v>1000</v>
      </c>
      <c r="Y117" s="642">
        <f t="shared" ref="Y117:Y123" si="21">IFERROR(IF(X117="",0,CEILING((X117/$H117),1)*$H117),"")</f>
        <v>1008</v>
      </c>
      <c r="Z117" s="36">
        <f>IFERROR(IF(Y117=0,"",ROUNDUP(Y117/H117,0)*0.01898),"")</f>
        <v>2.2776000000000001</v>
      </c>
      <c r="AA117" s="56"/>
      <c r="AB117" s="57"/>
      <c r="AC117" s="171" t="s">
        <v>225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1061.0714285714284</v>
      </c>
      <c r="BN117" s="64">
        <f t="shared" ref="BN117:BN123" si="23">IFERROR(Y117*I117/H117,"0")</f>
        <v>1069.56</v>
      </c>
      <c r="BO117" s="64">
        <f t="shared" ref="BO117:BO123" si="24">IFERROR(1/J117*(X117/H117),"0")</f>
        <v>1.8601190476190474</v>
      </c>
      <c r="BP117" s="64">
        <f t="shared" ref="BP117:BP123" si="25">IFERROR(1/J117*(Y117/H117),"0")</f>
        <v>1.875</v>
      </c>
    </row>
    <row r="118" spans="1:68" ht="16.5" hidden="1" customHeight="1" x14ac:dyDescent="0.25">
      <c r="A118" s="54" t="s">
        <v>223</v>
      </c>
      <c r="B118" s="54" t="s">
        <v>226</v>
      </c>
      <c r="C118" s="31">
        <v>4301051724</v>
      </c>
      <c r="D118" s="647">
        <v>4607091385168</v>
      </c>
      <c r="E118" s="648"/>
      <c r="F118" s="640">
        <v>1.35</v>
      </c>
      <c r="G118" s="32">
        <v>6</v>
      </c>
      <c r="H118" s="640">
        <v>8.1</v>
      </c>
      <c r="I118" s="640">
        <v>8.6129999999999995</v>
      </c>
      <c r="J118" s="32">
        <v>64</v>
      </c>
      <c r="K118" s="32" t="s">
        <v>99</v>
      </c>
      <c r="L118" s="32"/>
      <c r="M118" s="33" t="s">
        <v>130</v>
      </c>
      <c r="N118" s="33"/>
      <c r="O118" s="32">
        <v>45</v>
      </c>
      <c r="P118" s="78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9"/>
      <c r="R118" s="659"/>
      <c r="S118" s="659"/>
      <c r="T118" s="660"/>
      <c r="U118" s="34"/>
      <c r="V118" s="34"/>
      <c r="W118" s="35" t="s">
        <v>69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225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27" hidden="1" customHeight="1" x14ac:dyDescent="0.25">
      <c r="A119" s="54" t="s">
        <v>223</v>
      </c>
      <c r="B119" s="54" t="s">
        <v>227</v>
      </c>
      <c r="C119" s="31">
        <v>4301051360</v>
      </c>
      <c r="D119" s="647">
        <v>4607091385168</v>
      </c>
      <c r="E119" s="648"/>
      <c r="F119" s="640">
        <v>1.35</v>
      </c>
      <c r="G119" s="32">
        <v>6</v>
      </c>
      <c r="H119" s="640">
        <v>8.1</v>
      </c>
      <c r="I119" s="640">
        <v>8.6129999999999995</v>
      </c>
      <c r="J119" s="32">
        <v>64</v>
      </c>
      <c r="K119" s="32" t="s">
        <v>99</v>
      </c>
      <c r="L119" s="32"/>
      <c r="M119" s="33" t="s">
        <v>105</v>
      </c>
      <c r="N119" s="33"/>
      <c r="O119" s="32">
        <v>45</v>
      </c>
      <c r="P119" s="7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59"/>
      <c r="R119" s="659"/>
      <c r="S119" s="659"/>
      <c r="T119" s="660"/>
      <c r="U119" s="34"/>
      <c r="V119" s="34"/>
      <c r="W119" s="35" t="s">
        <v>69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228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229</v>
      </c>
      <c r="B120" s="54" t="s">
        <v>230</v>
      </c>
      <c r="C120" s="31">
        <v>4301051730</v>
      </c>
      <c r="D120" s="647">
        <v>4607091383256</v>
      </c>
      <c r="E120" s="648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67</v>
      </c>
      <c r="L120" s="32"/>
      <c r="M120" s="33" t="s">
        <v>130</v>
      </c>
      <c r="N120" s="33"/>
      <c r="O120" s="32">
        <v>45</v>
      </c>
      <c r="P120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9"/>
      <c r="R120" s="659"/>
      <c r="S120" s="659"/>
      <c r="T120" s="660"/>
      <c r="U120" s="34"/>
      <c r="V120" s="34"/>
      <c r="W120" s="35" t="s">
        <v>69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225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231</v>
      </c>
      <c r="B121" s="54" t="s">
        <v>232</v>
      </c>
      <c r="C121" s="31">
        <v>4301051721</v>
      </c>
      <c r="D121" s="647">
        <v>4607091385748</v>
      </c>
      <c r="E121" s="648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67</v>
      </c>
      <c r="L121" s="32"/>
      <c r="M121" s="33" t="s">
        <v>130</v>
      </c>
      <c r="N121" s="33"/>
      <c r="O121" s="32">
        <v>45</v>
      </c>
      <c r="P121" s="97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9"/>
      <c r="R121" s="659"/>
      <c r="S121" s="659"/>
      <c r="T121" s="660"/>
      <c r="U121" s="34"/>
      <c r="V121" s="34"/>
      <c r="W121" s="35" t="s">
        <v>69</v>
      </c>
      <c r="X121" s="641">
        <v>495</v>
      </c>
      <c r="Y121" s="642">
        <f t="shared" si="21"/>
        <v>496.8</v>
      </c>
      <c r="Z121" s="36">
        <f>IFERROR(IF(Y121=0,"",ROUNDUP(Y121/H121,0)*0.00651),"")</f>
        <v>1.19784</v>
      </c>
      <c r="AA121" s="56"/>
      <c r="AB121" s="57"/>
      <c r="AC121" s="179" t="s">
        <v>225</v>
      </c>
      <c r="AG121" s="64"/>
      <c r="AJ121" s="68"/>
      <c r="AK121" s="68">
        <v>0</v>
      </c>
      <c r="BB121" s="180" t="s">
        <v>1</v>
      </c>
      <c r="BM121" s="64">
        <f t="shared" si="22"/>
        <v>541.19999999999993</v>
      </c>
      <c r="BN121" s="64">
        <f t="shared" si="23"/>
        <v>543.16800000000001</v>
      </c>
      <c r="BO121" s="64">
        <f t="shared" si="24"/>
        <v>1.0073260073260073</v>
      </c>
      <c r="BP121" s="64">
        <f t="shared" si="25"/>
        <v>1.0109890109890112</v>
      </c>
    </row>
    <row r="122" spans="1:68" ht="16.5" customHeight="1" x14ac:dyDescent="0.25">
      <c r="A122" s="54" t="s">
        <v>233</v>
      </c>
      <c r="B122" s="54" t="s">
        <v>234</v>
      </c>
      <c r="C122" s="31">
        <v>4301051740</v>
      </c>
      <c r="D122" s="647">
        <v>4680115884533</v>
      </c>
      <c r="E122" s="648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67</v>
      </c>
      <c r="L122" s="32"/>
      <c r="M122" s="33" t="s">
        <v>105</v>
      </c>
      <c r="N122" s="33"/>
      <c r="O122" s="32">
        <v>45</v>
      </c>
      <c r="P122" s="7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9"/>
      <c r="R122" s="659"/>
      <c r="S122" s="659"/>
      <c r="T122" s="660"/>
      <c r="U122" s="34"/>
      <c r="V122" s="34"/>
      <c r="W122" s="35" t="s">
        <v>69</v>
      </c>
      <c r="X122" s="641">
        <v>45</v>
      </c>
      <c r="Y122" s="642">
        <f t="shared" si="21"/>
        <v>45</v>
      </c>
      <c r="Z122" s="36">
        <f>IFERROR(IF(Y122=0,"",ROUNDUP(Y122/H122,0)*0.00651),"")</f>
        <v>0.16275000000000001</v>
      </c>
      <c r="AA122" s="56"/>
      <c r="AB122" s="57"/>
      <c r="AC122" s="181" t="s">
        <v>235</v>
      </c>
      <c r="AG122" s="64"/>
      <c r="AJ122" s="68"/>
      <c r="AK122" s="68">
        <v>0</v>
      </c>
      <c r="BB122" s="182" t="s">
        <v>1</v>
      </c>
      <c r="BM122" s="64">
        <f t="shared" si="22"/>
        <v>49.499999999999993</v>
      </c>
      <c r="BN122" s="64">
        <f t="shared" si="23"/>
        <v>49.499999999999993</v>
      </c>
      <c r="BO122" s="64">
        <f t="shared" si="24"/>
        <v>0.13736263736263737</v>
      </c>
      <c r="BP122" s="64">
        <f t="shared" si="25"/>
        <v>0.13736263736263737</v>
      </c>
    </row>
    <row r="123" spans="1:68" ht="27" hidden="1" customHeight="1" x14ac:dyDescent="0.25">
      <c r="A123" s="54" t="s">
        <v>236</v>
      </c>
      <c r="B123" s="54" t="s">
        <v>237</v>
      </c>
      <c r="C123" s="31">
        <v>4301051486</v>
      </c>
      <c r="D123" s="647">
        <v>4680115882645</v>
      </c>
      <c r="E123" s="648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67</v>
      </c>
      <c r="L123" s="32"/>
      <c r="M123" s="33" t="s">
        <v>105</v>
      </c>
      <c r="N123" s="33"/>
      <c r="O123" s="32">
        <v>40</v>
      </c>
      <c r="P123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59"/>
      <c r="R123" s="659"/>
      <c r="S123" s="659"/>
      <c r="T123" s="660"/>
      <c r="U123" s="34"/>
      <c r="V123" s="34"/>
      <c r="W123" s="35" t="s">
        <v>69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238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6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7"/>
      <c r="P124" s="651" t="s">
        <v>86</v>
      </c>
      <c r="Q124" s="652"/>
      <c r="R124" s="652"/>
      <c r="S124" s="652"/>
      <c r="T124" s="652"/>
      <c r="U124" s="652"/>
      <c r="V124" s="653"/>
      <c r="W124" s="37" t="s">
        <v>87</v>
      </c>
      <c r="X124" s="643">
        <f>IFERROR(X117/H117,"0")+IFERROR(X118/H118,"0")+IFERROR(X119/H119,"0")+IFERROR(X120/H120,"0")+IFERROR(X121/H121,"0")+IFERROR(X122/H122,"0")+IFERROR(X123/H123,"0")</f>
        <v>327.38095238095235</v>
      </c>
      <c r="Y124" s="643">
        <f>IFERROR(Y117/H117,"0")+IFERROR(Y118/H118,"0")+IFERROR(Y119/H119,"0")+IFERROR(Y120/H120,"0")+IFERROR(Y121/H121,"0")+IFERROR(Y122/H122,"0")+IFERROR(Y123/H123,"0")</f>
        <v>329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3.6381899999999998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7"/>
      <c r="P125" s="651" t="s">
        <v>86</v>
      </c>
      <c r="Q125" s="652"/>
      <c r="R125" s="652"/>
      <c r="S125" s="652"/>
      <c r="T125" s="652"/>
      <c r="U125" s="652"/>
      <c r="V125" s="653"/>
      <c r="W125" s="37" t="s">
        <v>69</v>
      </c>
      <c r="X125" s="643">
        <f>IFERROR(SUM(X117:X123),"0")</f>
        <v>1540</v>
      </c>
      <c r="Y125" s="643">
        <f>IFERROR(SUM(Y117:Y123),"0")</f>
        <v>1549.8</v>
      </c>
      <c r="Z125" s="37"/>
      <c r="AA125" s="644"/>
      <c r="AB125" s="644"/>
      <c r="AC125" s="644"/>
    </row>
    <row r="126" spans="1:68" ht="14.25" hidden="1" customHeight="1" x14ac:dyDescent="0.25">
      <c r="A126" s="654" t="s">
        <v>172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hidden="1" customHeight="1" x14ac:dyDescent="0.25">
      <c r="A127" s="54" t="s">
        <v>239</v>
      </c>
      <c r="B127" s="54" t="s">
        <v>240</v>
      </c>
      <c r="C127" s="31">
        <v>4301060357</v>
      </c>
      <c r="D127" s="647">
        <v>4680115882652</v>
      </c>
      <c r="E127" s="648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67</v>
      </c>
      <c r="L127" s="32"/>
      <c r="M127" s="33" t="s">
        <v>105</v>
      </c>
      <c r="N127" s="33"/>
      <c r="O127" s="32">
        <v>40</v>
      </c>
      <c r="P127" s="9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9"/>
      <c r="R127" s="659"/>
      <c r="S127" s="659"/>
      <c r="T127" s="660"/>
      <c r="U127" s="34"/>
      <c r="V127" s="34"/>
      <c r="W127" s="35" t="s">
        <v>69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241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242</v>
      </c>
      <c r="B128" s="54" t="s">
        <v>243</v>
      </c>
      <c r="C128" s="31">
        <v>4301060317</v>
      </c>
      <c r="D128" s="647">
        <v>4680115880238</v>
      </c>
      <c r="E128" s="648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67</v>
      </c>
      <c r="L128" s="32"/>
      <c r="M128" s="33" t="s">
        <v>105</v>
      </c>
      <c r="N128" s="33"/>
      <c r="O128" s="32">
        <v>40</v>
      </c>
      <c r="P128" s="9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9"/>
      <c r="R128" s="659"/>
      <c r="S128" s="659"/>
      <c r="T128" s="660"/>
      <c r="U128" s="34"/>
      <c r="V128" s="34"/>
      <c r="W128" s="35" t="s">
        <v>69</v>
      </c>
      <c r="X128" s="641">
        <v>16.5</v>
      </c>
      <c r="Y128" s="642">
        <f>IFERROR(IF(X128="",0,CEILING((X128/$H128),1)*$H128),"")</f>
        <v>17.82</v>
      </c>
      <c r="Z128" s="36">
        <f>IFERROR(IF(Y128=0,"",ROUNDUP(Y128/H128,0)*0.00651),"")</f>
        <v>5.8590000000000003E-2</v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18.649999999999999</v>
      </c>
      <c r="BN128" s="64">
        <f>IFERROR(Y128*I128/H128,"0")</f>
        <v>20.141999999999999</v>
      </c>
      <c r="BO128" s="64">
        <f>IFERROR(1/J128*(X128/H128),"0")</f>
        <v>4.5787545787545791E-2</v>
      </c>
      <c r="BP128" s="64">
        <f>IFERROR(1/J128*(Y128/H128),"0")</f>
        <v>4.9450549450549455E-2</v>
      </c>
    </row>
    <row r="129" spans="1:68" x14ac:dyDescent="0.2">
      <c r="A129" s="656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7"/>
      <c r="P129" s="651" t="s">
        <v>86</v>
      </c>
      <c r="Q129" s="652"/>
      <c r="R129" s="652"/>
      <c r="S129" s="652"/>
      <c r="T129" s="652"/>
      <c r="U129" s="652"/>
      <c r="V129" s="653"/>
      <c r="W129" s="37" t="s">
        <v>87</v>
      </c>
      <c r="X129" s="643">
        <f>IFERROR(X127/H127,"0")+IFERROR(X128/H128,"0")</f>
        <v>8.3333333333333339</v>
      </c>
      <c r="Y129" s="643">
        <f>IFERROR(Y127/H127,"0")+IFERROR(Y128/H128,"0")</f>
        <v>9</v>
      </c>
      <c r="Z129" s="643">
        <f>IFERROR(IF(Z127="",0,Z127),"0")+IFERROR(IF(Z128="",0,Z128),"0")</f>
        <v>5.8590000000000003E-2</v>
      </c>
      <c r="AA129" s="644"/>
      <c r="AB129" s="644"/>
      <c r="AC129" s="644"/>
    </row>
    <row r="130" spans="1:68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7"/>
      <c r="P130" s="651" t="s">
        <v>86</v>
      </c>
      <c r="Q130" s="652"/>
      <c r="R130" s="652"/>
      <c r="S130" s="652"/>
      <c r="T130" s="652"/>
      <c r="U130" s="652"/>
      <c r="V130" s="653"/>
      <c r="W130" s="37" t="s">
        <v>69</v>
      </c>
      <c r="X130" s="643">
        <f>IFERROR(SUM(X127:X128),"0")</f>
        <v>16.5</v>
      </c>
      <c r="Y130" s="643">
        <f>IFERROR(SUM(Y127:Y128),"0")</f>
        <v>17.82</v>
      </c>
      <c r="Z130" s="37"/>
      <c r="AA130" s="644"/>
      <c r="AB130" s="644"/>
      <c r="AC130" s="644"/>
    </row>
    <row r="131" spans="1:68" ht="16.5" hidden="1" customHeight="1" x14ac:dyDescent="0.25">
      <c r="A131" s="669" t="s">
        <v>245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hidden="1" customHeight="1" x14ac:dyDescent="0.25">
      <c r="A132" s="654" t="s">
        <v>96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customHeight="1" x14ac:dyDescent="0.25">
      <c r="A133" s="54" t="s">
        <v>246</v>
      </c>
      <c r="B133" s="54" t="s">
        <v>247</v>
      </c>
      <c r="C133" s="31">
        <v>4301011562</v>
      </c>
      <c r="D133" s="647">
        <v>4680115882577</v>
      </c>
      <c r="E133" s="648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9"/>
      <c r="R133" s="659"/>
      <c r="S133" s="659"/>
      <c r="T133" s="660"/>
      <c r="U133" s="34"/>
      <c r="V133" s="34"/>
      <c r="W133" s="35" t="s">
        <v>69</v>
      </c>
      <c r="X133" s="641">
        <v>48</v>
      </c>
      <c r="Y133" s="642">
        <f>IFERROR(IF(X133="",0,CEILING((X133/$H133),1)*$H133),"")</f>
        <v>48</v>
      </c>
      <c r="Z133" s="36">
        <f>IFERROR(IF(Y133=0,"",ROUNDUP(Y133/H133,0)*0.00651),"")</f>
        <v>9.7650000000000001E-2</v>
      </c>
      <c r="AA133" s="56"/>
      <c r="AB133" s="57"/>
      <c r="AC133" s="189" t="s">
        <v>248</v>
      </c>
      <c r="AG133" s="64"/>
      <c r="AJ133" s="68"/>
      <c r="AK133" s="68">
        <v>0</v>
      </c>
      <c r="BB133" s="190" t="s">
        <v>1</v>
      </c>
      <c r="BM133" s="64">
        <f>IFERROR(X133*I133/H133,"0")</f>
        <v>50.7</v>
      </c>
      <c r="BN133" s="64">
        <f>IFERROR(Y133*I133/H133,"0")</f>
        <v>50.7</v>
      </c>
      <c r="BO133" s="64">
        <f>IFERROR(1/J133*(X133/H133),"0")</f>
        <v>8.241758241758243E-2</v>
      </c>
      <c r="BP133" s="64">
        <f>IFERROR(1/J133*(Y133/H133),"0")</f>
        <v>8.241758241758243E-2</v>
      </c>
    </row>
    <row r="134" spans="1:68" ht="27" hidden="1" customHeight="1" x14ac:dyDescent="0.25">
      <c r="A134" s="54" t="s">
        <v>246</v>
      </c>
      <c r="B134" s="54" t="s">
        <v>249</v>
      </c>
      <c r="C134" s="31">
        <v>4301011564</v>
      </c>
      <c r="D134" s="647">
        <v>4680115882577</v>
      </c>
      <c r="E134" s="648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59"/>
      <c r="R134" s="659"/>
      <c r="S134" s="659"/>
      <c r="T134" s="660"/>
      <c r="U134" s="34"/>
      <c r="V134" s="34"/>
      <c r="W134" s="35" t="s">
        <v>69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248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56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7"/>
      <c r="P135" s="651" t="s">
        <v>86</v>
      </c>
      <c r="Q135" s="652"/>
      <c r="R135" s="652"/>
      <c r="S135" s="652"/>
      <c r="T135" s="652"/>
      <c r="U135" s="652"/>
      <c r="V135" s="653"/>
      <c r="W135" s="37" t="s">
        <v>87</v>
      </c>
      <c r="X135" s="643">
        <f>IFERROR(X133/H133,"0")+IFERROR(X134/H134,"0")</f>
        <v>15</v>
      </c>
      <c r="Y135" s="643">
        <f>IFERROR(Y133/H133,"0")+IFERROR(Y134/H134,"0")</f>
        <v>15</v>
      </c>
      <c r="Z135" s="643">
        <f>IFERROR(IF(Z133="",0,Z133),"0")+IFERROR(IF(Z134="",0,Z134),"0")</f>
        <v>9.7650000000000001E-2</v>
      </c>
      <c r="AA135" s="644"/>
      <c r="AB135" s="644"/>
      <c r="AC135" s="644"/>
    </row>
    <row r="136" spans="1:68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7"/>
      <c r="P136" s="651" t="s">
        <v>86</v>
      </c>
      <c r="Q136" s="652"/>
      <c r="R136" s="652"/>
      <c r="S136" s="652"/>
      <c r="T136" s="652"/>
      <c r="U136" s="652"/>
      <c r="V136" s="653"/>
      <c r="W136" s="37" t="s">
        <v>69</v>
      </c>
      <c r="X136" s="643">
        <f>IFERROR(SUM(X133:X134),"0")</f>
        <v>48</v>
      </c>
      <c r="Y136" s="643">
        <f>IFERROR(SUM(Y133:Y134),"0")</f>
        <v>48</v>
      </c>
      <c r="Z136" s="37"/>
      <c r="AA136" s="644"/>
      <c r="AB136" s="644"/>
      <c r="AC136" s="644"/>
    </row>
    <row r="137" spans="1:68" ht="14.25" hidden="1" customHeight="1" x14ac:dyDescent="0.25">
      <c r="A137" s="654" t="s">
        <v>146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hidden="1" customHeight="1" x14ac:dyDescent="0.25">
      <c r="A138" s="54" t="s">
        <v>250</v>
      </c>
      <c r="B138" s="54" t="s">
        <v>251</v>
      </c>
      <c r="C138" s="31">
        <v>4301031235</v>
      </c>
      <c r="D138" s="647">
        <v>4680115883444</v>
      </c>
      <c r="E138" s="648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9"/>
      <c r="R138" s="659"/>
      <c r="S138" s="659"/>
      <c r="T138" s="660"/>
      <c r="U138" s="34"/>
      <c r="V138" s="34"/>
      <c r="W138" s="35" t="s">
        <v>69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252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250</v>
      </c>
      <c r="B139" s="54" t="s">
        <v>253</v>
      </c>
      <c r="C139" s="31">
        <v>4301031234</v>
      </c>
      <c r="D139" s="647">
        <v>4680115883444</v>
      </c>
      <c r="E139" s="648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9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9"/>
      <c r="R139" s="659"/>
      <c r="S139" s="659"/>
      <c r="T139" s="660"/>
      <c r="U139" s="34"/>
      <c r="V139" s="34"/>
      <c r="W139" s="35" t="s">
        <v>69</v>
      </c>
      <c r="X139" s="641">
        <v>35</v>
      </c>
      <c r="Y139" s="642">
        <f>IFERROR(IF(X139="",0,CEILING((X139/$H139),1)*$H139),"")</f>
        <v>36.4</v>
      </c>
      <c r="Z139" s="36">
        <f>IFERROR(IF(Y139=0,"",ROUNDUP(Y139/H139,0)*0.00651),"")</f>
        <v>8.4629999999999997E-2</v>
      </c>
      <c r="AA139" s="56"/>
      <c r="AB139" s="57"/>
      <c r="AC139" s="195" t="s">
        <v>252</v>
      </c>
      <c r="AG139" s="64"/>
      <c r="AJ139" s="68"/>
      <c r="AK139" s="68">
        <v>0</v>
      </c>
      <c r="BB139" s="196" t="s">
        <v>1</v>
      </c>
      <c r="BM139" s="64">
        <f>IFERROR(X139*I139/H139,"0")</f>
        <v>38.35</v>
      </c>
      <c r="BN139" s="64">
        <f>IFERROR(Y139*I139/H139,"0")</f>
        <v>39.884</v>
      </c>
      <c r="BO139" s="64">
        <f>IFERROR(1/J139*(X139/H139),"0")</f>
        <v>6.8681318681318687E-2</v>
      </c>
      <c r="BP139" s="64">
        <f>IFERROR(1/J139*(Y139/H139),"0")</f>
        <v>7.1428571428571438E-2</v>
      </c>
    </row>
    <row r="140" spans="1:68" x14ac:dyDescent="0.2">
      <c r="A140" s="656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7"/>
      <c r="P140" s="651" t="s">
        <v>86</v>
      </c>
      <c r="Q140" s="652"/>
      <c r="R140" s="652"/>
      <c r="S140" s="652"/>
      <c r="T140" s="652"/>
      <c r="U140" s="652"/>
      <c r="V140" s="653"/>
      <c r="W140" s="37" t="s">
        <v>87</v>
      </c>
      <c r="X140" s="643">
        <f>IFERROR(X138/H138,"0")+IFERROR(X139/H139,"0")</f>
        <v>12.5</v>
      </c>
      <c r="Y140" s="643">
        <f>IFERROR(Y138/H138,"0")+IFERROR(Y139/H139,"0")</f>
        <v>13</v>
      </c>
      <c r="Z140" s="643">
        <f>IFERROR(IF(Z138="",0,Z138),"0")+IFERROR(IF(Z139="",0,Z139),"0")</f>
        <v>8.4629999999999997E-2</v>
      </c>
      <c r="AA140" s="644"/>
      <c r="AB140" s="644"/>
      <c r="AC140" s="644"/>
    </row>
    <row r="141" spans="1:68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7"/>
      <c r="P141" s="651" t="s">
        <v>86</v>
      </c>
      <c r="Q141" s="652"/>
      <c r="R141" s="652"/>
      <c r="S141" s="652"/>
      <c r="T141" s="652"/>
      <c r="U141" s="652"/>
      <c r="V141" s="653"/>
      <c r="W141" s="37" t="s">
        <v>69</v>
      </c>
      <c r="X141" s="643">
        <f>IFERROR(SUM(X138:X139),"0")</f>
        <v>35</v>
      </c>
      <c r="Y141" s="643">
        <f>IFERROR(SUM(Y138:Y139),"0")</f>
        <v>36.4</v>
      </c>
      <c r="Z141" s="37"/>
      <c r="AA141" s="644"/>
      <c r="AB141" s="644"/>
      <c r="AC141" s="644"/>
    </row>
    <row r="142" spans="1:68" ht="14.25" hidden="1" customHeight="1" x14ac:dyDescent="0.25">
      <c r="A142" s="654" t="s">
        <v>64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hidden="1" customHeight="1" x14ac:dyDescent="0.25">
      <c r="A143" s="54" t="s">
        <v>254</v>
      </c>
      <c r="B143" s="54" t="s">
        <v>255</v>
      </c>
      <c r="C143" s="31">
        <v>4301051477</v>
      </c>
      <c r="D143" s="647">
        <v>4680115882584</v>
      </c>
      <c r="E143" s="648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9"/>
      <c r="R143" s="659"/>
      <c r="S143" s="659"/>
      <c r="T143" s="660"/>
      <c r="U143" s="34"/>
      <c r="V143" s="34"/>
      <c r="W143" s="35" t="s">
        <v>69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254</v>
      </c>
      <c r="B144" s="54" t="s">
        <v>256</v>
      </c>
      <c r="C144" s="31">
        <v>4301051476</v>
      </c>
      <c r="D144" s="647">
        <v>4680115882584</v>
      </c>
      <c r="E144" s="648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9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9"/>
      <c r="R144" s="659"/>
      <c r="S144" s="659"/>
      <c r="T144" s="660"/>
      <c r="U144" s="34"/>
      <c r="V144" s="34"/>
      <c r="W144" s="35" t="s">
        <v>69</v>
      </c>
      <c r="X144" s="641">
        <v>66</v>
      </c>
      <c r="Y144" s="642">
        <f>IFERROR(IF(X144="",0,CEILING((X144/$H144),1)*$H144),"")</f>
        <v>66</v>
      </c>
      <c r="Z144" s="36">
        <f>IFERROR(IF(Y144=0,"",ROUNDUP(Y144/H144,0)*0.00651),"")</f>
        <v>0.16275000000000001</v>
      </c>
      <c r="AA144" s="56"/>
      <c r="AB144" s="57"/>
      <c r="AC144" s="199" t="s">
        <v>248</v>
      </c>
      <c r="AG144" s="64"/>
      <c r="AJ144" s="68"/>
      <c r="AK144" s="68">
        <v>0</v>
      </c>
      <c r="BB144" s="200" t="s">
        <v>1</v>
      </c>
      <c r="BM144" s="64">
        <f>IFERROR(X144*I144/H144,"0")</f>
        <v>72.699999999999989</v>
      </c>
      <c r="BN144" s="64">
        <f>IFERROR(Y144*I144/H144,"0")</f>
        <v>72.699999999999989</v>
      </c>
      <c r="BO144" s="64">
        <f>IFERROR(1/J144*(X144/H144),"0")</f>
        <v>0.13736263736263737</v>
      </c>
      <c r="BP144" s="64">
        <f>IFERROR(1/J144*(Y144/H144),"0")</f>
        <v>0.13736263736263737</v>
      </c>
    </row>
    <row r="145" spans="1:68" x14ac:dyDescent="0.2">
      <c r="A145" s="656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7"/>
      <c r="P145" s="651" t="s">
        <v>86</v>
      </c>
      <c r="Q145" s="652"/>
      <c r="R145" s="652"/>
      <c r="S145" s="652"/>
      <c r="T145" s="652"/>
      <c r="U145" s="652"/>
      <c r="V145" s="653"/>
      <c r="W145" s="37" t="s">
        <v>87</v>
      </c>
      <c r="X145" s="643">
        <f>IFERROR(X143/H143,"0")+IFERROR(X144/H144,"0")</f>
        <v>25</v>
      </c>
      <c r="Y145" s="643">
        <f>IFERROR(Y143/H143,"0")+IFERROR(Y144/H144,"0")</f>
        <v>25</v>
      </c>
      <c r="Z145" s="643">
        <f>IFERROR(IF(Z143="",0,Z143),"0")+IFERROR(IF(Z144="",0,Z144),"0")</f>
        <v>0.16275000000000001</v>
      </c>
      <c r="AA145" s="644"/>
      <c r="AB145" s="644"/>
      <c r="AC145" s="644"/>
    </row>
    <row r="146" spans="1:68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7"/>
      <c r="P146" s="651" t="s">
        <v>86</v>
      </c>
      <c r="Q146" s="652"/>
      <c r="R146" s="652"/>
      <c r="S146" s="652"/>
      <c r="T146" s="652"/>
      <c r="U146" s="652"/>
      <c r="V146" s="653"/>
      <c r="W146" s="37" t="s">
        <v>69</v>
      </c>
      <c r="X146" s="643">
        <f>IFERROR(SUM(X143:X144),"0")</f>
        <v>66</v>
      </c>
      <c r="Y146" s="643">
        <f>IFERROR(SUM(Y143:Y144),"0")</f>
        <v>66</v>
      </c>
      <c r="Z146" s="37"/>
      <c r="AA146" s="644"/>
      <c r="AB146" s="644"/>
      <c r="AC146" s="644"/>
    </row>
    <row r="147" spans="1:68" ht="16.5" hidden="1" customHeight="1" x14ac:dyDescent="0.25">
      <c r="A147" s="669" t="s">
        <v>94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hidden="1" customHeight="1" x14ac:dyDescent="0.25">
      <c r="A148" s="654" t="s">
        <v>96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hidden="1" customHeight="1" x14ac:dyDescent="0.25">
      <c r="A149" s="54" t="s">
        <v>257</v>
      </c>
      <c r="B149" s="54" t="s">
        <v>258</v>
      </c>
      <c r="C149" s="31">
        <v>4301011705</v>
      </c>
      <c r="D149" s="647">
        <v>4607091384604</v>
      </c>
      <c r="E149" s="648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10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9"/>
      <c r="R149" s="659"/>
      <c r="S149" s="659"/>
      <c r="T149" s="660"/>
      <c r="U149" s="34"/>
      <c r="V149" s="34"/>
      <c r="W149" s="35" t="s">
        <v>69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259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56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7"/>
      <c r="P150" s="651" t="s">
        <v>86</v>
      </c>
      <c r="Q150" s="652"/>
      <c r="R150" s="652"/>
      <c r="S150" s="652"/>
      <c r="T150" s="652"/>
      <c r="U150" s="652"/>
      <c r="V150" s="653"/>
      <c r="W150" s="37" t="s">
        <v>87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hidden="1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7"/>
      <c r="P151" s="651" t="s">
        <v>86</v>
      </c>
      <c r="Q151" s="652"/>
      <c r="R151" s="652"/>
      <c r="S151" s="652"/>
      <c r="T151" s="652"/>
      <c r="U151" s="652"/>
      <c r="V151" s="653"/>
      <c r="W151" s="37" t="s">
        <v>69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hidden="1" customHeight="1" x14ac:dyDescent="0.25">
      <c r="A152" s="654" t="s">
        <v>146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hidden="1" customHeight="1" x14ac:dyDescent="0.25">
      <c r="A153" s="54" t="s">
        <v>260</v>
      </c>
      <c r="B153" s="54" t="s">
        <v>261</v>
      </c>
      <c r="C153" s="31">
        <v>4301030895</v>
      </c>
      <c r="D153" s="647">
        <v>4607091387667</v>
      </c>
      <c r="E153" s="648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9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9"/>
      <c r="R153" s="659"/>
      <c r="S153" s="659"/>
      <c r="T153" s="660"/>
      <c r="U153" s="34"/>
      <c r="V153" s="34"/>
      <c r="W153" s="35" t="s">
        <v>69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262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263</v>
      </c>
      <c r="B154" s="54" t="s">
        <v>264</v>
      </c>
      <c r="C154" s="31">
        <v>4301030961</v>
      </c>
      <c r="D154" s="647">
        <v>4607091387636</v>
      </c>
      <c r="E154" s="648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9"/>
      <c r="R154" s="659"/>
      <c r="S154" s="659"/>
      <c r="T154" s="660"/>
      <c r="U154" s="34"/>
      <c r="V154" s="34"/>
      <c r="W154" s="35" t="s">
        <v>69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265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hidden="1" customHeight="1" x14ac:dyDescent="0.25">
      <c r="A155" s="54" t="s">
        <v>266</v>
      </c>
      <c r="B155" s="54" t="s">
        <v>267</v>
      </c>
      <c r="C155" s="31">
        <v>4301030963</v>
      </c>
      <c r="D155" s="647">
        <v>4607091382426</v>
      </c>
      <c r="E155" s="648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9"/>
      <c r="R155" s="659"/>
      <c r="S155" s="659"/>
      <c r="T155" s="660"/>
      <c r="U155" s="34"/>
      <c r="V155" s="34"/>
      <c r="W155" s="35" t="s">
        <v>69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268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56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7"/>
      <c r="P156" s="651" t="s">
        <v>86</v>
      </c>
      <c r="Q156" s="652"/>
      <c r="R156" s="652"/>
      <c r="S156" s="652"/>
      <c r="T156" s="652"/>
      <c r="U156" s="652"/>
      <c r="V156" s="653"/>
      <c r="W156" s="37" t="s">
        <v>87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hidden="1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7"/>
      <c r="P157" s="651" t="s">
        <v>86</v>
      </c>
      <c r="Q157" s="652"/>
      <c r="R157" s="652"/>
      <c r="S157" s="652"/>
      <c r="T157" s="652"/>
      <c r="U157" s="652"/>
      <c r="V157" s="653"/>
      <c r="W157" s="37" t="s">
        <v>69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hidden="1" customHeight="1" x14ac:dyDescent="0.25">
      <c r="A158" s="654" t="s">
        <v>64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hidden="1" customHeight="1" x14ac:dyDescent="0.25">
      <c r="A159" s="54" t="s">
        <v>269</v>
      </c>
      <c r="B159" s="54" t="s">
        <v>270</v>
      </c>
      <c r="C159" s="31">
        <v>4301051653</v>
      </c>
      <c r="D159" s="647">
        <v>4607091386264</v>
      </c>
      <c r="E159" s="648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67</v>
      </c>
      <c r="L159" s="32"/>
      <c r="M159" s="33" t="s">
        <v>105</v>
      </c>
      <c r="N159" s="33"/>
      <c r="O159" s="32">
        <v>31</v>
      </c>
      <c r="P159" s="8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59"/>
      <c r="R159" s="659"/>
      <c r="S159" s="659"/>
      <c r="T159" s="660"/>
      <c r="U159" s="34"/>
      <c r="V159" s="34"/>
      <c r="W159" s="35" t="s">
        <v>69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271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56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7"/>
      <c r="P160" s="651" t="s">
        <v>86</v>
      </c>
      <c r="Q160" s="652"/>
      <c r="R160" s="652"/>
      <c r="S160" s="652"/>
      <c r="T160" s="652"/>
      <c r="U160" s="652"/>
      <c r="V160" s="653"/>
      <c r="W160" s="37" t="s">
        <v>87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hidden="1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7"/>
      <c r="P161" s="651" t="s">
        <v>86</v>
      </c>
      <c r="Q161" s="652"/>
      <c r="R161" s="652"/>
      <c r="S161" s="652"/>
      <c r="T161" s="652"/>
      <c r="U161" s="652"/>
      <c r="V161" s="653"/>
      <c r="W161" s="37" t="s">
        <v>69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hidden="1" customHeight="1" x14ac:dyDescent="0.2">
      <c r="A162" s="699" t="s">
        <v>272</v>
      </c>
      <c r="B162" s="700"/>
      <c r="C162" s="700"/>
      <c r="D162" s="700"/>
      <c r="E162" s="700"/>
      <c r="F162" s="700"/>
      <c r="G162" s="700"/>
      <c r="H162" s="700"/>
      <c r="I162" s="700"/>
      <c r="J162" s="700"/>
      <c r="K162" s="700"/>
      <c r="L162" s="700"/>
      <c r="M162" s="700"/>
      <c r="N162" s="700"/>
      <c r="O162" s="700"/>
      <c r="P162" s="700"/>
      <c r="Q162" s="700"/>
      <c r="R162" s="700"/>
      <c r="S162" s="700"/>
      <c r="T162" s="700"/>
      <c r="U162" s="700"/>
      <c r="V162" s="700"/>
      <c r="W162" s="700"/>
      <c r="X162" s="700"/>
      <c r="Y162" s="700"/>
      <c r="Z162" s="700"/>
      <c r="AA162" s="48"/>
      <c r="AB162" s="48"/>
      <c r="AC162" s="48"/>
    </row>
    <row r="163" spans="1:68" ht="16.5" hidden="1" customHeight="1" x14ac:dyDescent="0.25">
      <c r="A163" s="669" t="s">
        <v>273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hidden="1" customHeight="1" x14ac:dyDescent="0.25">
      <c r="A164" s="654" t="s">
        <v>135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hidden="1" customHeight="1" x14ac:dyDescent="0.25">
      <c r="A165" s="54" t="s">
        <v>274</v>
      </c>
      <c r="B165" s="54" t="s">
        <v>275</v>
      </c>
      <c r="C165" s="31">
        <v>4301020323</v>
      </c>
      <c r="D165" s="647">
        <v>4680115886223</v>
      </c>
      <c r="E165" s="648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149</v>
      </c>
      <c r="L165" s="32"/>
      <c r="M165" s="33" t="s">
        <v>68</v>
      </c>
      <c r="N165" s="33"/>
      <c r="O165" s="32">
        <v>40</v>
      </c>
      <c r="P165" s="6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59"/>
      <c r="R165" s="659"/>
      <c r="S165" s="659"/>
      <c r="T165" s="660"/>
      <c r="U165" s="34"/>
      <c r="V165" s="34"/>
      <c r="W165" s="35" t="s">
        <v>69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276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56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7"/>
      <c r="P166" s="651" t="s">
        <v>86</v>
      </c>
      <c r="Q166" s="652"/>
      <c r="R166" s="652"/>
      <c r="S166" s="652"/>
      <c r="T166" s="652"/>
      <c r="U166" s="652"/>
      <c r="V166" s="653"/>
      <c r="W166" s="37" t="s">
        <v>87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hidden="1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7"/>
      <c r="P167" s="651" t="s">
        <v>86</v>
      </c>
      <c r="Q167" s="652"/>
      <c r="R167" s="652"/>
      <c r="S167" s="652"/>
      <c r="T167" s="652"/>
      <c r="U167" s="652"/>
      <c r="V167" s="653"/>
      <c r="W167" s="37" t="s">
        <v>69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hidden="1" customHeight="1" x14ac:dyDescent="0.25">
      <c r="A168" s="654" t="s">
        <v>146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customHeight="1" x14ac:dyDescent="0.25">
      <c r="A169" s="54" t="s">
        <v>277</v>
      </c>
      <c r="B169" s="54" t="s">
        <v>278</v>
      </c>
      <c r="C169" s="31">
        <v>4301031191</v>
      </c>
      <c r="D169" s="647">
        <v>4680115880993</v>
      </c>
      <c r="E169" s="648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59"/>
      <c r="R169" s="659"/>
      <c r="S169" s="659"/>
      <c r="T169" s="660"/>
      <c r="U169" s="34"/>
      <c r="V169" s="34"/>
      <c r="W169" s="35" t="s">
        <v>69</v>
      </c>
      <c r="X169" s="641">
        <v>70</v>
      </c>
      <c r="Y169" s="642">
        <f t="shared" ref="Y169:Y177" si="26">IFERROR(IF(X169="",0,CEILING((X169/$H169),1)*$H169),"")</f>
        <v>71.400000000000006</v>
      </c>
      <c r="Z169" s="36">
        <f>IFERROR(IF(Y169=0,"",ROUNDUP(Y169/H169,0)*0.00902),"")</f>
        <v>0.15334</v>
      </c>
      <c r="AA169" s="56"/>
      <c r="AB169" s="57"/>
      <c r="AC169" s="213" t="s">
        <v>279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74.499999999999986</v>
      </c>
      <c r="BN169" s="64">
        <f t="shared" ref="BN169:BN177" si="28">IFERROR(Y169*I169/H169,"0")</f>
        <v>75.989999999999995</v>
      </c>
      <c r="BO169" s="64">
        <f t="shared" ref="BO169:BO177" si="29">IFERROR(1/J169*(X169/H169),"0")</f>
        <v>0.12626262626262624</v>
      </c>
      <c r="BP169" s="64">
        <f t="shared" ref="BP169:BP177" si="30">IFERROR(1/J169*(Y169/H169),"0")</f>
        <v>0.12878787878787878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4301031204</v>
      </c>
      <c r="D170" s="647">
        <v>4680115881761</v>
      </c>
      <c r="E170" s="648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59"/>
      <c r="R170" s="659"/>
      <c r="S170" s="659"/>
      <c r="T170" s="660"/>
      <c r="U170" s="34"/>
      <c r="V170" s="34"/>
      <c r="W170" s="35" t="s">
        <v>69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4301031201</v>
      </c>
      <c r="D171" s="647">
        <v>4680115881563</v>
      </c>
      <c r="E171" s="648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9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59"/>
      <c r="R171" s="659"/>
      <c r="S171" s="659"/>
      <c r="T171" s="660"/>
      <c r="U171" s="34"/>
      <c r="V171" s="34"/>
      <c r="W171" s="35" t="s">
        <v>69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285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4301031199</v>
      </c>
      <c r="D172" s="647">
        <v>4680115880986</v>
      </c>
      <c r="E172" s="648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149</v>
      </c>
      <c r="L172" s="32"/>
      <c r="M172" s="33" t="s">
        <v>68</v>
      </c>
      <c r="N172" s="33"/>
      <c r="O172" s="32">
        <v>40</v>
      </c>
      <c r="P172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59"/>
      <c r="R172" s="659"/>
      <c r="S172" s="659"/>
      <c r="T172" s="660"/>
      <c r="U172" s="34"/>
      <c r="V172" s="34"/>
      <c r="W172" s="35" t="s">
        <v>69</v>
      </c>
      <c r="X172" s="641">
        <v>70</v>
      </c>
      <c r="Y172" s="642">
        <f t="shared" si="26"/>
        <v>71.400000000000006</v>
      </c>
      <c r="Z172" s="36">
        <f>IFERROR(IF(Y172=0,"",ROUNDUP(Y172/H172,0)*0.00502),"")</f>
        <v>0.17068</v>
      </c>
      <c r="AA172" s="56"/>
      <c r="AB172" s="57"/>
      <c r="AC172" s="219" t="s">
        <v>279</v>
      </c>
      <c r="AG172" s="64"/>
      <c r="AJ172" s="68"/>
      <c r="AK172" s="68">
        <v>0</v>
      </c>
      <c r="BB172" s="220" t="s">
        <v>1</v>
      </c>
      <c r="BM172" s="64">
        <f t="shared" si="27"/>
        <v>74.333333333333329</v>
      </c>
      <c r="BN172" s="64">
        <f t="shared" si="28"/>
        <v>75.820000000000007</v>
      </c>
      <c r="BO172" s="64">
        <f t="shared" si="29"/>
        <v>0.14245014245014245</v>
      </c>
      <c r="BP172" s="64">
        <f t="shared" si="30"/>
        <v>0.14529914529914531</v>
      </c>
    </row>
    <row r="173" spans="1:68" ht="27" customHeight="1" x14ac:dyDescent="0.25">
      <c r="A173" s="54" t="s">
        <v>288</v>
      </c>
      <c r="B173" s="54" t="s">
        <v>289</v>
      </c>
      <c r="C173" s="31">
        <v>4301031205</v>
      </c>
      <c r="D173" s="647">
        <v>4680115881785</v>
      </c>
      <c r="E173" s="648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149</v>
      </c>
      <c r="L173" s="32"/>
      <c r="M173" s="33" t="s">
        <v>68</v>
      </c>
      <c r="N173" s="33"/>
      <c r="O173" s="32">
        <v>40</v>
      </c>
      <c r="P173" s="6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59"/>
      <c r="R173" s="659"/>
      <c r="S173" s="659"/>
      <c r="T173" s="660"/>
      <c r="U173" s="34"/>
      <c r="V173" s="34"/>
      <c r="W173" s="35" t="s">
        <v>69</v>
      </c>
      <c r="X173" s="641">
        <v>70</v>
      </c>
      <c r="Y173" s="642">
        <f t="shared" si="26"/>
        <v>71.400000000000006</v>
      </c>
      <c r="Z173" s="36">
        <f>IFERROR(IF(Y173=0,"",ROUNDUP(Y173/H173,0)*0.00502),"")</f>
        <v>0.17068</v>
      </c>
      <c r="AA173" s="56"/>
      <c r="AB173" s="57"/>
      <c r="AC173" s="221" t="s">
        <v>282</v>
      </c>
      <c r="AG173" s="64"/>
      <c r="AJ173" s="68"/>
      <c r="AK173" s="68">
        <v>0</v>
      </c>
      <c r="BB173" s="222" t="s">
        <v>1</v>
      </c>
      <c r="BM173" s="64">
        <f t="shared" si="27"/>
        <v>74.333333333333329</v>
      </c>
      <c r="BN173" s="64">
        <f t="shared" si="28"/>
        <v>75.820000000000007</v>
      </c>
      <c r="BO173" s="64">
        <f t="shared" si="29"/>
        <v>0.14245014245014245</v>
      </c>
      <c r="BP173" s="64">
        <f t="shared" si="30"/>
        <v>0.14529914529914531</v>
      </c>
    </row>
    <row r="174" spans="1:68" ht="27" hidden="1" customHeight="1" x14ac:dyDescent="0.25">
      <c r="A174" s="54" t="s">
        <v>290</v>
      </c>
      <c r="B174" s="54" t="s">
        <v>291</v>
      </c>
      <c r="C174" s="31">
        <v>4301031399</v>
      </c>
      <c r="D174" s="647">
        <v>4680115886537</v>
      </c>
      <c r="E174" s="648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149</v>
      </c>
      <c r="L174" s="32"/>
      <c r="M174" s="33" t="s">
        <v>68</v>
      </c>
      <c r="N174" s="33"/>
      <c r="O174" s="32">
        <v>40</v>
      </c>
      <c r="P174" s="10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59"/>
      <c r="R174" s="659"/>
      <c r="S174" s="659"/>
      <c r="T174" s="660"/>
      <c r="U174" s="34"/>
      <c r="V174" s="34"/>
      <c r="W174" s="35" t="s">
        <v>69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292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293</v>
      </c>
      <c r="B175" s="54" t="s">
        <v>294</v>
      </c>
      <c r="C175" s="31">
        <v>4301031202</v>
      </c>
      <c r="D175" s="647">
        <v>4680115881679</v>
      </c>
      <c r="E175" s="648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149</v>
      </c>
      <c r="L175" s="32"/>
      <c r="M175" s="33" t="s">
        <v>68</v>
      </c>
      <c r="N175" s="33"/>
      <c r="O175" s="32">
        <v>40</v>
      </c>
      <c r="P175" s="9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59"/>
      <c r="R175" s="659"/>
      <c r="S175" s="659"/>
      <c r="T175" s="660"/>
      <c r="U175" s="34"/>
      <c r="V175" s="34"/>
      <c r="W175" s="35" t="s">
        <v>69</v>
      </c>
      <c r="X175" s="641">
        <v>140</v>
      </c>
      <c r="Y175" s="642">
        <f t="shared" si="26"/>
        <v>140.70000000000002</v>
      </c>
      <c r="Z175" s="36">
        <f>IFERROR(IF(Y175=0,"",ROUNDUP(Y175/H175,0)*0.00502),"")</f>
        <v>0.33634000000000003</v>
      </c>
      <c r="AA175" s="56"/>
      <c r="AB175" s="57"/>
      <c r="AC175" s="225" t="s">
        <v>285</v>
      </c>
      <c r="AG175" s="64"/>
      <c r="AJ175" s="68"/>
      <c r="AK175" s="68">
        <v>0</v>
      </c>
      <c r="BB175" s="226" t="s">
        <v>1</v>
      </c>
      <c r="BM175" s="64">
        <f t="shared" si="27"/>
        <v>146.66666666666666</v>
      </c>
      <c r="BN175" s="64">
        <f t="shared" si="28"/>
        <v>147.40000000000003</v>
      </c>
      <c r="BO175" s="64">
        <f t="shared" si="29"/>
        <v>0.28490028490028491</v>
      </c>
      <c r="BP175" s="64">
        <f t="shared" si="30"/>
        <v>0.28632478632478636</v>
      </c>
    </row>
    <row r="176" spans="1:68" ht="27" hidden="1" customHeight="1" x14ac:dyDescent="0.25">
      <c r="A176" s="54" t="s">
        <v>295</v>
      </c>
      <c r="B176" s="54" t="s">
        <v>296</v>
      </c>
      <c r="C176" s="31">
        <v>4301031158</v>
      </c>
      <c r="D176" s="647">
        <v>4680115880191</v>
      </c>
      <c r="E176" s="648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9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59"/>
      <c r="R176" s="659"/>
      <c r="S176" s="659"/>
      <c r="T176" s="660"/>
      <c r="U176" s="34"/>
      <c r="V176" s="34"/>
      <c r="W176" s="35" t="s">
        <v>69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285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297</v>
      </c>
      <c r="B177" s="54" t="s">
        <v>298</v>
      </c>
      <c r="C177" s="31">
        <v>4301031245</v>
      </c>
      <c r="D177" s="647">
        <v>4680115883963</v>
      </c>
      <c r="E177" s="648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149</v>
      </c>
      <c r="L177" s="32"/>
      <c r="M177" s="33" t="s">
        <v>68</v>
      </c>
      <c r="N177" s="33"/>
      <c r="O177" s="32">
        <v>40</v>
      </c>
      <c r="P177" s="9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59"/>
      <c r="R177" s="659"/>
      <c r="S177" s="659"/>
      <c r="T177" s="660"/>
      <c r="U177" s="34"/>
      <c r="V177" s="34"/>
      <c r="W177" s="35" t="s">
        <v>69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299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6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7"/>
      <c r="P178" s="651" t="s">
        <v>86</v>
      </c>
      <c r="Q178" s="652"/>
      <c r="R178" s="652"/>
      <c r="S178" s="652"/>
      <c r="T178" s="652"/>
      <c r="U178" s="652"/>
      <c r="V178" s="653"/>
      <c r="W178" s="37" t="s">
        <v>87</v>
      </c>
      <c r="X178" s="643">
        <f>IFERROR(X169/H169,"0")+IFERROR(X170/H170,"0")+IFERROR(X171/H171,"0")+IFERROR(X172/H172,"0")+IFERROR(X173/H173,"0")+IFERROR(X174/H174,"0")+IFERROR(X175/H175,"0")+IFERROR(X176/H176,"0")+IFERROR(X177/H177,"0")</f>
        <v>149.99999999999997</v>
      </c>
      <c r="Y178" s="643">
        <f>IFERROR(Y169/H169,"0")+IFERROR(Y170/H170,"0")+IFERROR(Y171/H171,"0")+IFERROR(Y172/H172,"0")+IFERROR(Y173/H173,"0")+IFERROR(Y174/H174,"0")+IFERROR(Y175/H175,"0")+IFERROR(Y176/H176,"0")+IFERROR(Y177/H177,"0")</f>
        <v>152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0.83104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7"/>
      <c r="P179" s="651" t="s">
        <v>86</v>
      </c>
      <c r="Q179" s="652"/>
      <c r="R179" s="652"/>
      <c r="S179" s="652"/>
      <c r="T179" s="652"/>
      <c r="U179" s="652"/>
      <c r="V179" s="653"/>
      <c r="W179" s="37" t="s">
        <v>69</v>
      </c>
      <c r="X179" s="643">
        <f>IFERROR(SUM(X169:X177),"0")</f>
        <v>350</v>
      </c>
      <c r="Y179" s="643">
        <f>IFERROR(SUM(Y169:Y177),"0")</f>
        <v>354.90000000000003</v>
      </c>
      <c r="Z179" s="37"/>
      <c r="AA179" s="644"/>
      <c r="AB179" s="644"/>
      <c r="AC179" s="644"/>
    </row>
    <row r="180" spans="1:68" ht="14.25" hidden="1" customHeight="1" x14ac:dyDescent="0.25">
      <c r="A180" s="654" t="s">
        <v>88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hidden="1" customHeight="1" x14ac:dyDescent="0.25">
      <c r="A181" s="54" t="s">
        <v>300</v>
      </c>
      <c r="B181" s="54" t="s">
        <v>301</v>
      </c>
      <c r="C181" s="31">
        <v>4301032051</v>
      </c>
      <c r="D181" s="647">
        <v>4680115886742</v>
      </c>
      <c r="E181" s="648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302</v>
      </c>
      <c r="L181" s="32"/>
      <c r="M181" s="33" t="s">
        <v>303</v>
      </c>
      <c r="N181" s="33"/>
      <c r="O181" s="32">
        <v>90</v>
      </c>
      <c r="P181" s="956" t="s">
        <v>304</v>
      </c>
      <c r="Q181" s="659"/>
      <c r="R181" s="659"/>
      <c r="S181" s="659"/>
      <c r="T181" s="660"/>
      <c r="U181" s="34"/>
      <c r="V181" s="34"/>
      <c r="W181" s="35" t="s">
        <v>69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305</v>
      </c>
      <c r="AC181" s="231" t="s">
        <v>306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4301032052</v>
      </c>
      <c r="D182" s="647">
        <v>4680115886766</v>
      </c>
      <c r="E182" s="648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302</v>
      </c>
      <c r="L182" s="32"/>
      <c r="M182" s="33" t="s">
        <v>303</v>
      </c>
      <c r="N182" s="33"/>
      <c r="O182" s="32">
        <v>90</v>
      </c>
      <c r="P182" s="785" t="s">
        <v>309</v>
      </c>
      <c r="Q182" s="659"/>
      <c r="R182" s="659"/>
      <c r="S182" s="659"/>
      <c r="T182" s="660"/>
      <c r="U182" s="34"/>
      <c r="V182" s="34"/>
      <c r="W182" s="35" t="s">
        <v>69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305</v>
      </c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310</v>
      </c>
      <c r="B183" s="54" t="s">
        <v>311</v>
      </c>
      <c r="C183" s="31">
        <v>4301032053</v>
      </c>
      <c r="D183" s="647">
        <v>4680115886780</v>
      </c>
      <c r="E183" s="648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302</v>
      </c>
      <c r="L183" s="32"/>
      <c r="M183" s="33" t="s">
        <v>303</v>
      </c>
      <c r="N183" s="33"/>
      <c r="O183" s="32">
        <v>60</v>
      </c>
      <c r="P183" s="955" t="s">
        <v>312</v>
      </c>
      <c r="Q183" s="659"/>
      <c r="R183" s="659"/>
      <c r="S183" s="659"/>
      <c r="T183" s="660"/>
      <c r="U183" s="34"/>
      <c r="V183" s="34"/>
      <c r="W183" s="35" t="s">
        <v>69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313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56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7"/>
      <c r="P184" s="651" t="s">
        <v>86</v>
      </c>
      <c r="Q184" s="652"/>
      <c r="R184" s="652"/>
      <c r="S184" s="652"/>
      <c r="T184" s="652"/>
      <c r="U184" s="652"/>
      <c r="V184" s="653"/>
      <c r="W184" s="37" t="s">
        <v>87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hidden="1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7"/>
      <c r="P185" s="651" t="s">
        <v>86</v>
      </c>
      <c r="Q185" s="652"/>
      <c r="R185" s="652"/>
      <c r="S185" s="652"/>
      <c r="T185" s="652"/>
      <c r="U185" s="652"/>
      <c r="V185" s="653"/>
      <c r="W185" s="37" t="s">
        <v>69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hidden="1" customHeight="1" x14ac:dyDescent="0.25">
      <c r="A186" s="654" t="s">
        <v>314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hidden="1" customHeight="1" x14ac:dyDescent="0.25">
      <c r="A187" s="54" t="s">
        <v>315</v>
      </c>
      <c r="B187" s="54" t="s">
        <v>316</v>
      </c>
      <c r="C187" s="31">
        <v>4301170013</v>
      </c>
      <c r="D187" s="647">
        <v>4680115886797</v>
      </c>
      <c r="E187" s="648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302</v>
      </c>
      <c r="L187" s="32"/>
      <c r="M187" s="33" t="s">
        <v>303</v>
      </c>
      <c r="N187" s="33"/>
      <c r="O187" s="32">
        <v>90</v>
      </c>
      <c r="P187" s="760" t="s">
        <v>317</v>
      </c>
      <c r="Q187" s="659"/>
      <c r="R187" s="659"/>
      <c r="S187" s="659"/>
      <c r="T187" s="660"/>
      <c r="U187" s="34"/>
      <c r="V187" s="34"/>
      <c r="W187" s="35" t="s">
        <v>69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305</v>
      </c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56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7"/>
      <c r="P188" s="651" t="s">
        <v>86</v>
      </c>
      <c r="Q188" s="652"/>
      <c r="R188" s="652"/>
      <c r="S188" s="652"/>
      <c r="T188" s="652"/>
      <c r="U188" s="652"/>
      <c r="V188" s="653"/>
      <c r="W188" s="37" t="s">
        <v>87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hidden="1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7"/>
      <c r="P189" s="651" t="s">
        <v>86</v>
      </c>
      <c r="Q189" s="652"/>
      <c r="R189" s="652"/>
      <c r="S189" s="652"/>
      <c r="T189" s="652"/>
      <c r="U189" s="652"/>
      <c r="V189" s="653"/>
      <c r="W189" s="37" t="s">
        <v>69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hidden="1" customHeight="1" x14ac:dyDescent="0.25">
      <c r="A190" s="669" t="s">
        <v>318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hidden="1" customHeight="1" x14ac:dyDescent="0.25">
      <c r="A191" s="654" t="s">
        <v>96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hidden="1" customHeight="1" x14ac:dyDescent="0.25">
      <c r="A192" s="54" t="s">
        <v>319</v>
      </c>
      <c r="B192" s="54" t="s">
        <v>320</v>
      </c>
      <c r="C192" s="31">
        <v>4301011450</v>
      </c>
      <c r="D192" s="647">
        <v>4680115881402</v>
      </c>
      <c r="E192" s="648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59"/>
      <c r="R192" s="659"/>
      <c r="S192" s="659"/>
      <c r="T192" s="660"/>
      <c r="U192" s="34"/>
      <c r="V192" s="34"/>
      <c r="W192" s="35" t="s">
        <v>69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321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4301011768</v>
      </c>
      <c r="D193" s="647">
        <v>4680115881396</v>
      </c>
      <c r="E193" s="648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8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59"/>
      <c r="R193" s="659"/>
      <c r="S193" s="659"/>
      <c r="T193" s="660"/>
      <c r="U193" s="34"/>
      <c r="V193" s="34"/>
      <c r="W193" s="35" t="s">
        <v>69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321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56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7"/>
      <c r="P194" s="651" t="s">
        <v>86</v>
      </c>
      <c r="Q194" s="652"/>
      <c r="R194" s="652"/>
      <c r="S194" s="652"/>
      <c r="T194" s="652"/>
      <c r="U194" s="652"/>
      <c r="V194" s="653"/>
      <c r="W194" s="37" t="s">
        <v>87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hidden="1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7"/>
      <c r="P195" s="651" t="s">
        <v>86</v>
      </c>
      <c r="Q195" s="652"/>
      <c r="R195" s="652"/>
      <c r="S195" s="652"/>
      <c r="T195" s="652"/>
      <c r="U195" s="652"/>
      <c r="V195" s="653"/>
      <c r="W195" s="37" t="s">
        <v>69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hidden="1" customHeight="1" x14ac:dyDescent="0.25">
      <c r="A196" s="654" t="s">
        <v>135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hidden="1" customHeight="1" x14ac:dyDescent="0.25">
      <c r="A197" s="54" t="s">
        <v>324</v>
      </c>
      <c r="B197" s="54" t="s">
        <v>325</v>
      </c>
      <c r="C197" s="31">
        <v>4301020262</v>
      </c>
      <c r="D197" s="647">
        <v>4680115882935</v>
      </c>
      <c r="E197" s="648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99</v>
      </c>
      <c r="L197" s="32"/>
      <c r="M197" s="33" t="s">
        <v>105</v>
      </c>
      <c r="N197" s="33"/>
      <c r="O197" s="32">
        <v>50</v>
      </c>
      <c r="P197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59"/>
      <c r="R197" s="659"/>
      <c r="S197" s="659"/>
      <c r="T197" s="660"/>
      <c r="U197" s="34"/>
      <c r="V197" s="34"/>
      <c r="W197" s="35" t="s">
        <v>69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326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327</v>
      </c>
      <c r="B198" s="54" t="s">
        <v>328</v>
      </c>
      <c r="C198" s="31">
        <v>4301020220</v>
      </c>
      <c r="D198" s="647">
        <v>4680115880764</v>
      </c>
      <c r="E198" s="648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59"/>
      <c r="R198" s="659"/>
      <c r="S198" s="659"/>
      <c r="T198" s="660"/>
      <c r="U198" s="34"/>
      <c r="V198" s="34"/>
      <c r="W198" s="35" t="s">
        <v>69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326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56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7"/>
      <c r="P199" s="651" t="s">
        <v>86</v>
      </c>
      <c r="Q199" s="652"/>
      <c r="R199" s="652"/>
      <c r="S199" s="652"/>
      <c r="T199" s="652"/>
      <c r="U199" s="652"/>
      <c r="V199" s="653"/>
      <c r="W199" s="37" t="s">
        <v>87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hidden="1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7"/>
      <c r="P200" s="651" t="s">
        <v>86</v>
      </c>
      <c r="Q200" s="652"/>
      <c r="R200" s="652"/>
      <c r="S200" s="652"/>
      <c r="T200" s="652"/>
      <c r="U200" s="652"/>
      <c r="V200" s="653"/>
      <c r="W200" s="37" t="s">
        <v>69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hidden="1" customHeight="1" x14ac:dyDescent="0.25">
      <c r="A201" s="654" t="s">
        <v>146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647">
        <v>4680115882683</v>
      </c>
      <c r="E202" s="648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9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59"/>
      <c r="R202" s="659"/>
      <c r="S202" s="659"/>
      <c r="T202" s="660"/>
      <c r="U202" s="34"/>
      <c r="V202" s="34"/>
      <c r="W202" s="35" t="s">
        <v>69</v>
      </c>
      <c r="X202" s="641">
        <v>120</v>
      </c>
      <c r="Y202" s="642">
        <f t="shared" ref="Y202:Y209" si="31">IFERROR(IF(X202="",0,CEILING((X202/$H202),1)*$H202),"")</f>
        <v>124.2</v>
      </c>
      <c r="Z202" s="36">
        <f>IFERROR(IF(Y202=0,"",ROUNDUP(Y202/H202,0)*0.00902),"")</f>
        <v>0.20746000000000001</v>
      </c>
      <c r="AA202" s="56"/>
      <c r="AB202" s="57"/>
      <c r="AC202" s="247" t="s">
        <v>331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124.66666666666667</v>
      </c>
      <c r="BN202" s="64">
        <f t="shared" ref="BN202:BN209" si="33">IFERROR(Y202*I202/H202,"0")</f>
        <v>129.03</v>
      </c>
      <c r="BO202" s="64">
        <f t="shared" ref="BO202:BO209" si="34">IFERROR(1/J202*(X202/H202),"0")</f>
        <v>0.16835016835016836</v>
      </c>
      <c r="BP202" s="64">
        <f t="shared" ref="BP202:BP209" si="35">IFERROR(1/J202*(Y202/H202),"0")</f>
        <v>0.17424242424242425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647">
        <v>4680115882690</v>
      </c>
      <c r="E203" s="648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8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59"/>
      <c r="R203" s="659"/>
      <c r="S203" s="659"/>
      <c r="T203" s="660"/>
      <c r="U203" s="34"/>
      <c r="V203" s="34"/>
      <c r="W203" s="35" t="s">
        <v>69</v>
      </c>
      <c r="X203" s="641">
        <v>80</v>
      </c>
      <c r="Y203" s="642">
        <f t="shared" si="31"/>
        <v>81</v>
      </c>
      <c r="Z203" s="36">
        <f>IFERROR(IF(Y203=0,"",ROUNDUP(Y203/H203,0)*0.00902),"")</f>
        <v>0.1353</v>
      </c>
      <c r="AA203" s="56"/>
      <c r="AB203" s="57"/>
      <c r="AC203" s="249" t="s">
        <v>334</v>
      </c>
      <c r="AG203" s="64"/>
      <c r="AJ203" s="68"/>
      <c r="AK203" s="68">
        <v>0</v>
      </c>
      <c r="BB203" s="250" t="s">
        <v>1</v>
      </c>
      <c r="BM203" s="64">
        <f t="shared" si="32"/>
        <v>83.111111111111114</v>
      </c>
      <c r="BN203" s="64">
        <f t="shared" si="33"/>
        <v>84.15</v>
      </c>
      <c r="BO203" s="64">
        <f t="shared" si="34"/>
        <v>0.11223344556677889</v>
      </c>
      <c r="BP203" s="64">
        <f t="shared" si="35"/>
        <v>0.11363636363636363</v>
      </c>
    </row>
    <row r="204" spans="1:68" ht="27" customHeight="1" x14ac:dyDescent="0.25">
      <c r="A204" s="54" t="s">
        <v>335</v>
      </c>
      <c r="B204" s="54" t="s">
        <v>336</v>
      </c>
      <c r="C204" s="31">
        <v>4301031220</v>
      </c>
      <c r="D204" s="647">
        <v>4680115882669</v>
      </c>
      <c r="E204" s="648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59"/>
      <c r="R204" s="659"/>
      <c r="S204" s="659"/>
      <c r="T204" s="660"/>
      <c r="U204" s="34"/>
      <c r="V204" s="34"/>
      <c r="W204" s="35" t="s">
        <v>69</v>
      </c>
      <c r="X204" s="641">
        <v>50</v>
      </c>
      <c r="Y204" s="642">
        <f t="shared" si="31"/>
        <v>54</v>
      </c>
      <c r="Z204" s="36">
        <f>IFERROR(IF(Y204=0,"",ROUNDUP(Y204/H204,0)*0.00902),"")</f>
        <v>9.0200000000000002E-2</v>
      </c>
      <c r="AA204" s="56"/>
      <c r="AB204" s="57"/>
      <c r="AC204" s="251" t="s">
        <v>337</v>
      </c>
      <c r="AG204" s="64"/>
      <c r="AJ204" s="68"/>
      <c r="AK204" s="68">
        <v>0</v>
      </c>
      <c r="BB204" s="252" t="s">
        <v>1</v>
      </c>
      <c r="BM204" s="64">
        <f t="shared" si="32"/>
        <v>51.944444444444443</v>
      </c>
      <c r="BN204" s="64">
        <f t="shared" si="33"/>
        <v>56.099999999999994</v>
      </c>
      <c r="BO204" s="64">
        <f t="shared" si="34"/>
        <v>7.0145903479236812E-2</v>
      </c>
      <c r="BP204" s="64">
        <f t="shared" si="35"/>
        <v>7.575757575757576E-2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647">
        <v>4680115882676</v>
      </c>
      <c r="E205" s="648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59"/>
      <c r="R205" s="659"/>
      <c r="S205" s="659"/>
      <c r="T205" s="660"/>
      <c r="U205" s="34"/>
      <c r="V205" s="34"/>
      <c r="W205" s="35" t="s">
        <v>69</v>
      </c>
      <c r="X205" s="641">
        <v>20</v>
      </c>
      <c r="Y205" s="642">
        <f t="shared" si="31"/>
        <v>21.6</v>
      </c>
      <c r="Z205" s="36">
        <f>IFERROR(IF(Y205=0,"",ROUNDUP(Y205/H205,0)*0.00902),"")</f>
        <v>3.6080000000000001E-2</v>
      </c>
      <c r="AA205" s="56"/>
      <c r="AB205" s="57"/>
      <c r="AC205" s="253" t="s">
        <v>340</v>
      </c>
      <c r="AG205" s="64"/>
      <c r="AJ205" s="68"/>
      <c r="AK205" s="68">
        <v>0</v>
      </c>
      <c r="BB205" s="254" t="s">
        <v>1</v>
      </c>
      <c r="BM205" s="64">
        <f t="shared" si="32"/>
        <v>20.777777777777779</v>
      </c>
      <c r="BN205" s="64">
        <f t="shared" si="33"/>
        <v>22.44</v>
      </c>
      <c r="BO205" s="64">
        <f t="shared" si="34"/>
        <v>2.8058361391694722E-2</v>
      </c>
      <c r="BP205" s="64">
        <f t="shared" si="35"/>
        <v>3.0303030303030304E-2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647">
        <v>4680115884014</v>
      </c>
      <c r="E206" s="648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149</v>
      </c>
      <c r="L206" s="32"/>
      <c r="M206" s="33" t="s">
        <v>68</v>
      </c>
      <c r="N206" s="33"/>
      <c r="O206" s="32">
        <v>40</v>
      </c>
      <c r="P20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59"/>
      <c r="R206" s="659"/>
      <c r="S206" s="659"/>
      <c r="T206" s="660"/>
      <c r="U206" s="34"/>
      <c r="V206" s="34"/>
      <c r="W206" s="35" t="s">
        <v>69</v>
      </c>
      <c r="X206" s="641">
        <v>90</v>
      </c>
      <c r="Y206" s="642">
        <f t="shared" si="31"/>
        <v>90</v>
      </c>
      <c r="Z206" s="36">
        <f>IFERROR(IF(Y206=0,"",ROUNDUP(Y206/H206,0)*0.00502),"")</f>
        <v>0.251</v>
      </c>
      <c r="AA206" s="56"/>
      <c r="AB206" s="57"/>
      <c r="AC206" s="255" t="s">
        <v>331</v>
      </c>
      <c r="AG206" s="64"/>
      <c r="AJ206" s="68"/>
      <c r="AK206" s="68">
        <v>0</v>
      </c>
      <c r="BB206" s="256" t="s">
        <v>1</v>
      </c>
      <c r="BM206" s="64">
        <f t="shared" si="32"/>
        <v>96.499999999999986</v>
      </c>
      <c r="BN206" s="64">
        <f t="shared" si="33"/>
        <v>96.499999999999986</v>
      </c>
      <c r="BO206" s="64">
        <f t="shared" si="34"/>
        <v>0.21367521367521369</v>
      </c>
      <c r="BP206" s="64">
        <f t="shared" si="35"/>
        <v>0.21367521367521369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647">
        <v>4680115884007</v>
      </c>
      <c r="E207" s="648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149</v>
      </c>
      <c r="L207" s="32"/>
      <c r="M207" s="33" t="s">
        <v>68</v>
      </c>
      <c r="N207" s="33"/>
      <c r="O207" s="32">
        <v>40</v>
      </c>
      <c r="P207" s="8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59"/>
      <c r="R207" s="659"/>
      <c r="S207" s="659"/>
      <c r="T207" s="660"/>
      <c r="U207" s="34"/>
      <c r="V207" s="34"/>
      <c r="W207" s="35" t="s">
        <v>69</v>
      </c>
      <c r="X207" s="641">
        <v>30</v>
      </c>
      <c r="Y207" s="642">
        <f t="shared" si="31"/>
        <v>30.6</v>
      </c>
      <c r="Z207" s="36">
        <f>IFERROR(IF(Y207=0,"",ROUNDUP(Y207/H207,0)*0.00502),"")</f>
        <v>8.5339999999999999E-2</v>
      </c>
      <c r="AA207" s="56"/>
      <c r="AB207" s="57"/>
      <c r="AC207" s="257" t="s">
        <v>334</v>
      </c>
      <c r="AG207" s="64"/>
      <c r="AJ207" s="68"/>
      <c r="AK207" s="68">
        <v>0</v>
      </c>
      <c r="BB207" s="258" t="s">
        <v>1</v>
      </c>
      <c r="BM207" s="64">
        <f t="shared" si="32"/>
        <v>31.666666666666664</v>
      </c>
      <c r="BN207" s="64">
        <f t="shared" si="33"/>
        <v>32.299999999999997</v>
      </c>
      <c r="BO207" s="64">
        <f t="shared" si="34"/>
        <v>7.122507122507124E-2</v>
      </c>
      <c r="BP207" s="64">
        <f t="shared" si="35"/>
        <v>7.2649572649572655E-2</v>
      </c>
    </row>
    <row r="208" spans="1:68" ht="27" customHeight="1" x14ac:dyDescent="0.25">
      <c r="A208" s="54" t="s">
        <v>345</v>
      </c>
      <c r="B208" s="54" t="s">
        <v>346</v>
      </c>
      <c r="C208" s="31">
        <v>4301031229</v>
      </c>
      <c r="D208" s="647">
        <v>4680115884038</v>
      </c>
      <c r="E208" s="648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149</v>
      </c>
      <c r="L208" s="32"/>
      <c r="M208" s="33" t="s">
        <v>68</v>
      </c>
      <c r="N208" s="33"/>
      <c r="O208" s="32">
        <v>40</v>
      </c>
      <c r="P208" s="8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59"/>
      <c r="R208" s="659"/>
      <c r="S208" s="659"/>
      <c r="T208" s="660"/>
      <c r="U208" s="34"/>
      <c r="V208" s="34"/>
      <c r="W208" s="35" t="s">
        <v>69</v>
      </c>
      <c r="X208" s="641">
        <v>60</v>
      </c>
      <c r="Y208" s="642">
        <f t="shared" si="31"/>
        <v>61.2</v>
      </c>
      <c r="Z208" s="36">
        <f>IFERROR(IF(Y208=0,"",ROUNDUP(Y208/H208,0)*0.00502),"")</f>
        <v>0.17068</v>
      </c>
      <c r="AA208" s="56"/>
      <c r="AB208" s="57"/>
      <c r="AC208" s="259" t="s">
        <v>337</v>
      </c>
      <c r="AG208" s="64"/>
      <c r="AJ208" s="68"/>
      <c r="AK208" s="68">
        <v>0</v>
      </c>
      <c r="BB208" s="260" t="s">
        <v>1</v>
      </c>
      <c r="BM208" s="64">
        <f t="shared" si="32"/>
        <v>63.333333333333329</v>
      </c>
      <c r="BN208" s="64">
        <f t="shared" si="33"/>
        <v>64.599999999999994</v>
      </c>
      <c r="BO208" s="64">
        <f t="shared" si="34"/>
        <v>0.14245014245014248</v>
      </c>
      <c r="BP208" s="64">
        <f t="shared" si="35"/>
        <v>0.14529914529914531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647">
        <v>4680115884021</v>
      </c>
      <c r="E209" s="648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149</v>
      </c>
      <c r="L209" s="32"/>
      <c r="M209" s="33" t="s">
        <v>68</v>
      </c>
      <c r="N209" s="33"/>
      <c r="O209" s="32">
        <v>40</v>
      </c>
      <c r="P209" s="7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59"/>
      <c r="R209" s="659"/>
      <c r="S209" s="659"/>
      <c r="T209" s="660"/>
      <c r="U209" s="34"/>
      <c r="V209" s="34"/>
      <c r="W209" s="35" t="s">
        <v>69</v>
      </c>
      <c r="X209" s="641">
        <v>60</v>
      </c>
      <c r="Y209" s="642">
        <f t="shared" si="31"/>
        <v>61.2</v>
      </c>
      <c r="Z209" s="36">
        <f>IFERROR(IF(Y209=0,"",ROUNDUP(Y209/H209,0)*0.00502),"")</f>
        <v>0.17068</v>
      </c>
      <c r="AA209" s="56"/>
      <c r="AB209" s="57"/>
      <c r="AC209" s="261" t="s">
        <v>340</v>
      </c>
      <c r="AG209" s="64"/>
      <c r="AJ209" s="68"/>
      <c r="AK209" s="68">
        <v>0</v>
      </c>
      <c r="BB209" s="262" t="s">
        <v>1</v>
      </c>
      <c r="BM209" s="64">
        <f t="shared" si="32"/>
        <v>63.333333333333329</v>
      </c>
      <c r="BN209" s="64">
        <f t="shared" si="33"/>
        <v>64.599999999999994</v>
      </c>
      <c r="BO209" s="64">
        <f t="shared" si="34"/>
        <v>0.14245014245014248</v>
      </c>
      <c r="BP209" s="64">
        <f t="shared" si="35"/>
        <v>0.14529914529914531</v>
      </c>
    </row>
    <row r="210" spans="1:68" x14ac:dyDescent="0.2">
      <c r="A210" s="656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7"/>
      <c r="P210" s="651" t="s">
        <v>86</v>
      </c>
      <c r="Q210" s="652"/>
      <c r="R210" s="652"/>
      <c r="S210" s="652"/>
      <c r="T210" s="652"/>
      <c r="U210" s="652"/>
      <c r="V210" s="653"/>
      <c r="W210" s="37" t="s">
        <v>87</v>
      </c>
      <c r="X210" s="643">
        <f>IFERROR(X202/H202,"0")+IFERROR(X203/H203,"0")+IFERROR(X204/H204,"0")+IFERROR(X205/H205,"0")+IFERROR(X206/H206,"0")+IFERROR(X207/H207,"0")+IFERROR(X208/H208,"0")+IFERROR(X209/H209,"0")</f>
        <v>183.33333333333334</v>
      </c>
      <c r="Y210" s="643">
        <f>IFERROR(Y202/H202,"0")+IFERROR(Y203/H203,"0")+IFERROR(Y204/H204,"0")+IFERROR(Y205/H205,"0")+IFERROR(Y206/H206,"0")+IFERROR(Y207/H207,"0")+IFERROR(Y208/H208,"0")+IFERROR(Y209/H209,"0")</f>
        <v>187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1.1467399999999999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7"/>
      <c r="P211" s="651" t="s">
        <v>86</v>
      </c>
      <c r="Q211" s="652"/>
      <c r="R211" s="652"/>
      <c r="S211" s="652"/>
      <c r="T211" s="652"/>
      <c r="U211" s="652"/>
      <c r="V211" s="653"/>
      <c r="W211" s="37" t="s">
        <v>69</v>
      </c>
      <c r="X211" s="643">
        <f>IFERROR(SUM(X202:X209),"0")</f>
        <v>510</v>
      </c>
      <c r="Y211" s="643">
        <f>IFERROR(SUM(Y202:Y209),"0")</f>
        <v>523.80000000000007</v>
      </c>
      <c r="Z211" s="37"/>
      <c r="AA211" s="644"/>
      <c r="AB211" s="644"/>
      <c r="AC211" s="644"/>
    </row>
    <row r="212" spans="1:68" ht="14.25" hidden="1" customHeight="1" x14ac:dyDescent="0.25">
      <c r="A212" s="654" t="s">
        <v>64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hidden="1" customHeight="1" x14ac:dyDescent="0.25">
      <c r="A213" s="54" t="s">
        <v>349</v>
      </c>
      <c r="B213" s="54" t="s">
        <v>350</v>
      </c>
      <c r="C213" s="31">
        <v>4301051408</v>
      </c>
      <c r="D213" s="647">
        <v>4680115881594</v>
      </c>
      <c r="E213" s="648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99</v>
      </c>
      <c r="L213" s="32"/>
      <c r="M213" s="33" t="s">
        <v>105</v>
      </c>
      <c r="N213" s="33"/>
      <c r="O213" s="32">
        <v>40</v>
      </c>
      <c r="P213" s="6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59"/>
      <c r="R213" s="659"/>
      <c r="S213" s="659"/>
      <c r="T213" s="660"/>
      <c r="U213" s="34"/>
      <c r="V213" s="34"/>
      <c r="W213" s="35" t="s">
        <v>69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4301051411</v>
      </c>
      <c r="D214" s="647">
        <v>4680115881617</v>
      </c>
      <c r="E214" s="648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99</v>
      </c>
      <c r="L214" s="32"/>
      <c r="M214" s="33" t="s">
        <v>105</v>
      </c>
      <c r="N214" s="33"/>
      <c r="O214" s="32">
        <v>40</v>
      </c>
      <c r="P214" s="9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59"/>
      <c r="R214" s="659"/>
      <c r="S214" s="659"/>
      <c r="T214" s="660"/>
      <c r="U214" s="34"/>
      <c r="V214" s="34"/>
      <c r="W214" s="35" t="s">
        <v>69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355</v>
      </c>
      <c r="B215" s="54" t="s">
        <v>356</v>
      </c>
      <c r="C215" s="31">
        <v>4301051656</v>
      </c>
      <c r="D215" s="647">
        <v>4680115880573</v>
      </c>
      <c r="E215" s="648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99</v>
      </c>
      <c r="L215" s="32"/>
      <c r="M215" s="33" t="s">
        <v>105</v>
      </c>
      <c r="N215" s="33"/>
      <c r="O215" s="32">
        <v>45</v>
      </c>
      <c r="P215" s="6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59"/>
      <c r="R215" s="659"/>
      <c r="S215" s="659"/>
      <c r="T215" s="660"/>
      <c r="U215" s="34"/>
      <c r="V215" s="34"/>
      <c r="W215" s="35" t="s">
        <v>69</v>
      </c>
      <c r="X215" s="641">
        <v>150</v>
      </c>
      <c r="Y215" s="642">
        <f t="shared" si="36"/>
        <v>156.6</v>
      </c>
      <c r="Z215" s="36">
        <f>IFERROR(IF(Y215=0,"",ROUNDUP(Y215/H215,0)*0.01898),"")</f>
        <v>0.34164</v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 t="shared" si="37"/>
        <v>158.94827586206898</v>
      </c>
      <c r="BN215" s="64">
        <f t="shared" si="38"/>
        <v>165.94200000000001</v>
      </c>
      <c r="BO215" s="64">
        <f t="shared" si="39"/>
        <v>0.26939655172413796</v>
      </c>
      <c r="BP215" s="64">
        <f t="shared" si="40"/>
        <v>0.28125</v>
      </c>
    </row>
    <row r="216" spans="1:68" ht="27" customHeight="1" x14ac:dyDescent="0.25">
      <c r="A216" s="54" t="s">
        <v>358</v>
      </c>
      <c r="B216" s="54" t="s">
        <v>359</v>
      </c>
      <c r="C216" s="31">
        <v>4301051407</v>
      </c>
      <c r="D216" s="647">
        <v>4680115882195</v>
      </c>
      <c r="E216" s="648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67</v>
      </c>
      <c r="L216" s="32"/>
      <c r="M216" s="33" t="s">
        <v>105</v>
      </c>
      <c r="N216" s="33"/>
      <c r="O216" s="32">
        <v>40</v>
      </c>
      <c r="P216" s="8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59"/>
      <c r="R216" s="659"/>
      <c r="S216" s="659"/>
      <c r="T216" s="660"/>
      <c r="U216" s="34"/>
      <c r="V216" s="34"/>
      <c r="W216" s="35" t="s">
        <v>69</v>
      </c>
      <c r="X216" s="641">
        <v>400</v>
      </c>
      <c r="Y216" s="642">
        <f t="shared" si="36"/>
        <v>400.8</v>
      </c>
      <c r="Z216" s="36">
        <f t="shared" ref="Z216:Z221" si="41">IFERROR(IF(Y216=0,"",ROUNDUP(Y216/H216,0)*0.00651),"")</f>
        <v>1.08717</v>
      </c>
      <c r="AA216" s="56"/>
      <c r="AB216" s="57"/>
      <c r="AC216" s="269" t="s">
        <v>351</v>
      </c>
      <c r="AG216" s="64"/>
      <c r="AJ216" s="68"/>
      <c r="AK216" s="68">
        <v>0</v>
      </c>
      <c r="BB216" s="270" t="s">
        <v>1</v>
      </c>
      <c r="BM216" s="64">
        <f t="shared" si="37"/>
        <v>445</v>
      </c>
      <c r="BN216" s="64">
        <f t="shared" si="38"/>
        <v>445.89</v>
      </c>
      <c r="BO216" s="64">
        <f t="shared" si="39"/>
        <v>0.91575091575091594</v>
      </c>
      <c r="BP216" s="64">
        <f t="shared" si="40"/>
        <v>0.91758241758241765</v>
      </c>
    </row>
    <row r="217" spans="1:68" ht="27" hidden="1" customHeight="1" x14ac:dyDescent="0.25">
      <c r="A217" s="54" t="s">
        <v>360</v>
      </c>
      <c r="B217" s="54" t="s">
        <v>361</v>
      </c>
      <c r="C217" s="31">
        <v>4301051752</v>
      </c>
      <c r="D217" s="647">
        <v>4680115882607</v>
      </c>
      <c r="E217" s="648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67</v>
      </c>
      <c r="L217" s="32"/>
      <c r="M217" s="33" t="s">
        <v>130</v>
      </c>
      <c r="N217" s="33"/>
      <c r="O217" s="32">
        <v>45</v>
      </c>
      <c r="P217" s="8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59"/>
      <c r="R217" s="659"/>
      <c r="S217" s="659"/>
      <c r="T217" s="660"/>
      <c r="U217" s="34"/>
      <c r="V217" s="34"/>
      <c r="W217" s="35" t="s">
        <v>69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362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363</v>
      </c>
      <c r="B218" s="54" t="s">
        <v>364</v>
      </c>
      <c r="C218" s="31">
        <v>4301051666</v>
      </c>
      <c r="D218" s="647">
        <v>4680115880092</v>
      </c>
      <c r="E218" s="648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67</v>
      </c>
      <c r="L218" s="32"/>
      <c r="M218" s="33" t="s">
        <v>105</v>
      </c>
      <c r="N218" s="33"/>
      <c r="O218" s="32">
        <v>45</v>
      </c>
      <c r="P218" s="10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59"/>
      <c r="R218" s="659"/>
      <c r="S218" s="659"/>
      <c r="T218" s="660"/>
      <c r="U218" s="34"/>
      <c r="V218" s="34"/>
      <c r="W218" s="35" t="s">
        <v>69</v>
      </c>
      <c r="X218" s="641">
        <v>280</v>
      </c>
      <c r="Y218" s="642">
        <f t="shared" si="36"/>
        <v>280.8</v>
      </c>
      <c r="Z218" s="36">
        <f t="shared" si="41"/>
        <v>0.76167000000000007</v>
      </c>
      <c r="AA218" s="56"/>
      <c r="AB218" s="57"/>
      <c r="AC218" s="273" t="s">
        <v>357</v>
      </c>
      <c r="AG218" s="64"/>
      <c r="AJ218" s="68"/>
      <c r="AK218" s="68">
        <v>0</v>
      </c>
      <c r="BB218" s="274" t="s">
        <v>1</v>
      </c>
      <c r="BM218" s="64">
        <f t="shared" si="37"/>
        <v>309.40000000000003</v>
      </c>
      <c r="BN218" s="64">
        <f t="shared" si="38"/>
        <v>310.28400000000005</v>
      </c>
      <c r="BO218" s="64">
        <f t="shared" si="39"/>
        <v>0.64102564102564108</v>
      </c>
      <c r="BP218" s="64">
        <f t="shared" si="40"/>
        <v>0.64285714285714302</v>
      </c>
    </row>
    <row r="219" spans="1:68" ht="27" hidden="1" customHeight="1" x14ac:dyDescent="0.25">
      <c r="A219" s="54" t="s">
        <v>365</v>
      </c>
      <c r="B219" s="54" t="s">
        <v>366</v>
      </c>
      <c r="C219" s="31">
        <v>4301051668</v>
      </c>
      <c r="D219" s="647">
        <v>4680115880221</v>
      </c>
      <c r="E219" s="648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67</v>
      </c>
      <c r="L219" s="32"/>
      <c r="M219" s="33" t="s">
        <v>105</v>
      </c>
      <c r="N219" s="33"/>
      <c r="O219" s="32">
        <v>45</v>
      </c>
      <c r="P219" s="81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59"/>
      <c r="R219" s="659"/>
      <c r="S219" s="659"/>
      <c r="T219" s="660"/>
      <c r="U219" s="34"/>
      <c r="V219" s="34"/>
      <c r="W219" s="35" t="s">
        <v>69</v>
      </c>
      <c r="X219" s="641">
        <v>0</v>
      </c>
      <c r="Y219" s="642">
        <f t="shared" si="36"/>
        <v>0</v>
      </c>
      <c r="Z219" s="36" t="str">
        <f t="shared" si="41"/>
        <v/>
      </c>
      <c r="AA219" s="56"/>
      <c r="AB219" s="57"/>
      <c r="AC219" s="275" t="s">
        <v>357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367</v>
      </c>
      <c r="B220" s="54" t="s">
        <v>368</v>
      </c>
      <c r="C220" s="31">
        <v>4301051945</v>
      </c>
      <c r="D220" s="647">
        <v>4680115880504</v>
      </c>
      <c r="E220" s="648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67</v>
      </c>
      <c r="L220" s="32"/>
      <c r="M220" s="33" t="s">
        <v>130</v>
      </c>
      <c r="N220" s="33"/>
      <c r="O220" s="32">
        <v>40</v>
      </c>
      <c r="P220" s="6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59"/>
      <c r="R220" s="659"/>
      <c r="S220" s="659"/>
      <c r="T220" s="660"/>
      <c r="U220" s="34"/>
      <c r="V220" s="34"/>
      <c r="W220" s="35" t="s">
        <v>69</v>
      </c>
      <c r="X220" s="641">
        <v>80</v>
      </c>
      <c r="Y220" s="642">
        <f t="shared" si="36"/>
        <v>81.599999999999994</v>
      </c>
      <c r="Z220" s="36">
        <f t="shared" si="41"/>
        <v>0.22134000000000001</v>
      </c>
      <c r="AA220" s="56"/>
      <c r="AB220" s="57"/>
      <c r="AC220" s="277" t="s">
        <v>369</v>
      </c>
      <c r="AG220" s="64"/>
      <c r="AJ220" s="68"/>
      <c r="AK220" s="68">
        <v>0</v>
      </c>
      <c r="BB220" s="278" t="s">
        <v>1</v>
      </c>
      <c r="BM220" s="64">
        <f t="shared" si="37"/>
        <v>88.40000000000002</v>
      </c>
      <c r="BN220" s="64">
        <f t="shared" si="38"/>
        <v>90.168000000000006</v>
      </c>
      <c r="BO220" s="64">
        <f t="shared" si="39"/>
        <v>0.18315018315018317</v>
      </c>
      <c r="BP220" s="64">
        <f t="shared" si="40"/>
        <v>0.18681318681318682</v>
      </c>
    </row>
    <row r="221" spans="1:68" ht="27" customHeight="1" x14ac:dyDescent="0.25">
      <c r="A221" s="54" t="s">
        <v>370</v>
      </c>
      <c r="B221" s="54" t="s">
        <v>371</v>
      </c>
      <c r="C221" s="31">
        <v>4301051410</v>
      </c>
      <c r="D221" s="647">
        <v>4680115882164</v>
      </c>
      <c r="E221" s="648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67</v>
      </c>
      <c r="L221" s="32"/>
      <c r="M221" s="33" t="s">
        <v>105</v>
      </c>
      <c r="N221" s="33"/>
      <c r="O221" s="32">
        <v>40</v>
      </c>
      <c r="P221" s="6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59"/>
      <c r="R221" s="659"/>
      <c r="S221" s="659"/>
      <c r="T221" s="660"/>
      <c r="U221" s="34"/>
      <c r="V221" s="34"/>
      <c r="W221" s="35" t="s">
        <v>69</v>
      </c>
      <c r="X221" s="641">
        <v>400</v>
      </c>
      <c r="Y221" s="642">
        <f t="shared" si="36"/>
        <v>400.8</v>
      </c>
      <c r="Z221" s="36">
        <f t="shared" si="41"/>
        <v>1.08717</v>
      </c>
      <c r="AA221" s="56"/>
      <c r="AB221" s="57"/>
      <c r="AC221" s="279" t="s">
        <v>372</v>
      </c>
      <c r="AG221" s="64"/>
      <c r="AJ221" s="68"/>
      <c r="AK221" s="68">
        <v>0</v>
      </c>
      <c r="BB221" s="280" t="s">
        <v>1</v>
      </c>
      <c r="BM221" s="64">
        <f t="shared" si="37"/>
        <v>443.00000000000006</v>
      </c>
      <c r="BN221" s="64">
        <f t="shared" si="38"/>
        <v>443.88599999999997</v>
      </c>
      <c r="BO221" s="64">
        <f t="shared" si="39"/>
        <v>0.91575091575091594</v>
      </c>
      <c r="BP221" s="64">
        <f t="shared" si="40"/>
        <v>0.91758241758241765</v>
      </c>
    </row>
    <row r="222" spans="1:68" x14ac:dyDescent="0.2">
      <c r="A222" s="656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7"/>
      <c r="P222" s="651" t="s">
        <v>86</v>
      </c>
      <c r="Q222" s="652"/>
      <c r="R222" s="652"/>
      <c r="S222" s="652"/>
      <c r="T222" s="652"/>
      <c r="U222" s="652"/>
      <c r="V222" s="653"/>
      <c r="W222" s="37" t="s">
        <v>87</v>
      </c>
      <c r="X222" s="643">
        <f>IFERROR(X213/H213,"0")+IFERROR(X214/H214,"0")+IFERROR(X215/H215,"0")+IFERROR(X216/H216,"0")+IFERROR(X217/H217,"0")+IFERROR(X218/H218,"0")+IFERROR(X219/H219,"0")+IFERROR(X220/H220,"0")+IFERROR(X221/H221,"0")</f>
        <v>500.5747126436782</v>
      </c>
      <c r="Y222" s="643">
        <f>IFERROR(Y213/H213,"0")+IFERROR(Y214/H214,"0")+IFERROR(Y215/H215,"0")+IFERROR(Y216/H216,"0")+IFERROR(Y217/H217,"0")+IFERROR(Y218/H218,"0")+IFERROR(Y219/H219,"0")+IFERROR(Y220/H220,"0")+IFERROR(Y221/H221,"0")</f>
        <v>503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3.49899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7"/>
      <c r="P223" s="651" t="s">
        <v>86</v>
      </c>
      <c r="Q223" s="652"/>
      <c r="R223" s="652"/>
      <c r="S223" s="652"/>
      <c r="T223" s="652"/>
      <c r="U223" s="652"/>
      <c r="V223" s="653"/>
      <c r="W223" s="37" t="s">
        <v>69</v>
      </c>
      <c r="X223" s="643">
        <f>IFERROR(SUM(X213:X221),"0")</f>
        <v>1310</v>
      </c>
      <c r="Y223" s="643">
        <f>IFERROR(SUM(Y213:Y221),"0")</f>
        <v>1320.6000000000001</v>
      </c>
      <c r="Z223" s="37"/>
      <c r="AA223" s="644"/>
      <c r="AB223" s="644"/>
      <c r="AC223" s="644"/>
    </row>
    <row r="224" spans="1:68" ht="14.25" hidden="1" customHeight="1" x14ac:dyDescent="0.25">
      <c r="A224" s="654" t="s">
        <v>172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customHeight="1" x14ac:dyDescent="0.25">
      <c r="A225" s="54" t="s">
        <v>373</v>
      </c>
      <c r="B225" s="54" t="s">
        <v>374</v>
      </c>
      <c r="C225" s="31">
        <v>4301060463</v>
      </c>
      <c r="D225" s="647">
        <v>4680115880818</v>
      </c>
      <c r="E225" s="648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67</v>
      </c>
      <c r="L225" s="32"/>
      <c r="M225" s="33" t="s">
        <v>130</v>
      </c>
      <c r="N225" s="33"/>
      <c r="O225" s="32">
        <v>40</v>
      </c>
      <c r="P225" s="90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59"/>
      <c r="R225" s="659"/>
      <c r="S225" s="659"/>
      <c r="T225" s="660"/>
      <c r="U225" s="34"/>
      <c r="V225" s="34"/>
      <c r="W225" s="35" t="s">
        <v>69</v>
      </c>
      <c r="X225" s="641">
        <v>40</v>
      </c>
      <c r="Y225" s="642">
        <f>IFERROR(IF(X225="",0,CEILING((X225/$H225),1)*$H225),"")</f>
        <v>40.799999999999997</v>
      </c>
      <c r="Z225" s="36">
        <f>IFERROR(IF(Y225=0,"",ROUNDUP(Y225/H225,0)*0.00651),"")</f>
        <v>0.11067</v>
      </c>
      <c r="AA225" s="56"/>
      <c r="AB225" s="57"/>
      <c r="AC225" s="281" t="s">
        <v>375</v>
      </c>
      <c r="AG225" s="64"/>
      <c r="AJ225" s="68"/>
      <c r="AK225" s="68">
        <v>0</v>
      </c>
      <c r="BB225" s="282" t="s">
        <v>1</v>
      </c>
      <c r="BM225" s="64">
        <f>IFERROR(X225*I225/H225,"0")</f>
        <v>44.20000000000001</v>
      </c>
      <c r="BN225" s="64">
        <f>IFERROR(Y225*I225/H225,"0")</f>
        <v>45.084000000000003</v>
      </c>
      <c r="BO225" s="64">
        <f>IFERROR(1/J225*(X225/H225),"0")</f>
        <v>9.1575091575091583E-2</v>
      </c>
      <c r="BP225" s="64">
        <f>IFERROR(1/J225*(Y225/H225),"0")</f>
        <v>9.3406593406593408E-2</v>
      </c>
    </row>
    <row r="226" spans="1:68" ht="27" customHeight="1" x14ac:dyDescent="0.25">
      <c r="A226" s="54" t="s">
        <v>376</v>
      </c>
      <c r="B226" s="54" t="s">
        <v>377</v>
      </c>
      <c r="C226" s="31">
        <v>4301060389</v>
      </c>
      <c r="D226" s="647">
        <v>4680115880801</v>
      </c>
      <c r="E226" s="648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67</v>
      </c>
      <c r="L226" s="32"/>
      <c r="M226" s="33" t="s">
        <v>105</v>
      </c>
      <c r="N226" s="33"/>
      <c r="O226" s="32">
        <v>40</v>
      </c>
      <c r="P226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59"/>
      <c r="R226" s="659"/>
      <c r="S226" s="659"/>
      <c r="T226" s="660"/>
      <c r="U226" s="34"/>
      <c r="V226" s="34"/>
      <c r="W226" s="35" t="s">
        <v>69</v>
      </c>
      <c r="X226" s="641">
        <v>12</v>
      </c>
      <c r="Y226" s="642">
        <f>IFERROR(IF(X226="",0,CEILING((X226/$H226),1)*$H226),"")</f>
        <v>12</v>
      </c>
      <c r="Z226" s="36">
        <f>IFERROR(IF(Y226=0,"",ROUNDUP(Y226/H226,0)*0.00651),"")</f>
        <v>3.2550000000000003E-2</v>
      </c>
      <c r="AA226" s="56"/>
      <c r="AB226" s="57"/>
      <c r="AC226" s="283" t="s">
        <v>378</v>
      </c>
      <c r="AG226" s="64"/>
      <c r="AJ226" s="68"/>
      <c r="AK226" s="68">
        <v>0</v>
      </c>
      <c r="BB226" s="284" t="s">
        <v>1</v>
      </c>
      <c r="BM226" s="64">
        <f>IFERROR(X226*I226/H226,"0")</f>
        <v>13.260000000000002</v>
      </c>
      <c r="BN226" s="64">
        <f>IFERROR(Y226*I226/H226,"0")</f>
        <v>13.260000000000002</v>
      </c>
      <c r="BO226" s="64">
        <f>IFERROR(1/J226*(X226/H226),"0")</f>
        <v>2.7472527472527476E-2</v>
      </c>
      <c r="BP226" s="64">
        <f>IFERROR(1/J226*(Y226/H226),"0")</f>
        <v>2.7472527472527476E-2</v>
      </c>
    </row>
    <row r="227" spans="1:68" x14ac:dyDescent="0.2">
      <c r="A227" s="656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7"/>
      <c r="P227" s="651" t="s">
        <v>86</v>
      </c>
      <c r="Q227" s="652"/>
      <c r="R227" s="652"/>
      <c r="S227" s="652"/>
      <c r="T227" s="652"/>
      <c r="U227" s="652"/>
      <c r="V227" s="653"/>
      <c r="W227" s="37" t="s">
        <v>87</v>
      </c>
      <c r="X227" s="643">
        <f>IFERROR(X225/H225,"0")+IFERROR(X226/H226,"0")</f>
        <v>21.666666666666668</v>
      </c>
      <c r="Y227" s="643">
        <f>IFERROR(Y225/H225,"0")+IFERROR(Y226/H226,"0")</f>
        <v>22</v>
      </c>
      <c r="Z227" s="643">
        <f>IFERROR(IF(Z225="",0,Z225),"0")+IFERROR(IF(Z226="",0,Z226),"0")</f>
        <v>0.14322000000000001</v>
      </c>
      <c r="AA227" s="644"/>
      <c r="AB227" s="644"/>
      <c r="AC227" s="644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7"/>
      <c r="P228" s="651" t="s">
        <v>86</v>
      </c>
      <c r="Q228" s="652"/>
      <c r="R228" s="652"/>
      <c r="S228" s="652"/>
      <c r="T228" s="652"/>
      <c r="U228" s="652"/>
      <c r="V228" s="653"/>
      <c r="W228" s="37" t="s">
        <v>69</v>
      </c>
      <c r="X228" s="643">
        <f>IFERROR(SUM(X225:X226),"0")</f>
        <v>52</v>
      </c>
      <c r="Y228" s="643">
        <f>IFERROR(SUM(Y225:Y226),"0")</f>
        <v>52.8</v>
      </c>
      <c r="Z228" s="37"/>
      <c r="AA228" s="644"/>
      <c r="AB228" s="644"/>
      <c r="AC228" s="644"/>
    </row>
    <row r="229" spans="1:68" ht="16.5" hidden="1" customHeight="1" x14ac:dyDescent="0.25">
      <c r="A229" s="669" t="s">
        <v>379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hidden="1" customHeight="1" x14ac:dyDescent="0.25">
      <c r="A230" s="654" t="s">
        <v>96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customHeight="1" x14ac:dyDescent="0.25">
      <c r="A231" s="54" t="s">
        <v>380</v>
      </c>
      <c r="B231" s="54" t="s">
        <v>381</v>
      </c>
      <c r="C231" s="31">
        <v>4301011826</v>
      </c>
      <c r="D231" s="647">
        <v>4680115884137</v>
      </c>
      <c r="E231" s="648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59"/>
      <c r="R231" s="659"/>
      <c r="S231" s="659"/>
      <c r="T231" s="660"/>
      <c r="U231" s="34"/>
      <c r="V231" s="34"/>
      <c r="W231" s="35" t="s">
        <v>69</v>
      </c>
      <c r="X231" s="641">
        <v>50</v>
      </c>
      <c r="Y231" s="642">
        <f t="shared" ref="Y231:Y238" si="42">IFERROR(IF(X231="",0,CEILING((X231/$H231),1)*$H231),"")</f>
        <v>58</v>
      </c>
      <c r="Z231" s="36">
        <f>IFERROR(IF(Y231=0,"",ROUNDUP(Y231/H231,0)*0.01898),"")</f>
        <v>9.4899999999999998E-2</v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51.875</v>
      </c>
      <c r="BN231" s="64">
        <f t="shared" ref="BN231:BN238" si="44">IFERROR(Y231*I231/H231,"0")</f>
        <v>60.174999999999997</v>
      </c>
      <c r="BO231" s="64">
        <f t="shared" ref="BO231:BO238" si="45">IFERROR(1/J231*(X231/H231),"0")</f>
        <v>6.7349137931034489E-2</v>
      </c>
      <c r="BP231" s="64">
        <f t="shared" ref="BP231:BP238" si="46">IFERROR(1/J231*(Y231/H231),"0")</f>
        <v>7.8125E-2</v>
      </c>
    </row>
    <row r="232" spans="1:68" ht="27" hidden="1" customHeight="1" x14ac:dyDescent="0.25">
      <c r="A232" s="54" t="s">
        <v>380</v>
      </c>
      <c r="B232" s="54" t="s">
        <v>383</v>
      </c>
      <c r="C232" s="31">
        <v>4301011942</v>
      </c>
      <c r="D232" s="647">
        <v>4680115884137</v>
      </c>
      <c r="E232" s="648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99</v>
      </c>
      <c r="L232" s="32"/>
      <c r="M232" s="33" t="s">
        <v>384</v>
      </c>
      <c r="N232" s="33"/>
      <c r="O232" s="32">
        <v>55</v>
      </c>
      <c r="P232" s="8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59"/>
      <c r="R232" s="659"/>
      <c r="S232" s="659"/>
      <c r="T232" s="660"/>
      <c r="U232" s="34"/>
      <c r="V232" s="34"/>
      <c r="W232" s="35" t="s">
        <v>69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385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386</v>
      </c>
      <c r="B233" s="54" t="s">
        <v>387</v>
      </c>
      <c r="C233" s="31">
        <v>4301011724</v>
      </c>
      <c r="D233" s="647">
        <v>4680115884236</v>
      </c>
      <c r="E233" s="648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59"/>
      <c r="R233" s="659"/>
      <c r="S233" s="659"/>
      <c r="T233" s="660"/>
      <c r="U233" s="34"/>
      <c r="V233" s="34"/>
      <c r="W233" s="35" t="s">
        <v>69</v>
      </c>
      <c r="X233" s="641">
        <v>20</v>
      </c>
      <c r="Y233" s="642">
        <f t="shared" si="42"/>
        <v>23.2</v>
      </c>
      <c r="Z233" s="36">
        <f>IFERROR(IF(Y233=0,"",ROUNDUP(Y233/H233,0)*0.01898),"")</f>
        <v>3.7960000000000001E-2</v>
      </c>
      <c r="AA233" s="56"/>
      <c r="AB233" s="57"/>
      <c r="AC233" s="289" t="s">
        <v>388</v>
      </c>
      <c r="AG233" s="64"/>
      <c r="AJ233" s="68"/>
      <c r="AK233" s="68">
        <v>0</v>
      </c>
      <c r="BB233" s="290" t="s">
        <v>1</v>
      </c>
      <c r="BM233" s="64">
        <f t="shared" si="43"/>
        <v>20.75</v>
      </c>
      <c r="BN233" s="64">
        <f t="shared" si="44"/>
        <v>24.07</v>
      </c>
      <c r="BO233" s="64">
        <f t="shared" si="45"/>
        <v>2.6939655172413795E-2</v>
      </c>
      <c r="BP233" s="64">
        <f t="shared" si="46"/>
        <v>3.125E-2</v>
      </c>
    </row>
    <row r="234" spans="1:68" ht="27" customHeight="1" x14ac:dyDescent="0.25">
      <c r="A234" s="54" t="s">
        <v>389</v>
      </c>
      <c r="B234" s="54" t="s">
        <v>390</v>
      </c>
      <c r="C234" s="31">
        <v>4301011721</v>
      </c>
      <c r="D234" s="647">
        <v>4680115884175</v>
      </c>
      <c r="E234" s="648"/>
      <c r="F234" s="640">
        <v>1.45</v>
      </c>
      <c r="G234" s="32">
        <v>8</v>
      </c>
      <c r="H234" s="640">
        <v>11.6</v>
      </c>
      <c r="I234" s="640">
        <v>12.035</v>
      </c>
      <c r="J234" s="32">
        <v>64</v>
      </c>
      <c r="K234" s="32" t="s">
        <v>99</v>
      </c>
      <c r="L234" s="32"/>
      <c r="M234" s="33" t="s">
        <v>100</v>
      </c>
      <c r="N234" s="33"/>
      <c r="O234" s="32">
        <v>55</v>
      </c>
      <c r="P234" s="7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59"/>
      <c r="R234" s="659"/>
      <c r="S234" s="659"/>
      <c r="T234" s="660"/>
      <c r="U234" s="34"/>
      <c r="V234" s="34"/>
      <c r="W234" s="35" t="s">
        <v>69</v>
      </c>
      <c r="X234" s="641">
        <v>50</v>
      </c>
      <c r="Y234" s="642">
        <f t="shared" si="42"/>
        <v>58</v>
      </c>
      <c r="Z234" s="36">
        <f>IFERROR(IF(Y234=0,"",ROUNDUP(Y234/H234,0)*0.01898),"")</f>
        <v>9.4899999999999998E-2</v>
      </c>
      <c r="AA234" s="56"/>
      <c r="AB234" s="57"/>
      <c r="AC234" s="291" t="s">
        <v>391</v>
      </c>
      <c r="AG234" s="64"/>
      <c r="AJ234" s="68"/>
      <c r="AK234" s="68">
        <v>0</v>
      </c>
      <c r="BB234" s="292" t="s">
        <v>1</v>
      </c>
      <c r="BM234" s="64">
        <f t="shared" si="43"/>
        <v>51.875</v>
      </c>
      <c r="BN234" s="64">
        <f t="shared" si="44"/>
        <v>60.174999999999997</v>
      </c>
      <c r="BO234" s="64">
        <f t="shared" si="45"/>
        <v>6.7349137931034489E-2</v>
      </c>
      <c r="BP234" s="64">
        <f t="shared" si="46"/>
        <v>7.8125E-2</v>
      </c>
    </row>
    <row r="235" spans="1:68" ht="27" hidden="1" customHeight="1" x14ac:dyDescent="0.25">
      <c r="A235" s="54" t="s">
        <v>389</v>
      </c>
      <c r="B235" s="54" t="s">
        <v>392</v>
      </c>
      <c r="C235" s="31">
        <v>4301011941</v>
      </c>
      <c r="D235" s="647">
        <v>4680115884175</v>
      </c>
      <c r="E235" s="648"/>
      <c r="F235" s="640">
        <v>1.45</v>
      </c>
      <c r="G235" s="32">
        <v>8</v>
      </c>
      <c r="H235" s="640">
        <v>11.6</v>
      </c>
      <c r="I235" s="640">
        <v>12.08</v>
      </c>
      <c r="J235" s="32">
        <v>48</v>
      </c>
      <c r="K235" s="32" t="s">
        <v>99</v>
      </c>
      <c r="L235" s="32"/>
      <c r="M235" s="33" t="s">
        <v>384</v>
      </c>
      <c r="N235" s="33"/>
      <c r="O235" s="32">
        <v>55</v>
      </c>
      <c r="P235" s="85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59"/>
      <c r="R235" s="659"/>
      <c r="S235" s="659"/>
      <c r="T235" s="660"/>
      <c r="U235" s="34"/>
      <c r="V235" s="34"/>
      <c r="W235" s="35" t="s">
        <v>69</v>
      </c>
      <c r="X235" s="641">
        <v>0</v>
      </c>
      <c r="Y235" s="64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385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393</v>
      </c>
      <c r="B236" s="54" t="s">
        <v>394</v>
      </c>
      <c r="C236" s="31">
        <v>4301011824</v>
      </c>
      <c r="D236" s="647">
        <v>4680115884144</v>
      </c>
      <c r="E236" s="648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7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59"/>
      <c r="R236" s="659"/>
      <c r="S236" s="659"/>
      <c r="T236" s="660"/>
      <c r="U236" s="34"/>
      <c r="V236" s="34"/>
      <c r="W236" s="35" t="s">
        <v>69</v>
      </c>
      <c r="X236" s="641">
        <v>20</v>
      </c>
      <c r="Y236" s="642">
        <f t="shared" si="42"/>
        <v>20</v>
      </c>
      <c r="Z236" s="36">
        <f>IFERROR(IF(Y236=0,"",ROUNDUP(Y236/H236,0)*0.00902),"")</f>
        <v>4.5100000000000001E-2</v>
      </c>
      <c r="AA236" s="56"/>
      <c r="AB236" s="57"/>
      <c r="AC236" s="295" t="s">
        <v>382</v>
      </c>
      <c r="AG236" s="64"/>
      <c r="AJ236" s="68"/>
      <c r="AK236" s="68">
        <v>0</v>
      </c>
      <c r="BB236" s="296" t="s">
        <v>1</v>
      </c>
      <c r="BM236" s="64">
        <f t="shared" si="43"/>
        <v>21.05</v>
      </c>
      <c r="BN236" s="64">
        <f t="shared" si="44"/>
        <v>21.05</v>
      </c>
      <c r="BO236" s="64">
        <f t="shared" si="45"/>
        <v>3.787878787878788E-2</v>
      </c>
      <c r="BP236" s="64">
        <f t="shared" si="46"/>
        <v>3.787878787878788E-2</v>
      </c>
    </row>
    <row r="237" spans="1:68" ht="27" hidden="1" customHeight="1" x14ac:dyDescent="0.25">
      <c r="A237" s="54" t="s">
        <v>395</v>
      </c>
      <c r="B237" s="54" t="s">
        <v>396</v>
      </c>
      <c r="C237" s="31">
        <v>4301011726</v>
      </c>
      <c r="D237" s="647">
        <v>4680115884182</v>
      </c>
      <c r="E237" s="648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72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59"/>
      <c r="R237" s="659"/>
      <c r="S237" s="659"/>
      <c r="T237" s="660"/>
      <c r="U237" s="34"/>
      <c r="V237" s="34"/>
      <c r="W237" s="35" t="s">
        <v>69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388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397</v>
      </c>
      <c r="B238" s="54" t="s">
        <v>398</v>
      </c>
      <c r="C238" s="31">
        <v>4301011722</v>
      </c>
      <c r="D238" s="647">
        <v>4680115884205</v>
      </c>
      <c r="E238" s="648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59"/>
      <c r="R238" s="659"/>
      <c r="S238" s="659"/>
      <c r="T238" s="660"/>
      <c r="U238" s="34"/>
      <c r="V238" s="34"/>
      <c r="W238" s="35" t="s">
        <v>69</v>
      </c>
      <c r="X238" s="641">
        <v>60</v>
      </c>
      <c r="Y238" s="642">
        <f t="shared" si="42"/>
        <v>60</v>
      </c>
      <c r="Z238" s="36">
        <f>IFERROR(IF(Y238=0,"",ROUNDUP(Y238/H238,0)*0.00902),"")</f>
        <v>0.1353</v>
      </c>
      <c r="AA238" s="56"/>
      <c r="AB238" s="57"/>
      <c r="AC238" s="299" t="s">
        <v>391</v>
      </c>
      <c r="AG238" s="64"/>
      <c r="AJ238" s="68"/>
      <c r="AK238" s="68">
        <v>0</v>
      </c>
      <c r="BB238" s="300" t="s">
        <v>1</v>
      </c>
      <c r="BM238" s="64">
        <f t="shared" si="43"/>
        <v>63.15</v>
      </c>
      <c r="BN238" s="64">
        <f t="shared" si="44"/>
        <v>63.15</v>
      </c>
      <c r="BO238" s="64">
        <f t="shared" si="45"/>
        <v>0.11363636363636365</v>
      </c>
      <c r="BP238" s="64">
        <f t="shared" si="46"/>
        <v>0.11363636363636365</v>
      </c>
    </row>
    <row r="239" spans="1:68" x14ac:dyDescent="0.2">
      <c r="A239" s="656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7"/>
      <c r="P239" s="651" t="s">
        <v>86</v>
      </c>
      <c r="Q239" s="652"/>
      <c r="R239" s="652"/>
      <c r="S239" s="652"/>
      <c r="T239" s="652"/>
      <c r="U239" s="652"/>
      <c r="V239" s="653"/>
      <c r="W239" s="37" t="s">
        <v>87</v>
      </c>
      <c r="X239" s="643">
        <f>IFERROR(X231/H231,"0")+IFERROR(X232/H232,"0")+IFERROR(X233/H233,"0")+IFERROR(X234/H234,"0")+IFERROR(X235/H235,"0")+IFERROR(X236/H236,"0")+IFERROR(X237/H237,"0")+IFERROR(X238/H238,"0")</f>
        <v>30.344827586206897</v>
      </c>
      <c r="Y239" s="643">
        <f>IFERROR(Y231/H231,"0")+IFERROR(Y232/H232,"0")+IFERROR(Y233/H233,"0")+IFERROR(Y234/H234,"0")+IFERROR(Y235/H235,"0")+IFERROR(Y236/H236,"0")+IFERROR(Y237/H237,"0")+IFERROR(Y238/H238,"0")</f>
        <v>32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0.40815999999999997</v>
      </c>
      <c r="AA239" s="644"/>
      <c r="AB239" s="644"/>
      <c r="AC239" s="644"/>
    </row>
    <row r="240" spans="1:68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7"/>
      <c r="P240" s="651" t="s">
        <v>86</v>
      </c>
      <c r="Q240" s="652"/>
      <c r="R240" s="652"/>
      <c r="S240" s="652"/>
      <c r="T240" s="652"/>
      <c r="U240" s="652"/>
      <c r="V240" s="653"/>
      <c r="W240" s="37" t="s">
        <v>69</v>
      </c>
      <c r="X240" s="643">
        <f>IFERROR(SUM(X231:X238),"0")</f>
        <v>200</v>
      </c>
      <c r="Y240" s="643">
        <f>IFERROR(SUM(Y231:Y238),"0")</f>
        <v>219.2</v>
      </c>
      <c r="Z240" s="37"/>
      <c r="AA240" s="644"/>
      <c r="AB240" s="644"/>
      <c r="AC240" s="644"/>
    </row>
    <row r="241" spans="1:68" ht="14.25" hidden="1" customHeight="1" x14ac:dyDescent="0.25">
      <c r="A241" s="654" t="s">
        <v>135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hidden="1" customHeight="1" x14ac:dyDescent="0.25">
      <c r="A242" s="54" t="s">
        <v>399</v>
      </c>
      <c r="B242" s="54" t="s">
        <v>400</v>
      </c>
      <c r="C242" s="31">
        <v>4301020377</v>
      </c>
      <c r="D242" s="647">
        <v>4680115885981</v>
      </c>
      <c r="E242" s="648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149</v>
      </c>
      <c r="L242" s="32"/>
      <c r="M242" s="33" t="s">
        <v>105</v>
      </c>
      <c r="N242" s="33"/>
      <c r="O242" s="32">
        <v>50</v>
      </c>
      <c r="P242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59"/>
      <c r="R242" s="659"/>
      <c r="S242" s="659"/>
      <c r="T242" s="660"/>
      <c r="U242" s="34"/>
      <c r="V242" s="34"/>
      <c r="W242" s="35" t="s">
        <v>69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401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399</v>
      </c>
      <c r="B243" s="54" t="s">
        <v>402</v>
      </c>
      <c r="C243" s="31">
        <v>4301020340</v>
      </c>
      <c r="D243" s="647">
        <v>4680115885721</v>
      </c>
      <c r="E243" s="648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149</v>
      </c>
      <c r="L243" s="32"/>
      <c r="M243" s="33" t="s">
        <v>105</v>
      </c>
      <c r="N243" s="33"/>
      <c r="O243" s="32">
        <v>50</v>
      </c>
      <c r="P243" s="9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59"/>
      <c r="R243" s="659"/>
      <c r="S243" s="659"/>
      <c r="T243" s="660"/>
      <c r="U243" s="34"/>
      <c r="V243" s="34"/>
      <c r="W243" s="35" t="s">
        <v>69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401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56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7"/>
      <c r="P244" s="651" t="s">
        <v>86</v>
      </c>
      <c r="Q244" s="652"/>
      <c r="R244" s="652"/>
      <c r="S244" s="652"/>
      <c r="T244" s="652"/>
      <c r="U244" s="652"/>
      <c r="V244" s="653"/>
      <c r="W244" s="37" t="s">
        <v>87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hidden="1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7"/>
      <c r="P245" s="651" t="s">
        <v>86</v>
      </c>
      <c r="Q245" s="652"/>
      <c r="R245" s="652"/>
      <c r="S245" s="652"/>
      <c r="T245" s="652"/>
      <c r="U245" s="652"/>
      <c r="V245" s="653"/>
      <c r="W245" s="37" t="s">
        <v>69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hidden="1" customHeight="1" x14ac:dyDescent="0.25">
      <c r="A246" s="654" t="s">
        <v>403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customHeight="1" x14ac:dyDescent="0.25">
      <c r="A247" s="54" t="s">
        <v>404</v>
      </c>
      <c r="B247" s="54" t="s">
        <v>405</v>
      </c>
      <c r="C247" s="31">
        <v>4301040361</v>
      </c>
      <c r="D247" s="647">
        <v>4680115886803</v>
      </c>
      <c r="E247" s="648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302</v>
      </c>
      <c r="L247" s="32"/>
      <c r="M247" s="33" t="s">
        <v>303</v>
      </c>
      <c r="N247" s="33"/>
      <c r="O247" s="32">
        <v>45</v>
      </c>
      <c r="P247" s="991" t="s">
        <v>406</v>
      </c>
      <c r="Q247" s="659"/>
      <c r="R247" s="659"/>
      <c r="S247" s="659"/>
      <c r="T247" s="660"/>
      <c r="U247" s="34"/>
      <c r="V247" s="34"/>
      <c r="W247" s="35" t="s">
        <v>69</v>
      </c>
      <c r="X247" s="641">
        <v>6</v>
      </c>
      <c r="Y247" s="642">
        <f>IFERROR(IF(X247="",0,CEILING((X247/$H247),1)*$H247),"")</f>
        <v>6.48</v>
      </c>
      <c r="Z247" s="36">
        <f>IFERROR(IF(Y247=0,"",ROUNDUP(Y247/H247,0)*0.0059),"")</f>
        <v>1.77E-2</v>
      </c>
      <c r="AA247" s="56"/>
      <c r="AB247" s="57"/>
      <c r="AC247" s="305" t="s">
        <v>407</v>
      </c>
      <c r="AG247" s="64"/>
      <c r="AJ247" s="68"/>
      <c r="AK247" s="68">
        <v>0</v>
      </c>
      <c r="BB247" s="306" t="s">
        <v>1</v>
      </c>
      <c r="BM247" s="64">
        <f>IFERROR(X247*I247/H247,"0")</f>
        <v>6.5277777777777777</v>
      </c>
      <c r="BN247" s="64">
        <f>IFERROR(Y247*I247/H247,"0")</f>
        <v>7.05</v>
      </c>
      <c r="BO247" s="64">
        <f>IFERROR(1/J247*(X247/H247),"0")</f>
        <v>1.2860082304526748E-2</v>
      </c>
      <c r="BP247" s="64">
        <f>IFERROR(1/J247*(Y247/H247),"0")</f>
        <v>1.3888888888888888E-2</v>
      </c>
    </row>
    <row r="248" spans="1:68" x14ac:dyDescent="0.2">
      <c r="A248" s="656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7"/>
      <c r="P248" s="651" t="s">
        <v>86</v>
      </c>
      <c r="Q248" s="652"/>
      <c r="R248" s="652"/>
      <c r="S248" s="652"/>
      <c r="T248" s="652"/>
      <c r="U248" s="652"/>
      <c r="V248" s="653"/>
      <c r="W248" s="37" t="s">
        <v>87</v>
      </c>
      <c r="X248" s="643">
        <f>IFERROR(X247/H247,"0")</f>
        <v>2.7777777777777777</v>
      </c>
      <c r="Y248" s="643">
        <f>IFERROR(Y247/H247,"0")</f>
        <v>3</v>
      </c>
      <c r="Z248" s="643">
        <f>IFERROR(IF(Z247="",0,Z247),"0")</f>
        <v>1.77E-2</v>
      </c>
      <c r="AA248" s="644"/>
      <c r="AB248" s="644"/>
      <c r="AC248" s="644"/>
    </row>
    <row r="249" spans="1:68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7"/>
      <c r="P249" s="651" t="s">
        <v>86</v>
      </c>
      <c r="Q249" s="652"/>
      <c r="R249" s="652"/>
      <c r="S249" s="652"/>
      <c r="T249" s="652"/>
      <c r="U249" s="652"/>
      <c r="V249" s="653"/>
      <c r="W249" s="37" t="s">
        <v>69</v>
      </c>
      <c r="X249" s="643">
        <f>IFERROR(SUM(X247:X247),"0")</f>
        <v>6</v>
      </c>
      <c r="Y249" s="643">
        <f>IFERROR(SUM(Y247:Y247),"0")</f>
        <v>6.48</v>
      </c>
      <c r="Z249" s="37"/>
      <c r="AA249" s="644"/>
      <c r="AB249" s="644"/>
      <c r="AC249" s="644"/>
    </row>
    <row r="250" spans="1:68" ht="14.25" hidden="1" customHeight="1" x14ac:dyDescent="0.25">
      <c r="A250" s="654" t="s">
        <v>408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hidden="1" customHeight="1" x14ac:dyDescent="0.25">
      <c r="A251" s="54" t="s">
        <v>409</v>
      </c>
      <c r="B251" s="54" t="s">
        <v>410</v>
      </c>
      <c r="C251" s="31">
        <v>4301041004</v>
      </c>
      <c r="D251" s="647">
        <v>4680115886704</v>
      </c>
      <c r="E251" s="648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302</v>
      </c>
      <c r="L251" s="32"/>
      <c r="M251" s="33" t="s">
        <v>303</v>
      </c>
      <c r="N251" s="33"/>
      <c r="O251" s="32">
        <v>90</v>
      </c>
      <c r="P251" s="882" t="s">
        <v>411</v>
      </c>
      <c r="Q251" s="659"/>
      <c r="R251" s="659"/>
      <c r="S251" s="659"/>
      <c r="T251" s="660"/>
      <c r="U251" s="34"/>
      <c r="V251" s="34"/>
      <c r="W251" s="35" t="s">
        <v>69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305</v>
      </c>
      <c r="AC251" s="307" t="s">
        <v>412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413</v>
      </c>
      <c r="B252" s="54" t="s">
        <v>414</v>
      </c>
      <c r="C252" s="31">
        <v>4301041007</v>
      </c>
      <c r="D252" s="647">
        <v>4680115886735</v>
      </c>
      <c r="E252" s="648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302</v>
      </c>
      <c r="L252" s="32"/>
      <c r="M252" s="33" t="s">
        <v>303</v>
      </c>
      <c r="N252" s="33"/>
      <c r="O252" s="32">
        <v>90</v>
      </c>
      <c r="P252" s="708" t="s">
        <v>415</v>
      </c>
      <c r="Q252" s="659"/>
      <c r="R252" s="659"/>
      <c r="S252" s="659"/>
      <c r="T252" s="660"/>
      <c r="U252" s="34"/>
      <c r="V252" s="34"/>
      <c r="W252" s="35" t="s">
        <v>69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305</v>
      </c>
      <c r="AC252" s="309" t="s">
        <v>412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416</v>
      </c>
      <c r="B253" s="54" t="s">
        <v>417</v>
      </c>
      <c r="C253" s="31">
        <v>4301041006</v>
      </c>
      <c r="D253" s="647">
        <v>4680115886728</v>
      </c>
      <c r="E253" s="648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302</v>
      </c>
      <c r="L253" s="32"/>
      <c r="M253" s="33" t="s">
        <v>303</v>
      </c>
      <c r="N253" s="33"/>
      <c r="O253" s="32">
        <v>90</v>
      </c>
      <c r="P253" s="979" t="s">
        <v>418</v>
      </c>
      <c r="Q253" s="659"/>
      <c r="R253" s="659"/>
      <c r="S253" s="659"/>
      <c r="T253" s="660"/>
      <c r="U253" s="34"/>
      <c r="V253" s="34"/>
      <c r="W253" s="35" t="s">
        <v>69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305</v>
      </c>
      <c r="AC253" s="311" t="s">
        <v>412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419</v>
      </c>
      <c r="B254" s="54" t="s">
        <v>420</v>
      </c>
      <c r="C254" s="31">
        <v>4301041005</v>
      </c>
      <c r="D254" s="647">
        <v>4680115886711</v>
      </c>
      <c r="E254" s="648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302</v>
      </c>
      <c r="L254" s="32"/>
      <c r="M254" s="33" t="s">
        <v>303</v>
      </c>
      <c r="N254" s="33"/>
      <c r="O254" s="32">
        <v>90</v>
      </c>
      <c r="P254" s="881" t="s">
        <v>421</v>
      </c>
      <c r="Q254" s="659"/>
      <c r="R254" s="659"/>
      <c r="S254" s="659"/>
      <c r="T254" s="660"/>
      <c r="U254" s="34"/>
      <c r="V254" s="34"/>
      <c r="W254" s="35" t="s">
        <v>69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305</v>
      </c>
      <c r="AC254" s="313" t="s">
        <v>412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422</v>
      </c>
      <c r="B255" s="54" t="s">
        <v>423</v>
      </c>
      <c r="C255" s="31">
        <v>4301041003</v>
      </c>
      <c r="D255" s="647">
        <v>4680115886681</v>
      </c>
      <c r="E255" s="648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302</v>
      </c>
      <c r="L255" s="32"/>
      <c r="M255" s="33" t="s">
        <v>303</v>
      </c>
      <c r="N255" s="33"/>
      <c r="O255" s="32">
        <v>90</v>
      </c>
      <c r="P255" s="746" t="s">
        <v>424</v>
      </c>
      <c r="Q255" s="659"/>
      <c r="R255" s="659"/>
      <c r="S255" s="659"/>
      <c r="T255" s="660"/>
      <c r="U255" s="34"/>
      <c r="V255" s="34"/>
      <c r="W255" s="35" t="s">
        <v>69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412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56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7"/>
      <c r="P256" s="651" t="s">
        <v>86</v>
      </c>
      <c r="Q256" s="652"/>
      <c r="R256" s="652"/>
      <c r="S256" s="652"/>
      <c r="T256" s="652"/>
      <c r="U256" s="652"/>
      <c r="V256" s="653"/>
      <c r="W256" s="37" t="s">
        <v>87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hidden="1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7"/>
      <c r="P257" s="651" t="s">
        <v>86</v>
      </c>
      <c r="Q257" s="652"/>
      <c r="R257" s="652"/>
      <c r="S257" s="652"/>
      <c r="T257" s="652"/>
      <c r="U257" s="652"/>
      <c r="V257" s="653"/>
      <c r="W257" s="37" t="s">
        <v>69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hidden="1" customHeight="1" x14ac:dyDescent="0.25">
      <c r="A258" s="669" t="s">
        <v>425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hidden="1" customHeight="1" x14ac:dyDescent="0.25">
      <c r="A259" s="654" t="s">
        <v>96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hidden="1" customHeight="1" x14ac:dyDescent="0.25">
      <c r="A260" s="54" t="s">
        <v>426</v>
      </c>
      <c r="B260" s="54" t="s">
        <v>427</v>
      </c>
      <c r="C260" s="31">
        <v>4301011855</v>
      </c>
      <c r="D260" s="647">
        <v>4680115885837</v>
      </c>
      <c r="E260" s="648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8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59"/>
      <c r="R260" s="659"/>
      <c r="S260" s="659"/>
      <c r="T260" s="660"/>
      <c r="U260" s="34"/>
      <c r="V260" s="34"/>
      <c r="W260" s="35" t="s">
        <v>69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428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429</v>
      </c>
      <c r="B261" s="54" t="s">
        <v>430</v>
      </c>
      <c r="C261" s="31">
        <v>4301011910</v>
      </c>
      <c r="D261" s="647">
        <v>4680115885806</v>
      </c>
      <c r="E261" s="648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99</v>
      </c>
      <c r="L261" s="32"/>
      <c r="M261" s="33" t="s">
        <v>384</v>
      </c>
      <c r="N261" s="33"/>
      <c r="O261" s="32">
        <v>55</v>
      </c>
      <c r="P261" s="8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59"/>
      <c r="R261" s="659"/>
      <c r="S261" s="659"/>
      <c r="T261" s="660"/>
      <c r="U261" s="34"/>
      <c r="V261" s="34"/>
      <c r="W261" s="35" t="s">
        <v>69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431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429</v>
      </c>
      <c r="B262" s="54" t="s">
        <v>432</v>
      </c>
      <c r="C262" s="31">
        <v>4301011850</v>
      </c>
      <c r="D262" s="647">
        <v>4680115885806</v>
      </c>
      <c r="E262" s="648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59"/>
      <c r="R262" s="659"/>
      <c r="S262" s="659"/>
      <c r="T262" s="660"/>
      <c r="U262" s="34"/>
      <c r="V262" s="34"/>
      <c r="W262" s="35" t="s">
        <v>69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433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434</v>
      </c>
      <c r="B263" s="54" t="s">
        <v>435</v>
      </c>
      <c r="C263" s="31">
        <v>4301011853</v>
      </c>
      <c r="D263" s="647">
        <v>4680115885851</v>
      </c>
      <c r="E263" s="648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59"/>
      <c r="R263" s="659"/>
      <c r="S263" s="659"/>
      <c r="T263" s="660"/>
      <c r="U263" s="34"/>
      <c r="V263" s="34"/>
      <c r="W263" s="35" t="s">
        <v>69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436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437</v>
      </c>
      <c r="B264" s="54" t="s">
        <v>438</v>
      </c>
      <c r="C264" s="31">
        <v>4301011852</v>
      </c>
      <c r="D264" s="647">
        <v>4680115885844</v>
      </c>
      <c r="E264" s="648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7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59"/>
      <c r="R264" s="659"/>
      <c r="S264" s="659"/>
      <c r="T264" s="660"/>
      <c r="U264" s="34"/>
      <c r="V264" s="34"/>
      <c r="W264" s="35" t="s">
        <v>69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439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440</v>
      </c>
      <c r="B265" s="54" t="s">
        <v>441</v>
      </c>
      <c r="C265" s="31">
        <v>4301011851</v>
      </c>
      <c r="D265" s="647">
        <v>4680115885820</v>
      </c>
      <c r="E265" s="648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6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59"/>
      <c r="R265" s="659"/>
      <c r="S265" s="659"/>
      <c r="T265" s="660"/>
      <c r="U265" s="34"/>
      <c r="V265" s="34"/>
      <c r="W265" s="35" t="s">
        <v>69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442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56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7"/>
      <c r="P266" s="651" t="s">
        <v>86</v>
      </c>
      <c r="Q266" s="652"/>
      <c r="R266" s="652"/>
      <c r="S266" s="652"/>
      <c r="T266" s="652"/>
      <c r="U266" s="652"/>
      <c r="V266" s="653"/>
      <c r="W266" s="37" t="s">
        <v>87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hidden="1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7"/>
      <c r="P267" s="651" t="s">
        <v>86</v>
      </c>
      <c r="Q267" s="652"/>
      <c r="R267" s="652"/>
      <c r="S267" s="652"/>
      <c r="T267" s="652"/>
      <c r="U267" s="652"/>
      <c r="V267" s="653"/>
      <c r="W267" s="37" t="s">
        <v>69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hidden="1" customHeight="1" x14ac:dyDescent="0.25">
      <c r="A268" s="669" t="s">
        <v>443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hidden="1" customHeight="1" x14ac:dyDescent="0.25">
      <c r="A269" s="654" t="s">
        <v>96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hidden="1" customHeight="1" x14ac:dyDescent="0.25">
      <c r="A270" s="54" t="s">
        <v>444</v>
      </c>
      <c r="B270" s="54" t="s">
        <v>445</v>
      </c>
      <c r="C270" s="31">
        <v>4301011223</v>
      </c>
      <c r="D270" s="647">
        <v>4607091383423</v>
      </c>
      <c r="E270" s="648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99</v>
      </c>
      <c r="L270" s="32"/>
      <c r="M270" s="33" t="s">
        <v>105</v>
      </c>
      <c r="N270" s="33"/>
      <c r="O270" s="32">
        <v>35</v>
      </c>
      <c r="P27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59"/>
      <c r="R270" s="659"/>
      <c r="S270" s="659"/>
      <c r="T270" s="660"/>
      <c r="U270" s="34"/>
      <c r="V270" s="34"/>
      <c r="W270" s="35" t="s">
        <v>69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446</v>
      </c>
      <c r="B271" s="54" t="s">
        <v>447</v>
      </c>
      <c r="C271" s="31">
        <v>4301012099</v>
      </c>
      <c r="D271" s="647">
        <v>4680115885691</v>
      </c>
      <c r="E271" s="648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99</v>
      </c>
      <c r="L271" s="32"/>
      <c r="M271" s="33" t="s">
        <v>105</v>
      </c>
      <c r="N271" s="33"/>
      <c r="O271" s="32">
        <v>30</v>
      </c>
      <c r="P271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59"/>
      <c r="R271" s="659"/>
      <c r="S271" s="659"/>
      <c r="T271" s="660"/>
      <c r="U271" s="34"/>
      <c r="V271" s="34"/>
      <c r="W271" s="35" t="s">
        <v>69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448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449</v>
      </c>
      <c r="B272" s="54" t="s">
        <v>450</v>
      </c>
      <c r="C272" s="31">
        <v>4301012098</v>
      </c>
      <c r="D272" s="647">
        <v>4680115885660</v>
      </c>
      <c r="E272" s="648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99</v>
      </c>
      <c r="L272" s="32"/>
      <c r="M272" s="33" t="s">
        <v>105</v>
      </c>
      <c r="N272" s="33"/>
      <c r="O272" s="32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59"/>
      <c r="R272" s="659"/>
      <c r="S272" s="659"/>
      <c r="T272" s="660"/>
      <c r="U272" s="34"/>
      <c r="V272" s="34"/>
      <c r="W272" s="35" t="s">
        <v>69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451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452</v>
      </c>
      <c r="B273" s="54" t="s">
        <v>453</v>
      </c>
      <c r="C273" s="31">
        <v>4301012176</v>
      </c>
      <c r="D273" s="647">
        <v>4680115886773</v>
      </c>
      <c r="E273" s="648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22" t="s">
        <v>454</v>
      </c>
      <c r="Q273" s="659"/>
      <c r="R273" s="659"/>
      <c r="S273" s="659"/>
      <c r="T273" s="660"/>
      <c r="U273" s="34"/>
      <c r="V273" s="34"/>
      <c r="W273" s="35" t="s">
        <v>69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455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56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7"/>
      <c r="P274" s="651" t="s">
        <v>86</v>
      </c>
      <c r="Q274" s="652"/>
      <c r="R274" s="652"/>
      <c r="S274" s="652"/>
      <c r="T274" s="652"/>
      <c r="U274" s="652"/>
      <c r="V274" s="653"/>
      <c r="W274" s="37" t="s">
        <v>87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hidden="1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7"/>
      <c r="P275" s="651" t="s">
        <v>86</v>
      </c>
      <c r="Q275" s="652"/>
      <c r="R275" s="652"/>
      <c r="S275" s="652"/>
      <c r="T275" s="652"/>
      <c r="U275" s="652"/>
      <c r="V275" s="653"/>
      <c r="W275" s="37" t="s">
        <v>69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hidden="1" customHeight="1" x14ac:dyDescent="0.25">
      <c r="A276" s="669" t="s">
        <v>456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hidden="1" customHeight="1" x14ac:dyDescent="0.25">
      <c r="A277" s="654" t="s">
        <v>64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hidden="1" customHeight="1" x14ac:dyDescent="0.25">
      <c r="A278" s="54" t="s">
        <v>457</v>
      </c>
      <c r="B278" s="54" t="s">
        <v>458</v>
      </c>
      <c r="C278" s="31">
        <v>4301051893</v>
      </c>
      <c r="D278" s="647">
        <v>4680115886186</v>
      </c>
      <c r="E278" s="648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67</v>
      </c>
      <c r="L278" s="32"/>
      <c r="M278" s="33" t="s">
        <v>105</v>
      </c>
      <c r="N278" s="33"/>
      <c r="O278" s="32">
        <v>45</v>
      </c>
      <c r="P278" s="9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59"/>
      <c r="R278" s="659"/>
      <c r="S278" s="659"/>
      <c r="T278" s="660"/>
      <c r="U278" s="34"/>
      <c r="V278" s="34"/>
      <c r="W278" s="35" t="s">
        <v>69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459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460</v>
      </c>
      <c r="B279" s="54" t="s">
        <v>461</v>
      </c>
      <c r="C279" s="31">
        <v>4301051795</v>
      </c>
      <c r="D279" s="647">
        <v>4680115881228</v>
      </c>
      <c r="E279" s="648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67</v>
      </c>
      <c r="L279" s="32"/>
      <c r="M279" s="33" t="s">
        <v>130</v>
      </c>
      <c r="N279" s="33"/>
      <c r="O279" s="32">
        <v>40</v>
      </c>
      <c r="P279" s="8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59"/>
      <c r="R279" s="659"/>
      <c r="S279" s="659"/>
      <c r="T279" s="660"/>
      <c r="U279" s="34"/>
      <c r="V279" s="34"/>
      <c r="W279" s="35" t="s">
        <v>69</v>
      </c>
      <c r="X279" s="641">
        <v>120</v>
      </c>
      <c r="Y279" s="642">
        <f>IFERROR(IF(X279="",0,CEILING((X279/$H279),1)*$H279),"")</f>
        <v>120</v>
      </c>
      <c r="Z279" s="36">
        <f>IFERROR(IF(Y279=0,"",ROUNDUP(Y279/H279,0)*0.00651),"")</f>
        <v>0.32550000000000001</v>
      </c>
      <c r="AA279" s="56"/>
      <c r="AB279" s="57"/>
      <c r="AC279" s="339" t="s">
        <v>462</v>
      </c>
      <c r="AG279" s="64"/>
      <c r="AJ279" s="68"/>
      <c r="AK279" s="68">
        <v>0</v>
      </c>
      <c r="BB279" s="340" t="s">
        <v>1</v>
      </c>
      <c r="BM279" s="64">
        <f>IFERROR(X279*I279/H279,"0")</f>
        <v>132.60000000000002</v>
      </c>
      <c r="BN279" s="64">
        <f>IFERROR(Y279*I279/H279,"0")</f>
        <v>132.60000000000002</v>
      </c>
      <c r="BO279" s="64">
        <f>IFERROR(1/J279*(X279/H279),"0")</f>
        <v>0.27472527472527475</v>
      </c>
      <c r="BP279" s="64">
        <f>IFERROR(1/J279*(Y279/H279),"0")</f>
        <v>0.27472527472527475</v>
      </c>
    </row>
    <row r="280" spans="1:68" ht="37.5" customHeight="1" x14ac:dyDescent="0.25">
      <c r="A280" s="54" t="s">
        <v>463</v>
      </c>
      <c r="B280" s="54" t="s">
        <v>464</v>
      </c>
      <c r="C280" s="31">
        <v>4301051388</v>
      </c>
      <c r="D280" s="647">
        <v>4680115881211</v>
      </c>
      <c r="E280" s="648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67</v>
      </c>
      <c r="L280" s="32" t="s">
        <v>108</v>
      </c>
      <c r="M280" s="33" t="s">
        <v>105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59"/>
      <c r="R280" s="659"/>
      <c r="S280" s="659"/>
      <c r="T280" s="660"/>
      <c r="U280" s="34"/>
      <c r="V280" s="34"/>
      <c r="W280" s="35" t="s">
        <v>69</v>
      </c>
      <c r="X280" s="641">
        <v>280</v>
      </c>
      <c r="Y280" s="642">
        <f>IFERROR(IF(X280="",0,CEILING((X280/$H280),1)*$H280),"")</f>
        <v>280.8</v>
      </c>
      <c r="Z280" s="36">
        <f>IFERROR(IF(Y280=0,"",ROUNDUP(Y280/H280,0)*0.00651),"")</f>
        <v>0.76167000000000007</v>
      </c>
      <c r="AA280" s="56"/>
      <c r="AB280" s="57"/>
      <c r="AC280" s="341" t="s">
        <v>465</v>
      </c>
      <c r="AG280" s="64"/>
      <c r="AJ280" s="68" t="s">
        <v>109</v>
      </c>
      <c r="AK280" s="68">
        <v>436.8</v>
      </c>
      <c r="BB280" s="342" t="s">
        <v>1</v>
      </c>
      <c r="BM280" s="64">
        <f>IFERROR(X280*I280/H280,"0")</f>
        <v>301</v>
      </c>
      <c r="BN280" s="64">
        <f>IFERROR(Y280*I280/H280,"0")</f>
        <v>301.86</v>
      </c>
      <c r="BO280" s="64">
        <f>IFERROR(1/J280*(X280/H280),"0")</f>
        <v>0.64102564102564108</v>
      </c>
      <c r="BP280" s="64">
        <f>IFERROR(1/J280*(Y280/H280),"0")</f>
        <v>0.64285714285714302</v>
      </c>
    </row>
    <row r="281" spans="1:68" ht="27" hidden="1" customHeight="1" x14ac:dyDescent="0.25">
      <c r="A281" s="54" t="s">
        <v>466</v>
      </c>
      <c r="B281" s="54" t="s">
        <v>467</v>
      </c>
      <c r="C281" s="31">
        <v>4301051386</v>
      </c>
      <c r="D281" s="647">
        <v>4680115881020</v>
      </c>
      <c r="E281" s="648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104</v>
      </c>
      <c r="L281" s="32"/>
      <c r="M281" s="33" t="s">
        <v>105</v>
      </c>
      <c r="N281" s="33"/>
      <c r="O281" s="32">
        <v>45</v>
      </c>
      <c r="P281" s="8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59"/>
      <c r="R281" s="659"/>
      <c r="S281" s="659"/>
      <c r="T281" s="660"/>
      <c r="U281" s="34"/>
      <c r="V281" s="34"/>
      <c r="W281" s="35" t="s">
        <v>69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459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6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7"/>
      <c r="P282" s="651" t="s">
        <v>86</v>
      </c>
      <c r="Q282" s="652"/>
      <c r="R282" s="652"/>
      <c r="S282" s="652"/>
      <c r="T282" s="652"/>
      <c r="U282" s="652"/>
      <c r="V282" s="653"/>
      <c r="W282" s="37" t="s">
        <v>87</v>
      </c>
      <c r="X282" s="643">
        <f>IFERROR(X278/H278,"0")+IFERROR(X279/H279,"0")+IFERROR(X280/H280,"0")+IFERROR(X281/H281,"0")</f>
        <v>166.66666666666669</v>
      </c>
      <c r="Y282" s="643">
        <f>IFERROR(Y278/H278,"0")+IFERROR(Y279/H279,"0")+IFERROR(Y280/H280,"0")+IFERROR(Y281/H281,"0")</f>
        <v>167</v>
      </c>
      <c r="Z282" s="643">
        <f>IFERROR(IF(Z278="",0,Z278),"0")+IFERROR(IF(Z279="",0,Z279),"0")+IFERROR(IF(Z280="",0,Z280),"0")+IFERROR(IF(Z281="",0,Z281),"0")</f>
        <v>1.08717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7"/>
      <c r="P283" s="651" t="s">
        <v>86</v>
      </c>
      <c r="Q283" s="652"/>
      <c r="R283" s="652"/>
      <c r="S283" s="652"/>
      <c r="T283" s="652"/>
      <c r="U283" s="652"/>
      <c r="V283" s="653"/>
      <c r="W283" s="37" t="s">
        <v>69</v>
      </c>
      <c r="X283" s="643">
        <f>IFERROR(SUM(X278:X281),"0")</f>
        <v>400</v>
      </c>
      <c r="Y283" s="643">
        <f>IFERROR(SUM(Y278:Y281),"0")</f>
        <v>400.8</v>
      </c>
      <c r="Z283" s="37"/>
      <c r="AA283" s="644"/>
      <c r="AB283" s="644"/>
      <c r="AC283" s="644"/>
    </row>
    <row r="284" spans="1:68" ht="16.5" hidden="1" customHeight="1" x14ac:dyDescent="0.25">
      <c r="A284" s="669" t="s">
        <v>468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hidden="1" customHeight="1" x14ac:dyDescent="0.25">
      <c r="A285" s="654" t="s">
        <v>146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hidden="1" customHeight="1" x14ac:dyDescent="0.25">
      <c r="A286" s="54" t="s">
        <v>469</v>
      </c>
      <c r="B286" s="54" t="s">
        <v>470</v>
      </c>
      <c r="C286" s="31">
        <v>4301031307</v>
      </c>
      <c r="D286" s="647">
        <v>4680115880344</v>
      </c>
      <c r="E286" s="648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149</v>
      </c>
      <c r="L286" s="32"/>
      <c r="M286" s="33" t="s">
        <v>68</v>
      </c>
      <c r="N286" s="33"/>
      <c r="O286" s="32">
        <v>40</v>
      </c>
      <c r="P286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59"/>
      <c r="R286" s="659"/>
      <c r="S286" s="659"/>
      <c r="T286" s="660"/>
      <c r="U286" s="34"/>
      <c r="V286" s="34"/>
      <c r="W286" s="35" t="s">
        <v>69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471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56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7"/>
      <c r="P287" s="651" t="s">
        <v>86</v>
      </c>
      <c r="Q287" s="652"/>
      <c r="R287" s="652"/>
      <c r="S287" s="652"/>
      <c r="T287" s="652"/>
      <c r="U287" s="652"/>
      <c r="V287" s="653"/>
      <c r="W287" s="37" t="s">
        <v>87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hidden="1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7"/>
      <c r="P288" s="651" t="s">
        <v>86</v>
      </c>
      <c r="Q288" s="652"/>
      <c r="R288" s="652"/>
      <c r="S288" s="652"/>
      <c r="T288" s="652"/>
      <c r="U288" s="652"/>
      <c r="V288" s="653"/>
      <c r="W288" s="37" t="s">
        <v>69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hidden="1" customHeight="1" x14ac:dyDescent="0.25">
      <c r="A289" s="654" t="s">
        <v>64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hidden="1" customHeight="1" x14ac:dyDescent="0.25">
      <c r="A290" s="54" t="s">
        <v>472</v>
      </c>
      <c r="B290" s="54" t="s">
        <v>473</v>
      </c>
      <c r="C290" s="31">
        <v>4301051782</v>
      </c>
      <c r="D290" s="647">
        <v>4680115884618</v>
      </c>
      <c r="E290" s="648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104</v>
      </c>
      <c r="L290" s="32"/>
      <c r="M290" s="33" t="s">
        <v>105</v>
      </c>
      <c r="N290" s="33"/>
      <c r="O290" s="32">
        <v>45</v>
      </c>
      <c r="P290" s="6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59"/>
      <c r="R290" s="659"/>
      <c r="S290" s="659"/>
      <c r="T290" s="660"/>
      <c r="U290" s="34"/>
      <c r="V290" s="34"/>
      <c r="W290" s="35" t="s">
        <v>69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474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56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7"/>
      <c r="P291" s="651" t="s">
        <v>86</v>
      </c>
      <c r="Q291" s="652"/>
      <c r="R291" s="652"/>
      <c r="S291" s="652"/>
      <c r="T291" s="652"/>
      <c r="U291" s="652"/>
      <c r="V291" s="653"/>
      <c r="W291" s="37" t="s">
        <v>87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hidden="1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7"/>
      <c r="P292" s="651" t="s">
        <v>86</v>
      </c>
      <c r="Q292" s="652"/>
      <c r="R292" s="652"/>
      <c r="S292" s="652"/>
      <c r="T292" s="652"/>
      <c r="U292" s="652"/>
      <c r="V292" s="653"/>
      <c r="W292" s="37" t="s">
        <v>69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hidden="1" customHeight="1" x14ac:dyDescent="0.25">
      <c r="A293" s="669" t="s">
        <v>475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hidden="1" customHeight="1" x14ac:dyDescent="0.25">
      <c r="A294" s="654" t="s">
        <v>64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hidden="1" customHeight="1" x14ac:dyDescent="0.25">
      <c r="A295" s="54" t="s">
        <v>476</v>
      </c>
      <c r="B295" s="54" t="s">
        <v>477</v>
      </c>
      <c r="C295" s="31">
        <v>4301051277</v>
      </c>
      <c r="D295" s="647">
        <v>4680115880511</v>
      </c>
      <c r="E295" s="648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67</v>
      </c>
      <c r="L295" s="32"/>
      <c r="M295" s="33" t="s">
        <v>105</v>
      </c>
      <c r="N295" s="33"/>
      <c r="O295" s="32">
        <v>40</v>
      </c>
      <c r="P295" s="94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59"/>
      <c r="R295" s="659"/>
      <c r="S295" s="659"/>
      <c r="T295" s="660"/>
      <c r="U295" s="34"/>
      <c r="V295" s="34"/>
      <c r="W295" s="35" t="s">
        <v>69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478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56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7"/>
      <c r="P296" s="651" t="s">
        <v>86</v>
      </c>
      <c r="Q296" s="652"/>
      <c r="R296" s="652"/>
      <c r="S296" s="652"/>
      <c r="T296" s="652"/>
      <c r="U296" s="652"/>
      <c r="V296" s="653"/>
      <c r="W296" s="37" t="s">
        <v>87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hidden="1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7"/>
      <c r="P297" s="651" t="s">
        <v>86</v>
      </c>
      <c r="Q297" s="652"/>
      <c r="R297" s="652"/>
      <c r="S297" s="652"/>
      <c r="T297" s="652"/>
      <c r="U297" s="652"/>
      <c r="V297" s="653"/>
      <c r="W297" s="37" t="s">
        <v>69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hidden="1" customHeight="1" x14ac:dyDescent="0.25">
      <c r="A298" s="669" t="s">
        <v>479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hidden="1" customHeight="1" x14ac:dyDescent="0.25">
      <c r="A299" s="654" t="s">
        <v>146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customHeight="1" x14ac:dyDescent="0.25">
      <c r="A300" s="54" t="s">
        <v>480</v>
      </c>
      <c r="B300" s="54" t="s">
        <v>481</v>
      </c>
      <c r="C300" s="31">
        <v>4301031305</v>
      </c>
      <c r="D300" s="647">
        <v>4607091389845</v>
      </c>
      <c r="E300" s="648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149</v>
      </c>
      <c r="L300" s="32"/>
      <c r="M300" s="33" t="s">
        <v>68</v>
      </c>
      <c r="N300" s="33"/>
      <c r="O300" s="32">
        <v>40</v>
      </c>
      <c r="P300" s="7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9"/>
      <c r="R300" s="659"/>
      <c r="S300" s="659"/>
      <c r="T300" s="660"/>
      <c r="U300" s="34"/>
      <c r="V300" s="34"/>
      <c r="W300" s="35" t="s">
        <v>69</v>
      </c>
      <c r="X300" s="641">
        <v>70</v>
      </c>
      <c r="Y300" s="642">
        <f>IFERROR(IF(X300="",0,CEILING((X300/$H300),1)*$H300),"")</f>
        <v>71.400000000000006</v>
      </c>
      <c r="Z300" s="36">
        <f>IFERROR(IF(Y300=0,"",ROUNDUP(Y300/H300,0)*0.00502),"")</f>
        <v>0.17068</v>
      </c>
      <c r="AA300" s="56"/>
      <c r="AB300" s="57"/>
      <c r="AC300" s="351" t="s">
        <v>482</v>
      </c>
      <c r="AG300" s="64"/>
      <c r="AJ300" s="68"/>
      <c r="AK300" s="68">
        <v>0</v>
      </c>
      <c r="BB300" s="352" t="s">
        <v>1</v>
      </c>
      <c r="BM300" s="64">
        <f>IFERROR(X300*I300/H300,"0")</f>
        <v>73.333333333333329</v>
      </c>
      <c r="BN300" s="64">
        <f>IFERROR(Y300*I300/H300,"0")</f>
        <v>74.8</v>
      </c>
      <c r="BO300" s="64">
        <f>IFERROR(1/J300*(X300/H300),"0")</f>
        <v>0.14245014245014245</v>
      </c>
      <c r="BP300" s="64">
        <f>IFERROR(1/J300*(Y300/H300),"0")</f>
        <v>0.14529914529914531</v>
      </c>
    </row>
    <row r="301" spans="1:68" ht="37.5" hidden="1" customHeight="1" x14ac:dyDescent="0.25">
      <c r="A301" s="54" t="s">
        <v>483</v>
      </c>
      <c r="B301" s="54" t="s">
        <v>484</v>
      </c>
      <c r="C301" s="31">
        <v>4301031306</v>
      </c>
      <c r="D301" s="647">
        <v>4680115882881</v>
      </c>
      <c r="E301" s="648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149</v>
      </c>
      <c r="L301" s="32"/>
      <c r="M301" s="33" t="s">
        <v>68</v>
      </c>
      <c r="N301" s="33"/>
      <c r="O301" s="32">
        <v>40</v>
      </c>
      <c r="P301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9"/>
      <c r="R301" s="659"/>
      <c r="S301" s="659"/>
      <c r="T301" s="660"/>
      <c r="U301" s="34"/>
      <c r="V301" s="34"/>
      <c r="W301" s="35" t="s">
        <v>69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482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56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7"/>
      <c r="P302" s="651" t="s">
        <v>86</v>
      </c>
      <c r="Q302" s="652"/>
      <c r="R302" s="652"/>
      <c r="S302" s="652"/>
      <c r="T302" s="652"/>
      <c r="U302" s="652"/>
      <c r="V302" s="653"/>
      <c r="W302" s="37" t="s">
        <v>87</v>
      </c>
      <c r="X302" s="643">
        <f>IFERROR(X300/H300,"0")+IFERROR(X301/H301,"0")</f>
        <v>33.333333333333329</v>
      </c>
      <c r="Y302" s="643">
        <f>IFERROR(Y300/H300,"0")+IFERROR(Y301/H301,"0")</f>
        <v>34</v>
      </c>
      <c r="Z302" s="643">
        <f>IFERROR(IF(Z300="",0,Z300),"0")+IFERROR(IF(Z301="",0,Z301),"0")</f>
        <v>0.17068</v>
      </c>
      <c r="AA302" s="644"/>
      <c r="AB302" s="644"/>
      <c r="AC302" s="644"/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7"/>
      <c r="P303" s="651" t="s">
        <v>86</v>
      </c>
      <c r="Q303" s="652"/>
      <c r="R303" s="652"/>
      <c r="S303" s="652"/>
      <c r="T303" s="652"/>
      <c r="U303" s="652"/>
      <c r="V303" s="653"/>
      <c r="W303" s="37" t="s">
        <v>69</v>
      </c>
      <c r="X303" s="643">
        <f>IFERROR(SUM(X300:X301),"0")</f>
        <v>70</v>
      </c>
      <c r="Y303" s="643">
        <f>IFERROR(SUM(Y300:Y301),"0")</f>
        <v>71.400000000000006</v>
      </c>
      <c r="Z303" s="37"/>
      <c r="AA303" s="644"/>
      <c r="AB303" s="644"/>
      <c r="AC303" s="644"/>
    </row>
    <row r="304" spans="1:68" ht="16.5" hidden="1" customHeight="1" x14ac:dyDescent="0.25">
      <c r="A304" s="669" t="s">
        <v>485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hidden="1" customHeight="1" x14ac:dyDescent="0.25">
      <c r="A305" s="654" t="s">
        <v>96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hidden="1" customHeight="1" x14ac:dyDescent="0.25">
      <c r="A306" s="54" t="s">
        <v>486</v>
      </c>
      <c r="B306" s="54" t="s">
        <v>487</v>
      </c>
      <c r="C306" s="31">
        <v>4301011662</v>
      </c>
      <c r="D306" s="647">
        <v>4680115883703</v>
      </c>
      <c r="E306" s="648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59"/>
      <c r="R306" s="659"/>
      <c r="S306" s="659"/>
      <c r="T306" s="660"/>
      <c r="U306" s="34"/>
      <c r="V306" s="34"/>
      <c r="W306" s="35" t="s">
        <v>69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488</v>
      </c>
      <c r="AB306" s="57"/>
      <c r="AC306" s="355" t="s">
        <v>489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56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7"/>
      <c r="P307" s="651" t="s">
        <v>86</v>
      </c>
      <c r="Q307" s="652"/>
      <c r="R307" s="652"/>
      <c r="S307" s="652"/>
      <c r="T307" s="652"/>
      <c r="U307" s="652"/>
      <c r="V307" s="653"/>
      <c r="W307" s="37" t="s">
        <v>87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hidden="1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7"/>
      <c r="P308" s="651" t="s">
        <v>86</v>
      </c>
      <c r="Q308" s="652"/>
      <c r="R308" s="652"/>
      <c r="S308" s="652"/>
      <c r="T308" s="652"/>
      <c r="U308" s="652"/>
      <c r="V308" s="653"/>
      <c r="W308" s="37" t="s">
        <v>69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hidden="1" customHeight="1" x14ac:dyDescent="0.25">
      <c r="A309" s="669" t="s">
        <v>490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hidden="1" customHeight="1" x14ac:dyDescent="0.25">
      <c r="A310" s="654" t="s">
        <v>96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hidden="1" customHeight="1" x14ac:dyDescent="0.25">
      <c r="A311" s="54" t="s">
        <v>491</v>
      </c>
      <c r="B311" s="54" t="s">
        <v>492</v>
      </c>
      <c r="C311" s="31">
        <v>4301012024</v>
      </c>
      <c r="D311" s="647">
        <v>4680115885615</v>
      </c>
      <c r="E311" s="648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99</v>
      </c>
      <c r="L311" s="32"/>
      <c r="M311" s="33" t="s">
        <v>105</v>
      </c>
      <c r="N311" s="33"/>
      <c r="O311" s="32">
        <v>55</v>
      </c>
      <c r="P311" s="82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59"/>
      <c r="R311" s="659"/>
      <c r="S311" s="659"/>
      <c r="T311" s="660"/>
      <c r="U311" s="34"/>
      <c r="V311" s="34"/>
      <c r="W311" s="35" t="s">
        <v>69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493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494</v>
      </c>
      <c r="B312" s="54" t="s">
        <v>495</v>
      </c>
      <c r="C312" s="31">
        <v>4301011911</v>
      </c>
      <c r="D312" s="647">
        <v>4680115885554</v>
      </c>
      <c r="E312" s="648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99</v>
      </c>
      <c r="L312" s="32"/>
      <c r="M312" s="33" t="s">
        <v>384</v>
      </c>
      <c r="N312" s="33"/>
      <c r="O312" s="32">
        <v>55</v>
      </c>
      <c r="P312" s="7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59"/>
      <c r="R312" s="659"/>
      <c r="S312" s="659"/>
      <c r="T312" s="660"/>
      <c r="U312" s="34"/>
      <c r="V312" s="34"/>
      <c r="W312" s="35" t="s">
        <v>69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496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494</v>
      </c>
      <c r="B313" s="54" t="s">
        <v>497</v>
      </c>
      <c r="C313" s="31">
        <v>4301012016</v>
      </c>
      <c r="D313" s="647">
        <v>4680115885554</v>
      </c>
      <c r="E313" s="648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99</v>
      </c>
      <c r="L313" s="32" t="s">
        <v>498</v>
      </c>
      <c r="M313" s="33" t="s">
        <v>105</v>
      </c>
      <c r="N313" s="33"/>
      <c r="O313" s="32">
        <v>55</v>
      </c>
      <c r="P313" s="10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59"/>
      <c r="R313" s="659"/>
      <c r="S313" s="659"/>
      <c r="T313" s="660"/>
      <c r="U313" s="34"/>
      <c r="V313" s="34"/>
      <c r="W313" s="35" t="s">
        <v>69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499</v>
      </c>
      <c r="AG313" s="64"/>
      <c r="AJ313" s="68" t="s">
        <v>500</v>
      </c>
      <c r="AK313" s="68">
        <v>86.4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501</v>
      </c>
      <c r="B314" s="54" t="s">
        <v>502</v>
      </c>
      <c r="C314" s="31">
        <v>4301011858</v>
      </c>
      <c r="D314" s="647">
        <v>4680115885646</v>
      </c>
      <c r="E314" s="648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8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59"/>
      <c r="R314" s="659"/>
      <c r="S314" s="659"/>
      <c r="T314" s="660"/>
      <c r="U314" s="34"/>
      <c r="V314" s="34"/>
      <c r="W314" s="35" t="s">
        <v>69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503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504</v>
      </c>
      <c r="B315" s="54" t="s">
        <v>505</v>
      </c>
      <c r="C315" s="31">
        <v>4301011857</v>
      </c>
      <c r="D315" s="647">
        <v>4680115885622</v>
      </c>
      <c r="E315" s="648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59"/>
      <c r="R315" s="659"/>
      <c r="S315" s="659"/>
      <c r="T315" s="660"/>
      <c r="U315" s="34"/>
      <c r="V315" s="34"/>
      <c r="W315" s="35" t="s">
        <v>69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4301011859</v>
      </c>
      <c r="D316" s="647">
        <v>4680115885608</v>
      </c>
      <c r="E316" s="648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7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59"/>
      <c r="R316" s="659"/>
      <c r="S316" s="659"/>
      <c r="T316" s="660"/>
      <c r="U316" s="34"/>
      <c r="V316" s="34"/>
      <c r="W316" s="35" t="s">
        <v>69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499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56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7"/>
      <c r="P317" s="651" t="s">
        <v>86</v>
      </c>
      <c r="Q317" s="652"/>
      <c r="R317" s="652"/>
      <c r="S317" s="652"/>
      <c r="T317" s="652"/>
      <c r="U317" s="652"/>
      <c r="V317" s="653"/>
      <c r="W317" s="37" t="s">
        <v>87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hidden="1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7"/>
      <c r="P318" s="651" t="s">
        <v>86</v>
      </c>
      <c r="Q318" s="652"/>
      <c r="R318" s="652"/>
      <c r="S318" s="652"/>
      <c r="T318" s="652"/>
      <c r="U318" s="652"/>
      <c r="V318" s="653"/>
      <c r="W318" s="37" t="s">
        <v>69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hidden="1" customHeight="1" x14ac:dyDescent="0.25">
      <c r="A319" s="654" t="s">
        <v>146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hidden="1" customHeight="1" x14ac:dyDescent="0.25">
      <c r="A320" s="54" t="s">
        <v>509</v>
      </c>
      <c r="B320" s="54" t="s">
        <v>510</v>
      </c>
      <c r="C320" s="31">
        <v>4301030878</v>
      </c>
      <c r="D320" s="647">
        <v>4607091387193</v>
      </c>
      <c r="E320" s="648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59"/>
      <c r="R320" s="659"/>
      <c r="S320" s="659"/>
      <c r="T320" s="660"/>
      <c r="U320" s="34"/>
      <c r="V320" s="34"/>
      <c r="W320" s="35" t="s">
        <v>69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511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512</v>
      </c>
      <c r="B321" s="54" t="s">
        <v>513</v>
      </c>
      <c r="C321" s="31">
        <v>4301031153</v>
      </c>
      <c r="D321" s="647">
        <v>4607091387230</v>
      </c>
      <c r="E321" s="648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59"/>
      <c r="R321" s="659"/>
      <c r="S321" s="659"/>
      <c r="T321" s="660"/>
      <c r="U321" s="34"/>
      <c r="V321" s="34"/>
      <c r="W321" s="35" t="s">
        <v>69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514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4301031154</v>
      </c>
      <c r="D322" s="647">
        <v>4607091387292</v>
      </c>
      <c r="E322" s="648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8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59"/>
      <c r="R322" s="659"/>
      <c r="S322" s="659"/>
      <c r="T322" s="660"/>
      <c r="U322" s="34"/>
      <c r="V322" s="34"/>
      <c r="W322" s="35" t="s">
        <v>69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518</v>
      </c>
      <c r="B323" s="54" t="s">
        <v>519</v>
      </c>
      <c r="C323" s="31">
        <v>4301031152</v>
      </c>
      <c r="D323" s="647">
        <v>4607091387285</v>
      </c>
      <c r="E323" s="648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149</v>
      </c>
      <c r="L323" s="32"/>
      <c r="M323" s="33" t="s">
        <v>68</v>
      </c>
      <c r="N323" s="33"/>
      <c r="O323" s="32">
        <v>40</v>
      </c>
      <c r="P323" s="9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59"/>
      <c r="R323" s="659"/>
      <c r="S323" s="659"/>
      <c r="T323" s="660"/>
      <c r="U323" s="34"/>
      <c r="V323" s="34"/>
      <c r="W323" s="35" t="s">
        <v>69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514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56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7"/>
      <c r="P324" s="651" t="s">
        <v>86</v>
      </c>
      <c r="Q324" s="652"/>
      <c r="R324" s="652"/>
      <c r="S324" s="652"/>
      <c r="T324" s="652"/>
      <c r="U324" s="652"/>
      <c r="V324" s="653"/>
      <c r="W324" s="37" t="s">
        <v>87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hidden="1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7"/>
      <c r="P325" s="651" t="s">
        <v>86</v>
      </c>
      <c r="Q325" s="652"/>
      <c r="R325" s="652"/>
      <c r="S325" s="652"/>
      <c r="T325" s="652"/>
      <c r="U325" s="652"/>
      <c r="V325" s="653"/>
      <c r="W325" s="37" t="s">
        <v>69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hidden="1" customHeight="1" x14ac:dyDescent="0.25">
      <c r="A326" s="654" t="s">
        <v>64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hidden="1" customHeight="1" x14ac:dyDescent="0.25">
      <c r="A327" s="54" t="s">
        <v>520</v>
      </c>
      <c r="B327" s="54" t="s">
        <v>521</v>
      </c>
      <c r="C327" s="31">
        <v>4301051100</v>
      </c>
      <c r="D327" s="647">
        <v>4607091387766</v>
      </c>
      <c r="E327" s="648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99</v>
      </c>
      <c r="L327" s="32"/>
      <c r="M327" s="33" t="s">
        <v>105</v>
      </c>
      <c r="N327" s="33"/>
      <c r="O327" s="32">
        <v>40</v>
      </c>
      <c r="P327" s="8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59"/>
      <c r="R327" s="659"/>
      <c r="S327" s="659"/>
      <c r="T327" s="660"/>
      <c r="U327" s="34"/>
      <c r="V327" s="34"/>
      <c r="W327" s="35" t="s">
        <v>69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522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523</v>
      </c>
      <c r="B328" s="54" t="s">
        <v>524</v>
      </c>
      <c r="C328" s="31">
        <v>4301051818</v>
      </c>
      <c r="D328" s="647">
        <v>4607091387957</v>
      </c>
      <c r="E328" s="648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99</v>
      </c>
      <c r="L328" s="32"/>
      <c r="M328" s="33" t="s">
        <v>105</v>
      </c>
      <c r="N328" s="33"/>
      <c r="O328" s="32">
        <v>40</v>
      </c>
      <c r="P328" s="6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59"/>
      <c r="R328" s="659"/>
      <c r="S328" s="659"/>
      <c r="T328" s="660"/>
      <c r="U328" s="34"/>
      <c r="V328" s="34"/>
      <c r="W328" s="35" t="s">
        <v>69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525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4301051819</v>
      </c>
      <c r="D329" s="647">
        <v>4607091387964</v>
      </c>
      <c r="E329" s="648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99</v>
      </c>
      <c r="L329" s="32"/>
      <c r="M329" s="33" t="s">
        <v>105</v>
      </c>
      <c r="N329" s="33"/>
      <c r="O329" s="32">
        <v>40</v>
      </c>
      <c r="P329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59"/>
      <c r="R329" s="659"/>
      <c r="S329" s="659"/>
      <c r="T329" s="660"/>
      <c r="U329" s="34"/>
      <c r="V329" s="34"/>
      <c r="W329" s="35" t="s">
        <v>69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528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529</v>
      </c>
      <c r="B330" s="54" t="s">
        <v>530</v>
      </c>
      <c r="C330" s="31">
        <v>4301051734</v>
      </c>
      <c r="D330" s="647">
        <v>4680115884588</v>
      </c>
      <c r="E330" s="648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67</v>
      </c>
      <c r="L330" s="32"/>
      <c r="M330" s="33" t="s">
        <v>105</v>
      </c>
      <c r="N330" s="33"/>
      <c r="O330" s="32">
        <v>40</v>
      </c>
      <c r="P330" s="8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59"/>
      <c r="R330" s="659"/>
      <c r="S330" s="659"/>
      <c r="T330" s="660"/>
      <c r="U330" s="34"/>
      <c r="V330" s="34"/>
      <c r="W330" s="35" t="s">
        <v>69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531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532</v>
      </c>
      <c r="B331" s="54" t="s">
        <v>533</v>
      </c>
      <c r="C331" s="31">
        <v>4301051578</v>
      </c>
      <c r="D331" s="647">
        <v>4607091387513</v>
      </c>
      <c r="E331" s="648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67</v>
      </c>
      <c r="L331" s="32"/>
      <c r="M331" s="33" t="s">
        <v>130</v>
      </c>
      <c r="N331" s="33"/>
      <c r="O331" s="32">
        <v>40</v>
      </c>
      <c r="P331" s="7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59"/>
      <c r="R331" s="659"/>
      <c r="S331" s="659"/>
      <c r="T331" s="660"/>
      <c r="U331" s="34"/>
      <c r="V331" s="34"/>
      <c r="W331" s="35" t="s">
        <v>69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534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56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7"/>
      <c r="P332" s="651" t="s">
        <v>86</v>
      </c>
      <c r="Q332" s="652"/>
      <c r="R332" s="652"/>
      <c r="S332" s="652"/>
      <c r="T332" s="652"/>
      <c r="U332" s="652"/>
      <c r="V332" s="653"/>
      <c r="W332" s="37" t="s">
        <v>87</v>
      </c>
      <c r="X332" s="643">
        <f>IFERROR(X327/H327,"0")+IFERROR(X328/H328,"0")+IFERROR(X329/H329,"0")+IFERROR(X330/H330,"0")+IFERROR(X331/H331,"0")</f>
        <v>0</v>
      </c>
      <c r="Y332" s="643">
        <f>IFERROR(Y327/H327,"0")+IFERROR(Y328/H328,"0")+IFERROR(Y329/H329,"0")+IFERROR(Y330/H330,"0")+IFERROR(Y331/H331,"0")</f>
        <v>0</v>
      </c>
      <c r="Z332" s="643">
        <f>IFERROR(IF(Z327="",0,Z327),"0")+IFERROR(IF(Z328="",0,Z328),"0")+IFERROR(IF(Z329="",0,Z329),"0")+IFERROR(IF(Z330="",0,Z330),"0")+IFERROR(IF(Z331="",0,Z331),"0")</f>
        <v>0</v>
      </c>
      <c r="AA332" s="644"/>
      <c r="AB332" s="644"/>
      <c r="AC332" s="644"/>
    </row>
    <row r="333" spans="1:68" hidden="1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7"/>
      <c r="P333" s="651" t="s">
        <v>86</v>
      </c>
      <c r="Q333" s="652"/>
      <c r="R333" s="652"/>
      <c r="S333" s="652"/>
      <c r="T333" s="652"/>
      <c r="U333" s="652"/>
      <c r="V333" s="653"/>
      <c r="W333" s="37" t="s">
        <v>69</v>
      </c>
      <c r="X333" s="643">
        <f>IFERROR(SUM(X327:X331),"0")</f>
        <v>0</v>
      </c>
      <c r="Y333" s="643">
        <f>IFERROR(SUM(Y327:Y331),"0")</f>
        <v>0</v>
      </c>
      <c r="Z333" s="37"/>
      <c r="AA333" s="644"/>
      <c r="AB333" s="644"/>
      <c r="AC333" s="644"/>
    </row>
    <row r="334" spans="1:68" ht="14.25" hidden="1" customHeight="1" x14ac:dyDescent="0.25">
      <c r="A334" s="654" t="s">
        <v>172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hidden="1" customHeight="1" x14ac:dyDescent="0.25">
      <c r="A335" s="54" t="s">
        <v>535</v>
      </c>
      <c r="B335" s="54" t="s">
        <v>536</v>
      </c>
      <c r="C335" s="31">
        <v>4301060387</v>
      </c>
      <c r="D335" s="647">
        <v>4607091380880</v>
      </c>
      <c r="E335" s="648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99</v>
      </c>
      <c r="L335" s="32"/>
      <c r="M335" s="33" t="s">
        <v>105</v>
      </c>
      <c r="N335" s="33"/>
      <c r="O335" s="32">
        <v>30</v>
      </c>
      <c r="P335" s="9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59"/>
      <c r="R335" s="659"/>
      <c r="S335" s="659"/>
      <c r="T335" s="660"/>
      <c r="U335" s="34"/>
      <c r="V335" s="34"/>
      <c r="W335" s="35" t="s">
        <v>69</v>
      </c>
      <c r="X335" s="641">
        <v>0</v>
      </c>
      <c r="Y335" s="6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537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4301060406</v>
      </c>
      <c r="D336" s="647">
        <v>4607091384482</v>
      </c>
      <c r="E336" s="648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99</v>
      </c>
      <c r="L336" s="32"/>
      <c r="M336" s="33" t="s">
        <v>105</v>
      </c>
      <c r="N336" s="33"/>
      <c r="O336" s="32">
        <v>30</v>
      </c>
      <c r="P336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59"/>
      <c r="R336" s="659"/>
      <c r="S336" s="659"/>
      <c r="T336" s="660"/>
      <c r="U336" s="34"/>
      <c r="V336" s="34"/>
      <c r="W336" s="35" t="s">
        <v>69</v>
      </c>
      <c r="X336" s="641">
        <v>300</v>
      </c>
      <c r="Y336" s="642">
        <f>IFERROR(IF(X336="",0,CEILING((X336/$H336),1)*$H336),"")</f>
        <v>304.2</v>
      </c>
      <c r="Z336" s="36">
        <f>IFERROR(IF(Y336=0,"",ROUNDUP(Y336/H336,0)*0.01898),"")</f>
        <v>0.74021999999999999</v>
      </c>
      <c r="AA336" s="56"/>
      <c r="AB336" s="57"/>
      <c r="AC336" s="389" t="s">
        <v>540</v>
      </c>
      <c r="AG336" s="64"/>
      <c r="AJ336" s="68"/>
      <c r="AK336" s="68">
        <v>0</v>
      </c>
      <c r="BB336" s="390" t="s">
        <v>1</v>
      </c>
      <c r="BM336" s="64">
        <f>IFERROR(X336*I336/H336,"0")</f>
        <v>319.96153846153851</v>
      </c>
      <c r="BN336" s="64">
        <f>IFERROR(Y336*I336/H336,"0")</f>
        <v>324.44100000000003</v>
      </c>
      <c r="BO336" s="64">
        <f>IFERROR(1/J336*(X336/H336),"0")</f>
        <v>0.60096153846153844</v>
      </c>
      <c r="BP336" s="64">
        <f>IFERROR(1/J336*(Y336/H336),"0")</f>
        <v>0.609375</v>
      </c>
    </row>
    <row r="337" spans="1:68" ht="16.5" customHeight="1" x14ac:dyDescent="0.25">
      <c r="A337" s="54" t="s">
        <v>541</v>
      </c>
      <c r="B337" s="54" t="s">
        <v>542</v>
      </c>
      <c r="C337" s="31">
        <v>4301060484</v>
      </c>
      <c r="D337" s="647">
        <v>4607091380897</v>
      </c>
      <c r="E337" s="648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99</v>
      </c>
      <c r="L337" s="32"/>
      <c r="M337" s="33" t="s">
        <v>130</v>
      </c>
      <c r="N337" s="33"/>
      <c r="O337" s="32">
        <v>30</v>
      </c>
      <c r="P337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59"/>
      <c r="R337" s="659"/>
      <c r="S337" s="659"/>
      <c r="T337" s="660"/>
      <c r="U337" s="34"/>
      <c r="V337" s="34"/>
      <c r="W337" s="35" t="s">
        <v>69</v>
      </c>
      <c r="X337" s="641">
        <v>20</v>
      </c>
      <c r="Y337" s="642">
        <f>IFERROR(IF(X337="",0,CEILING((X337/$H337),1)*$H337),"")</f>
        <v>25.200000000000003</v>
      </c>
      <c r="Z337" s="36">
        <f>IFERROR(IF(Y337=0,"",ROUNDUP(Y337/H337,0)*0.01898),"")</f>
        <v>5.6940000000000004E-2</v>
      </c>
      <c r="AA337" s="56"/>
      <c r="AB337" s="57"/>
      <c r="AC337" s="391" t="s">
        <v>543</v>
      </c>
      <c r="AG337" s="64"/>
      <c r="AJ337" s="68"/>
      <c r="AK337" s="68">
        <v>0</v>
      </c>
      <c r="BB337" s="392" t="s">
        <v>1</v>
      </c>
      <c r="BM337" s="64">
        <f>IFERROR(X337*I337/H337,"0")</f>
        <v>21.235714285714284</v>
      </c>
      <c r="BN337" s="64">
        <f>IFERROR(Y337*I337/H337,"0")</f>
        <v>26.757000000000001</v>
      </c>
      <c r="BO337" s="64">
        <f>IFERROR(1/J337*(X337/H337),"0")</f>
        <v>3.7202380952380952E-2</v>
      </c>
      <c r="BP337" s="64">
        <f>IFERROR(1/J337*(Y337/H337),"0")</f>
        <v>4.6875E-2</v>
      </c>
    </row>
    <row r="338" spans="1:68" x14ac:dyDescent="0.2">
      <c r="A338" s="656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7"/>
      <c r="P338" s="651" t="s">
        <v>86</v>
      </c>
      <c r="Q338" s="652"/>
      <c r="R338" s="652"/>
      <c r="S338" s="652"/>
      <c r="T338" s="652"/>
      <c r="U338" s="652"/>
      <c r="V338" s="653"/>
      <c r="W338" s="37" t="s">
        <v>87</v>
      </c>
      <c r="X338" s="643">
        <f>IFERROR(X335/H335,"0")+IFERROR(X336/H336,"0")+IFERROR(X337/H337,"0")</f>
        <v>40.842490842490839</v>
      </c>
      <c r="Y338" s="643">
        <f>IFERROR(Y335/H335,"0")+IFERROR(Y336/H336,"0")+IFERROR(Y337/H337,"0")</f>
        <v>42</v>
      </c>
      <c r="Z338" s="643">
        <f>IFERROR(IF(Z335="",0,Z335),"0")+IFERROR(IF(Z336="",0,Z336),"0")+IFERROR(IF(Z337="",0,Z337),"0")</f>
        <v>0.79715999999999998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7"/>
      <c r="P339" s="651" t="s">
        <v>86</v>
      </c>
      <c r="Q339" s="652"/>
      <c r="R339" s="652"/>
      <c r="S339" s="652"/>
      <c r="T339" s="652"/>
      <c r="U339" s="652"/>
      <c r="V339" s="653"/>
      <c r="W339" s="37" t="s">
        <v>69</v>
      </c>
      <c r="X339" s="643">
        <f>IFERROR(SUM(X335:X337),"0")</f>
        <v>320</v>
      </c>
      <c r="Y339" s="643">
        <f>IFERROR(SUM(Y335:Y337),"0")</f>
        <v>329.4</v>
      </c>
      <c r="Z339" s="37"/>
      <c r="AA339" s="644"/>
      <c r="AB339" s="644"/>
      <c r="AC339" s="644"/>
    </row>
    <row r="340" spans="1:68" ht="14.25" hidden="1" customHeight="1" x14ac:dyDescent="0.25">
      <c r="A340" s="654" t="s">
        <v>88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hidden="1" customHeight="1" x14ac:dyDescent="0.25">
      <c r="A341" s="54" t="s">
        <v>544</v>
      </c>
      <c r="B341" s="54" t="s">
        <v>545</v>
      </c>
      <c r="C341" s="31">
        <v>4301032055</v>
      </c>
      <c r="D341" s="647">
        <v>4680115886476</v>
      </c>
      <c r="E341" s="648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49" t="s">
        <v>546</v>
      </c>
      <c r="Q341" s="659"/>
      <c r="R341" s="659"/>
      <c r="S341" s="659"/>
      <c r="T341" s="660"/>
      <c r="U341" s="34"/>
      <c r="V341" s="34"/>
      <c r="W341" s="35" t="s">
        <v>69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547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548</v>
      </c>
      <c r="B342" s="54" t="s">
        <v>549</v>
      </c>
      <c r="C342" s="31">
        <v>4301030232</v>
      </c>
      <c r="D342" s="647">
        <v>4607091388374</v>
      </c>
      <c r="E342" s="648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83" t="s">
        <v>550</v>
      </c>
      <c r="Q342" s="659"/>
      <c r="R342" s="659"/>
      <c r="S342" s="659"/>
      <c r="T342" s="660"/>
      <c r="U342" s="34"/>
      <c r="V342" s="34"/>
      <c r="W342" s="35" t="s">
        <v>69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551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552</v>
      </c>
      <c r="B343" s="54" t="s">
        <v>553</v>
      </c>
      <c r="C343" s="31">
        <v>4301032015</v>
      </c>
      <c r="D343" s="647">
        <v>4607091383102</v>
      </c>
      <c r="E343" s="648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59"/>
      <c r="R343" s="659"/>
      <c r="S343" s="659"/>
      <c r="T343" s="660"/>
      <c r="U343" s="34"/>
      <c r="V343" s="34"/>
      <c r="W343" s="35" t="s">
        <v>69</v>
      </c>
      <c r="X343" s="641">
        <v>34</v>
      </c>
      <c r="Y343" s="642">
        <f>IFERROR(IF(X343="",0,CEILING((X343/$H343),1)*$H343),"")</f>
        <v>35.699999999999996</v>
      </c>
      <c r="Z343" s="36">
        <f>IFERROR(IF(Y343=0,"",ROUNDUP(Y343/H343,0)*0.00651),"")</f>
        <v>9.1139999999999999E-2</v>
      </c>
      <c r="AA343" s="56"/>
      <c r="AB343" s="57"/>
      <c r="AC343" s="397" t="s">
        <v>554</v>
      </c>
      <c r="AG343" s="64"/>
      <c r="AJ343" s="68"/>
      <c r="AK343" s="68">
        <v>0</v>
      </c>
      <c r="BB343" s="398" t="s">
        <v>1</v>
      </c>
      <c r="BM343" s="64">
        <f>IFERROR(X343*I343/H343,"0")</f>
        <v>39.400000000000006</v>
      </c>
      <c r="BN343" s="64">
        <f>IFERROR(Y343*I343/H343,"0")</f>
        <v>41.37</v>
      </c>
      <c r="BO343" s="64">
        <f>IFERROR(1/J343*(X343/H343),"0")</f>
        <v>7.3260073260073263E-2</v>
      </c>
      <c r="BP343" s="64">
        <f>IFERROR(1/J343*(Y343/H343),"0")</f>
        <v>7.6923076923076927E-2</v>
      </c>
    </row>
    <row r="344" spans="1:68" ht="27" customHeight="1" x14ac:dyDescent="0.25">
      <c r="A344" s="54" t="s">
        <v>555</v>
      </c>
      <c r="B344" s="54" t="s">
        <v>556</v>
      </c>
      <c r="C344" s="31">
        <v>4301030233</v>
      </c>
      <c r="D344" s="647">
        <v>4607091388404</v>
      </c>
      <c r="E344" s="648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59"/>
      <c r="R344" s="659"/>
      <c r="S344" s="659"/>
      <c r="T344" s="660"/>
      <c r="U344" s="34"/>
      <c r="V344" s="34"/>
      <c r="W344" s="35" t="s">
        <v>69</v>
      </c>
      <c r="X344" s="641">
        <v>170</v>
      </c>
      <c r="Y344" s="642">
        <f>IFERROR(IF(X344="",0,CEILING((X344/$H344),1)*$H344),"")</f>
        <v>170.85</v>
      </c>
      <c r="Z344" s="36">
        <f>IFERROR(IF(Y344=0,"",ROUNDUP(Y344/H344,0)*0.00651),"")</f>
        <v>0.43617</v>
      </c>
      <c r="AA344" s="56"/>
      <c r="AB344" s="57"/>
      <c r="AC344" s="399" t="s">
        <v>551</v>
      </c>
      <c r="AG344" s="64"/>
      <c r="AJ344" s="68"/>
      <c r="AK344" s="68">
        <v>0</v>
      </c>
      <c r="BB344" s="400" t="s">
        <v>1</v>
      </c>
      <c r="BM344" s="64">
        <f>IFERROR(X344*I344/H344,"0")</f>
        <v>192</v>
      </c>
      <c r="BN344" s="64">
        <f>IFERROR(Y344*I344/H344,"0")</f>
        <v>192.95999999999998</v>
      </c>
      <c r="BO344" s="64">
        <f>IFERROR(1/J344*(X344/H344),"0")</f>
        <v>0.36630036630036633</v>
      </c>
      <c r="BP344" s="64">
        <f>IFERROR(1/J344*(Y344/H344),"0")</f>
        <v>0.36813186813186816</v>
      </c>
    </row>
    <row r="345" spans="1:68" x14ac:dyDescent="0.2">
      <c r="A345" s="656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7"/>
      <c r="P345" s="651" t="s">
        <v>86</v>
      </c>
      <c r="Q345" s="652"/>
      <c r="R345" s="652"/>
      <c r="S345" s="652"/>
      <c r="T345" s="652"/>
      <c r="U345" s="652"/>
      <c r="V345" s="653"/>
      <c r="W345" s="37" t="s">
        <v>87</v>
      </c>
      <c r="X345" s="643">
        <f>IFERROR(X341/H341,"0")+IFERROR(X342/H342,"0")+IFERROR(X343/H343,"0")+IFERROR(X344/H344,"0")</f>
        <v>80</v>
      </c>
      <c r="Y345" s="643">
        <f>IFERROR(Y341/H341,"0")+IFERROR(Y342/H342,"0")+IFERROR(Y343/H343,"0")+IFERROR(Y344/H344,"0")</f>
        <v>81</v>
      </c>
      <c r="Z345" s="643">
        <f>IFERROR(IF(Z341="",0,Z341),"0")+IFERROR(IF(Z342="",0,Z342),"0")+IFERROR(IF(Z343="",0,Z343),"0")+IFERROR(IF(Z344="",0,Z344),"0")</f>
        <v>0.52730999999999995</v>
      </c>
      <c r="AA345" s="644"/>
      <c r="AB345" s="644"/>
      <c r="AC345" s="644"/>
    </row>
    <row r="346" spans="1:68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7"/>
      <c r="P346" s="651" t="s">
        <v>86</v>
      </c>
      <c r="Q346" s="652"/>
      <c r="R346" s="652"/>
      <c r="S346" s="652"/>
      <c r="T346" s="652"/>
      <c r="U346" s="652"/>
      <c r="V346" s="653"/>
      <c r="W346" s="37" t="s">
        <v>69</v>
      </c>
      <c r="X346" s="643">
        <f>IFERROR(SUM(X341:X344),"0")</f>
        <v>204</v>
      </c>
      <c r="Y346" s="643">
        <f>IFERROR(SUM(Y341:Y344),"0")</f>
        <v>206.54999999999998</v>
      </c>
      <c r="Z346" s="37"/>
      <c r="AA346" s="644"/>
      <c r="AB346" s="644"/>
      <c r="AC346" s="644"/>
    </row>
    <row r="347" spans="1:68" ht="14.25" hidden="1" customHeight="1" x14ac:dyDescent="0.25">
      <c r="A347" s="654" t="s">
        <v>557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hidden="1" customHeight="1" x14ac:dyDescent="0.25">
      <c r="A348" s="54" t="s">
        <v>558</v>
      </c>
      <c r="B348" s="54" t="s">
        <v>559</v>
      </c>
      <c r="C348" s="31">
        <v>4301180007</v>
      </c>
      <c r="D348" s="647">
        <v>4680115881808</v>
      </c>
      <c r="E348" s="648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67</v>
      </c>
      <c r="L348" s="32"/>
      <c r="M348" s="33" t="s">
        <v>560</v>
      </c>
      <c r="N348" s="33"/>
      <c r="O348" s="32">
        <v>730</v>
      </c>
      <c r="P348" s="9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59"/>
      <c r="R348" s="659"/>
      <c r="S348" s="659"/>
      <c r="T348" s="660"/>
      <c r="U348" s="34"/>
      <c r="V348" s="34"/>
      <c r="W348" s="35" t="s">
        <v>69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4301180006</v>
      </c>
      <c r="D349" s="647">
        <v>4680115881822</v>
      </c>
      <c r="E349" s="648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67</v>
      </c>
      <c r="L349" s="32"/>
      <c r="M349" s="33" t="s">
        <v>560</v>
      </c>
      <c r="N349" s="33"/>
      <c r="O349" s="32">
        <v>730</v>
      </c>
      <c r="P349" s="9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59"/>
      <c r="R349" s="659"/>
      <c r="S349" s="659"/>
      <c r="T349" s="660"/>
      <c r="U349" s="34"/>
      <c r="V349" s="34"/>
      <c r="W349" s="35" t="s">
        <v>69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561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564</v>
      </c>
      <c r="B350" s="54" t="s">
        <v>565</v>
      </c>
      <c r="C350" s="31">
        <v>4301180001</v>
      </c>
      <c r="D350" s="647">
        <v>4680115880016</v>
      </c>
      <c r="E350" s="648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67</v>
      </c>
      <c r="L350" s="32"/>
      <c r="M350" s="33" t="s">
        <v>560</v>
      </c>
      <c r="N350" s="33"/>
      <c r="O350" s="32">
        <v>730</v>
      </c>
      <c r="P350" s="8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59"/>
      <c r="R350" s="659"/>
      <c r="S350" s="659"/>
      <c r="T350" s="660"/>
      <c r="U350" s="34"/>
      <c r="V350" s="34"/>
      <c r="W350" s="35" t="s">
        <v>69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561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56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7"/>
      <c r="P351" s="651" t="s">
        <v>86</v>
      </c>
      <c r="Q351" s="652"/>
      <c r="R351" s="652"/>
      <c r="S351" s="652"/>
      <c r="T351" s="652"/>
      <c r="U351" s="652"/>
      <c r="V351" s="653"/>
      <c r="W351" s="37" t="s">
        <v>87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hidden="1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7"/>
      <c r="P352" s="651" t="s">
        <v>86</v>
      </c>
      <c r="Q352" s="652"/>
      <c r="R352" s="652"/>
      <c r="S352" s="652"/>
      <c r="T352" s="652"/>
      <c r="U352" s="652"/>
      <c r="V352" s="653"/>
      <c r="W352" s="37" t="s">
        <v>69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hidden="1" customHeight="1" x14ac:dyDescent="0.25">
      <c r="A353" s="669" t="s">
        <v>566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hidden="1" customHeight="1" x14ac:dyDescent="0.25">
      <c r="A354" s="654" t="s">
        <v>146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hidden="1" customHeight="1" x14ac:dyDescent="0.25">
      <c r="A355" s="54" t="s">
        <v>567</v>
      </c>
      <c r="B355" s="54" t="s">
        <v>568</v>
      </c>
      <c r="C355" s="31">
        <v>4301031066</v>
      </c>
      <c r="D355" s="647">
        <v>4607091383836</v>
      </c>
      <c r="E355" s="648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59"/>
      <c r="R355" s="659"/>
      <c r="S355" s="659"/>
      <c r="T355" s="660"/>
      <c r="U355" s="34"/>
      <c r="V355" s="34"/>
      <c r="W355" s="35" t="s">
        <v>69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56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7"/>
      <c r="P356" s="651" t="s">
        <v>86</v>
      </c>
      <c r="Q356" s="652"/>
      <c r="R356" s="652"/>
      <c r="S356" s="652"/>
      <c r="T356" s="652"/>
      <c r="U356" s="652"/>
      <c r="V356" s="653"/>
      <c r="W356" s="37" t="s">
        <v>87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hidden="1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7"/>
      <c r="P357" s="651" t="s">
        <v>86</v>
      </c>
      <c r="Q357" s="652"/>
      <c r="R357" s="652"/>
      <c r="S357" s="652"/>
      <c r="T357" s="652"/>
      <c r="U357" s="652"/>
      <c r="V357" s="653"/>
      <c r="W357" s="37" t="s">
        <v>69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hidden="1" customHeight="1" x14ac:dyDescent="0.25">
      <c r="A358" s="654" t="s">
        <v>64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hidden="1" customHeight="1" x14ac:dyDescent="0.25">
      <c r="A359" s="54" t="s">
        <v>570</v>
      </c>
      <c r="B359" s="54" t="s">
        <v>571</v>
      </c>
      <c r="C359" s="31">
        <v>4301051489</v>
      </c>
      <c r="D359" s="647">
        <v>4607091387919</v>
      </c>
      <c r="E359" s="648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99</v>
      </c>
      <c r="L359" s="32"/>
      <c r="M359" s="33" t="s">
        <v>130</v>
      </c>
      <c r="N359" s="33"/>
      <c r="O359" s="32">
        <v>45</v>
      </c>
      <c r="P359" s="9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59"/>
      <c r="R359" s="659"/>
      <c r="S359" s="659"/>
      <c r="T359" s="660"/>
      <c r="U359" s="34"/>
      <c r="V359" s="34"/>
      <c r="W359" s="35" t="s">
        <v>69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4301051461</v>
      </c>
      <c r="D360" s="647">
        <v>4680115883604</v>
      </c>
      <c r="E360" s="648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67</v>
      </c>
      <c r="L360" s="32"/>
      <c r="M360" s="33" t="s">
        <v>105</v>
      </c>
      <c r="N360" s="33"/>
      <c r="O360" s="32">
        <v>45</v>
      </c>
      <c r="P360" s="10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59"/>
      <c r="R360" s="659"/>
      <c r="S360" s="659"/>
      <c r="T360" s="660"/>
      <c r="U360" s="34"/>
      <c r="V360" s="34"/>
      <c r="W360" s="35" t="s">
        <v>69</v>
      </c>
      <c r="X360" s="641">
        <v>525</v>
      </c>
      <c r="Y360" s="642">
        <f>IFERROR(IF(X360="",0,CEILING((X360/$H360),1)*$H360),"")</f>
        <v>525</v>
      </c>
      <c r="Z360" s="36">
        <f>IFERROR(IF(Y360=0,"",ROUNDUP(Y360/H360,0)*0.00651),"")</f>
        <v>1.6274999999999999</v>
      </c>
      <c r="AA360" s="56"/>
      <c r="AB360" s="57"/>
      <c r="AC360" s="411" t="s">
        <v>575</v>
      </c>
      <c r="AG360" s="64"/>
      <c r="AJ360" s="68"/>
      <c r="AK360" s="68">
        <v>0</v>
      </c>
      <c r="BB360" s="412" t="s">
        <v>1</v>
      </c>
      <c r="BM360" s="64">
        <f>IFERROR(X360*I360/H360,"0")</f>
        <v>588</v>
      </c>
      <c r="BN360" s="64">
        <f>IFERROR(Y360*I360/H360,"0")</f>
        <v>588</v>
      </c>
      <c r="BO360" s="64">
        <f>IFERROR(1/J360*(X360/H360),"0")</f>
        <v>1.3736263736263736</v>
      </c>
      <c r="BP360" s="64">
        <f>IFERROR(1/J360*(Y360/H360),"0")</f>
        <v>1.3736263736263736</v>
      </c>
    </row>
    <row r="361" spans="1:68" ht="27" customHeight="1" x14ac:dyDescent="0.25">
      <c r="A361" s="54" t="s">
        <v>576</v>
      </c>
      <c r="B361" s="54" t="s">
        <v>577</v>
      </c>
      <c r="C361" s="31">
        <v>4301051864</v>
      </c>
      <c r="D361" s="647">
        <v>4680115883567</v>
      </c>
      <c r="E361" s="648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67</v>
      </c>
      <c r="L361" s="32"/>
      <c r="M361" s="33" t="s">
        <v>130</v>
      </c>
      <c r="N361" s="33"/>
      <c r="O361" s="32">
        <v>40</v>
      </c>
      <c r="P361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59"/>
      <c r="R361" s="659"/>
      <c r="S361" s="659"/>
      <c r="T361" s="660"/>
      <c r="U361" s="34"/>
      <c r="V361" s="34"/>
      <c r="W361" s="35" t="s">
        <v>69</v>
      </c>
      <c r="X361" s="641">
        <v>315</v>
      </c>
      <c r="Y361" s="642">
        <f>IFERROR(IF(X361="",0,CEILING((X361/$H361),1)*$H361),"")</f>
        <v>315</v>
      </c>
      <c r="Z361" s="36">
        <f>IFERROR(IF(Y361=0,"",ROUNDUP(Y361/H361,0)*0.00651),"")</f>
        <v>0.97650000000000003</v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350.99999999999994</v>
      </c>
      <c r="BN361" s="64">
        <f>IFERROR(Y361*I361/H361,"0")</f>
        <v>350.99999999999994</v>
      </c>
      <c r="BO361" s="64">
        <f>IFERROR(1/J361*(X361/H361),"0")</f>
        <v>0.82417582417582425</v>
      </c>
      <c r="BP361" s="64">
        <f>IFERROR(1/J361*(Y361/H361),"0")</f>
        <v>0.82417582417582425</v>
      </c>
    </row>
    <row r="362" spans="1:68" x14ac:dyDescent="0.2">
      <c r="A362" s="656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7"/>
      <c r="P362" s="651" t="s">
        <v>86</v>
      </c>
      <c r="Q362" s="652"/>
      <c r="R362" s="652"/>
      <c r="S362" s="652"/>
      <c r="T362" s="652"/>
      <c r="U362" s="652"/>
      <c r="V362" s="653"/>
      <c r="W362" s="37" t="s">
        <v>87</v>
      </c>
      <c r="X362" s="643">
        <f>IFERROR(X359/H359,"0")+IFERROR(X360/H360,"0")+IFERROR(X361/H361,"0")</f>
        <v>400</v>
      </c>
      <c r="Y362" s="643">
        <f>IFERROR(Y359/H359,"0")+IFERROR(Y360/H360,"0")+IFERROR(Y361/H361,"0")</f>
        <v>400</v>
      </c>
      <c r="Z362" s="643">
        <f>IFERROR(IF(Z359="",0,Z359),"0")+IFERROR(IF(Z360="",0,Z360),"0")+IFERROR(IF(Z361="",0,Z361),"0")</f>
        <v>2.6040000000000001</v>
      </c>
      <c r="AA362" s="644"/>
      <c r="AB362" s="644"/>
      <c r="AC362" s="644"/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7"/>
      <c r="P363" s="651" t="s">
        <v>86</v>
      </c>
      <c r="Q363" s="652"/>
      <c r="R363" s="652"/>
      <c r="S363" s="652"/>
      <c r="T363" s="652"/>
      <c r="U363" s="652"/>
      <c r="V363" s="653"/>
      <c r="W363" s="37" t="s">
        <v>69</v>
      </c>
      <c r="X363" s="643">
        <f>IFERROR(SUM(X359:X361),"0")</f>
        <v>840</v>
      </c>
      <c r="Y363" s="643">
        <f>IFERROR(SUM(Y359:Y361),"0")</f>
        <v>840</v>
      </c>
      <c r="Z363" s="37"/>
      <c r="AA363" s="644"/>
      <c r="AB363" s="644"/>
      <c r="AC363" s="644"/>
    </row>
    <row r="364" spans="1:68" ht="27.75" hidden="1" customHeight="1" x14ac:dyDescent="0.2">
      <c r="A364" s="699" t="s">
        <v>579</v>
      </c>
      <c r="B364" s="700"/>
      <c r="C364" s="700"/>
      <c r="D364" s="700"/>
      <c r="E364" s="700"/>
      <c r="F364" s="700"/>
      <c r="G364" s="700"/>
      <c r="H364" s="700"/>
      <c r="I364" s="700"/>
      <c r="J364" s="700"/>
      <c r="K364" s="700"/>
      <c r="L364" s="700"/>
      <c r="M364" s="700"/>
      <c r="N364" s="700"/>
      <c r="O364" s="700"/>
      <c r="P364" s="700"/>
      <c r="Q364" s="700"/>
      <c r="R364" s="700"/>
      <c r="S364" s="700"/>
      <c r="T364" s="700"/>
      <c r="U364" s="700"/>
      <c r="V364" s="700"/>
      <c r="W364" s="700"/>
      <c r="X364" s="700"/>
      <c r="Y364" s="700"/>
      <c r="Z364" s="700"/>
      <c r="AA364" s="48"/>
      <c r="AB364" s="48"/>
      <c r="AC364" s="48"/>
    </row>
    <row r="365" spans="1:68" ht="16.5" hidden="1" customHeight="1" x14ac:dyDescent="0.25">
      <c r="A365" s="669" t="s">
        <v>580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hidden="1" customHeight="1" x14ac:dyDescent="0.25">
      <c r="A366" s="654" t="s">
        <v>96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581</v>
      </c>
      <c r="B367" s="54" t="s">
        <v>582</v>
      </c>
      <c r="C367" s="31">
        <v>4301011869</v>
      </c>
      <c r="D367" s="647">
        <v>4680115884847</v>
      </c>
      <c r="E367" s="648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99</v>
      </c>
      <c r="L367" s="32" t="s">
        <v>108</v>
      </c>
      <c r="M367" s="33" t="s">
        <v>68</v>
      </c>
      <c r="N367" s="33"/>
      <c r="O367" s="32">
        <v>60</v>
      </c>
      <c r="P367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59"/>
      <c r="R367" s="659"/>
      <c r="S367" s="659"/>
      <c r="T367" s="660"/>
      <c r="U367" s="34"/>
      <c r="V367" s="34"/>
      <c r="W367" s="35" t="s">
        <v>69</v>
      </c>
      <c r="X367" s="641">
        <v>700</v>
      </c>
      <c r="Y367" s="642">
        <f t="shared" ref="Y367:Y373" si="57">IFERROR(IF(X367="",0,CEILING((X367/$H367),1)*$H367),"")</f>
        <v>705</v>
      </c>
      <c r="Z367" s="36">
        <f>IFERROR(IF(Y367=0,"",ROUNDUP(Y367/H367,0)*0.02175),"")</f>
        <v>1.0222499999999999</v>
      </c>
      <c r="AA367" s="56"/>
      <c r="AB367" s="57"/>
      <c r="AC367" s="415" t="s">
        <v>583</v>
      </c>
      <c r="AG367" s="64"/>
      <c r="AJ367" s="68" t="s">
        <v>109</v>
      </c>
      <c r="AK367" s="68">
        <v>720</v>
      </c>
      <c r="BB367" s="416" t="s">
        <v>1</v>
      </c>
      <c r="BM367" s="64">
        <f t="shared" ref="BM367:BM373" si="58">IFERROR(X367*I367/H367,"0")</f>
        <v>722.4</v>
      </c>
      <c r="BN367" s="64">
        <f t="shared" ref="BN367:BN373" si="59">IFERROR(Y367*I367/H367,"0")</f>
        <v>727.56</v>
      </c>
      <c r="BO367" s="64">
        <f t="shared" ref="BO367:BO373" si="60">IFERROR(1/J367*(X367/H367),"0")</f>
        <v>0.9722222222222221</v>
      </c>
      <c r="BP367" s="64">
        <f t="shared" ref="BP367:BP373" si="61">IFERROR(1/J367*(Y367/H367),"0")</f>
        <v>0.97916666666666663</v>
      </c>
    </row>
    <row r="368" spans="1:68" ht="27" customHeight="1" x14ac:dyDescent="0.25">
      <c r="A368" s="54" t="s">
        <v>584</v>
      </c>
      <c r="B368" s="54" t="s">
        <v>585</v>
      </c>
      <c r="C368" s="31">
        <v>4301011870</v>
      </c>
      <c r="D368" s="647">
        <v>4680115884854</v>
      </c>
      <c r="E368" s="648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99</v>
      </c>
      <c r="L368" s="32" t="s">
        <v>108</v>
      </c>
      <c r="M368" s="33" t="s">
        <v>68</v>
      </c>
      <c r="N368" s="33"/>
      <c r="O368" s="32">
        <v>60</v>
      </c>
      <c r="P368" s="10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59"/>
      <c r="R368" s="659"/>
      <c r="S368" s="659"/>
      <c r="T368" s="660"/>
      <c r="U368" s="34"/>
      <c r="V368" s="34"/>
      <c r="W368" s="35" t="s">
        <v>69</v>
      </c>
      <c r="X368" s="641">
        <v>1300</v>
      </c>
      <c r="Y368" s="642">
        <f t="shared" si="57"/>
        <v>1305</v>
      </c>
      <c r="Z368" s="36">
        <f>IFERROR(IF(Y368=0,"",ROUNDUP(Y368/H368,0)*0.02175),"")</f>
        <v>1.8922499999999998</v>
      </c>
      <c r="AA368" s="56"/>
      <c r="AB368" s="57"/>
      <c r="AC368" s="417" t="s">
        <v>586</v>
      </c>
      <c r="AG368" s="64"/>
      <c r="AJ368" s="68" t="s">
        <v>109</v>
      </c>
      <c r="AK368" s="68">
        <v>720</v>
      </c>
      <c r="BB368" s="418" t="s">
        <v>1</v>
      </c>
      <c r="BM368" s="64">
        <f t="shared" si="58"/>
        <v>1341.6</v>
      </c>
      <c r="BN368" s="64">
        <f t="shared" si="59"/>
        <v>1346.76</v>
      </c>
      <c r="BO368" s="64">
        <f t="shared" si="60"/>
        <v>1.8055555555555556</v>
      </c>
      <c r="BP368" s="64">
        <f t="shared" si="61"/>
        <v>1.8125</v>
      </c>
    </row>
    <row r="369" spans="1:68" ht="37.5" customHeight="1" x14ac:dyDescent="0.25">
      <c r="A369" s="54" t="s">
        <v>587</v>
      </c>
      <c r="B369" s="54" t="s">
        <v>588</v>
      </c>
      <c r="C369" s="31">
        <v>4301011867</v>
      </c>
      <c r="D369" s="647">
        <v>4680115884830</v>
      </c>
      <c r="E369" s="648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99</v>
      </c>
      <c r="L369" s="32" t="s">
        <v>108</v>
      </c>
      <c r="M369" s="33" t="s">
        <v>68</v>
      </c>
      <c r="N369" s="33"/>
      <c r="O369" s="32">
        <v>60</v>
      </c>
      <c r="P369" s="9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59"/>
      <c r="R369" s="659"/>
      <c r="S369" s="659"/>
      <c r="T369" s="660"/>
      <c r="U369" s="34"/>
      <c r="V369" s="34"/>
      <c r="W369" s="35" t="s">
        <v>69</v>
      </c>
      <c r="X369" s="641">
        <v>2300</v>
      </c>
      <c r="Y369" s="642">
        <f t="shared" si="57"/>
        <v>2310</v>
      </c>
      <c r="Z369" s="36">
        <f>IFERROR(IF(Y369=0,"",ROUNDUP(Y369/H369,0)*0.02175),"")</f>
        <v>3.3494999999999999</v>
      </c>
      <c r="AA369" s="56"/>
      <c r="AB369" s="57"/>
      <c r="AC369" s="419" t="s">
        <v>589</v>
      </c>
      <c r="AG369" s="64"/>
      <c r="AJ369" s="68" t="s">
        <v>109</v>
      </c>
      <c r="AK369" s="68">
        <v>720</v>
      </c>
      <c r="BB369" s="420" t="s">
        <v>1</v>
      </c>
      <c r="BM369" s="64">
        <f t="shared" si="58"/>
        <v>2373.6</v>
      </c>
      <c r="BN369" s="64">
        <f t="shared" si="59"/>
        <v>2383.92</v>
      </c>
      <c r="BO369" s="64">
        <f t="shared" si="60"/>
        <v>3.1944444444444446</v>
      </c>
      <c r="BP369" s="64">
        <f t="shared" si="61"/>
        <v>3.208333333333333</v>
      </c>
    </row>
    <row r="370" spans="1:68" ht="27" customHeight="1" x14ac:dyDescent="0.25">
      <c r="A370" s="54" t="s">
        <v>590</v>
      </c>
      <c r="B370" s="54" t="s">
        <v>591</v>
      </c>
      <c r="C370" s="31">
        <v>4301011832</v>
      </c>
      <c r="D370" s="647">
        <v>4607091383997</v>
      </c>
      <c r="E370" s="648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99</v>
      </c>
      <c r="L370" s="32"/>
      <c r="M370" s="33" t="s">
        <v>130</v>
      </c>
      <c r="N370" s="33"/>
      <c r="O370" s="32">
        <v>60</v>
      </c>
      <c r="P370" s="9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59"/>
      <c r="R370" s="659"/>
      <c r="S370" s="659"/>
      <c r="T370" s="660"/>
      <c r="U370" s="34"/>
      <c r="V370" s="34"/>
      <c r="W370" s="35" t="s">
        <v>69</v>
      </c>
      <c r="X370" s="641">
        <v>300</v>
      </c>
      <c r="Y370" s="642">
        <f t="shared" si="57"/>
        <v>300</v>
      </c>
      <c r="Z370" s="36">
        <f>IFERROR(IF(Y370=0,"",ROUNDUP(Y370/H370,0)*0.02175),"")</f>
        <v>0.43499999999999994</v>
      </c>
      <c r="AA370" s="56"/>
      <c r="AB370" s="57"/>
      <c r="AC370" s="421" t="s">
        <v>592</v>
      </c>
      <c r="AG370" s="64"/>
      <c r="AJ370" s="68"/>
      <c r="AK370" s="68">
        <v>0</v>
      </c>
      <c r="BB370" s="422" t="s">
        <v>1</v>
      </c>
      <c r="BM370" s="64">
        <f t="shared" si="58"/>
        <v>309.60000000000002</v>
      </c>
      <c r="BN370" s="64">
        <f t="shared" si="59"/>
        <v>309.60000000000002</v>
      </c>
      <c r="BO370" s="64">
        <f t="shared" si="60"/>
        <v>0.41666666666666663</v>
      </c>
      <c r="BP370" s="64">
        <f t="shared" si="61"/>
        <v>0.41666666666666663</v>
      </c>
    </row>
    <row r="371" spans="1:68" ht="27" hidden="1" customHeight="1" x14ac:dyDescent="0.25">
      <c r="A371" s="54" t="s">
        <v>593</v>
      </c>
      <c r="B371" s="54" t="s">
        <v>594</v>
      </c>
      <c r="C371" s="31">
        <v>4301011433</v>
      </c>
      <c r="D371" s="647">
        <v>4680115882638</v>
      </c>
      <c r="E371" s="648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59"/>
      <c r="R371" s="659"/>
      <c r="S371" s="659"/>
      <c r="T371" s="660"/>
      <c r="U371" s="34"/>
      <c r="V371" s="34"/>
      <c r="W371" s="35" t="s">
        <v>69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595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596</v>
      </c>
      <c r="B372" s="54" t="s">
        <v>597</v>
      </c>
      <c r="C372" s="31">
        <v>4301011952</v>
      </c>
      <c r="D372" s="647">
        <v>4680115884922</v>
      </c>
      <c r="E372" s="648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8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59"/>
      <c r="R372" s="659"/>
      <c r="S372" s="659"/>
      <c r="T372" s="660"/>
      <c r="U372" s="34"/>
      <c r="V372" s="34"/>
      <c r="W372" s="35" t="s">
        <v>69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586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598</v>
      </c>
      <c r="B373" s="54" t="s">
        <v>599</v>
      </c>
      <c r="C373" s="31">
        <v>4301011868</v>
      </c>
      <c r="D373" s="647">
        <v>4680115884861</v>
      </c>
      <c r="E373" s="648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10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59"/>
      <c r="R373" s="659"/>
      <c r="S373" s="659"/>
      <c r="T373" s="660"/>
      <c r="U373" s="34"/>
      <c r="V373" s="34"/>
      <c r="W373" s="35" t="s">
        <v>69</v>
      </c>
      <c r="X373" s="641">
        <v>25</v>
      </c>
      <c r="Y373" s="642">
        <f t="shared" si="57"/>
        <v>25</v>
      </c>
      <c r="Z373" s="36">
        <f>IFERROR(IF(Y373=0,"",ROUNDUP(Y373/H373,0)*0.00902),"")</f>
        <v>4.5100000000000001E-2</v>
      </c>
      <c r="AA373" s="56"/>
      <c r="AB373" s="57"/>
      <c r="AC373" s="427" t="s">
        <v>589</v>
      </c>
      <c r="AG373" s="64"/>
      <c r="AJ373" s="68"/>
      <c r="AK373" s="68">
        <v>0</v>
      </c>
      <c r="BB373" s="428" t="s">
        <v>1</v>
      </c>
      <c r="BM373" s="64">
        <f t="shared" si="58"/>
        <v>26.05</v>
      </c>
      <c r="BN373" s="64">
        <f t="shared" si="59"/>
        <v>26.05</v>
      </c>
      <c r="BO373" s="64">
        <f t="shared" si="60"/>
        <v>3.787878787878788E-2</v>
      </c>
      <c r="BP373" s="64">
        <f t="shared" si="61"/>
        <v>3.787878787878788E-2</v>
      </c>
    </row>
    <row r="374" spans="1:68" x14ac:dyDescent="0.2">
      <c r="A374" s="656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7"/>
      <c r="P374" s="651" t="s">
        <v>86</v>
      </c>
      <c r="Q374" s="652"/>
      <c r="R374" s="652"/>
      <c r="S374" s="652"/>
      <c r="T374" s="652"/>
      <c r="U374" s="652"/>
      <c r="V374" s="653"/>
      <c r="W374" s="37" t="s">
        <v>87</v>
      </c>
      <c r="X374" s="643">
        <f>IFERROR(X367/H367,"0")+IFERROR(X368/H368,"0")+IFERROR(X369/H369,"0")+IFERROR(X370/H370,"0")+IFERROR(X371/H371,"0")+IFERROR(X372/H372,"0")+IFERROR(X373/H373,"0")</f>
        <v>311.66666666666669</v>
      </c>
      <c r="Y374" s="643">
        <f>IFERROR(Y367/H367,"0")+IFERROR(Y368/H368,"0")+IFERROR(Y369/H369,"0")+IFERROR(Y370/H370,"0")+IFERROR(Y371/H371,"0")+IFERROR(Y372/H372,"0")+IFERROR(Y373/H373,"0")</f>
        <v>313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6.7440999999999987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7"/>
      <c r="P375" s="651" t="s">
        <v>86</v>
      </c>
      <c r="Q375" s="652"/>
      <c r="R375" s="652"/>
      <c r="S375" s="652"/>
      <c r="T375" s="652"/>
      <c r="U375" s="652"/>
      <c r="V375" s="653"/>
      <c r="W375" s="37" t="s">
        <v>69</v>
      </c>
      <c r="X375" s="643">
        <f>IFERROR(SUM(X367:X373),"0")</f>
        <v>4625</v>
      </c>
      <c r="Y375" s="643">
        <f>IFERROR(SUM(Y367:Y373),"0")</f>
        <v>4645</v>
      </c>
      <c r="Z375" s="37"/>
      <c r="AA375" s="644"/>
      <c r="AB375" s="644"/>
      <c r="AC375" s="644"/>
    </row>
    <row r="376" spans="1:68" ht="14.25" hidden="1" customHeight="1" x14ac:dyDescent="0.25">
      <c r="A376" s="654" t="s">
        <v>135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600</v>
      </c>
      <c r="B377" s="54" t="s">
        <v>601</v>
      </c>
      <c r="C377" s="31">
        <v>4301020178</v>
      </c>
      <c r="D377" s="647">
        <v>4607091383980</v>
      </c>
      <c r="E377" s="648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99</v>
      </c>
      <c r="L377" s="32" t="s">
        <v>108</v>
      </c>
      <c r="M377" s="33" t="s">
        <v>100</v>
      </c>
      <c r="N377" s="33"/>
      <c r="O377" s="32">
        <v>50</v>
      </c>
      <c r="P377" s="8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59"/>
      <c r="R377" s="659"/>
      <c r="S377" s="659"/>
      <c r="T377" s="660"/>
      <c r="U377" s="34"/>
      <c r="V377" s="34"/>
      <c r="W377" s="35" t="s">
        <v>69</v>
      </c>
      <c r="X377" s="641">
        <v>1000</v>
      </c>
      <c r="Y377" s="642">
        <f>IFERROR(IF(X377="",0,CEILING((X377/$H377),1)*$H377),"")</f>
        <v>1005</v>
      </c>
      <c r="Z377" s="36">
        <f>IFERROR(IF(Y377=0,"",ROUNDUP(Y377/H377,0)*0.02175),"")</f>
        <v>1.4572499999999999</v>
      </c>
      <c r="AA377" s="56"/>
      <c r="AB377" s="57"/>
      <c r="AC377" s="429" t="s">
        <v>602</v>
      </c>
      <c r="AG377" s="64"/>
      <c r="AJ377" s="68" t="s">
        <v>109</v>
      </c>
      <c r="AK377" s="68">
        <v>720</v>
      </c>
      <c r="BB377" s="430" t="s">
        <v>1</v>
      </c>
      <c r="BM377" s="64">
        <f>IFERROR(X377*I377/H377,"0")</f>
        <v>1032</v>
      </c>
      <c r="BN377" s="64">
        <f>IFERROR(Y377*I377/H377,"0")</f>
        <v>1037.1600000000001</v>
      </c>
      <c r="BO377" s="64">
        <f>IFERROR(1/J377*(X377/H377),"0")</f>
        <v>1.3888888888888888</v>
      </c>
      <c r="BP377" s="64">
        <f>IFERROR(1/J377*(Y377/H377),"0")</f>
        <v>1.3958333333333333</v>
      </c>
    </row>
    <row r="378" spans="1:68" ht="16.5" customHeight="1" x14ac:dyDescent="0.25">
      <c r="A378" s="54" t="s">
        <v>603</v>
      </c>
      <c r="B378" s="54" t="s">
        <v>604</v>
      </c>
      <c r="C378" s="31">
        <v>4301020179</v>
      </c>
      <c r="D378" s="647">
        <v>4607091384178</v>
      </c>
      <c r="E378" s="648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59"/>
      <c r="R378" s="659"/>
      <c r="S378" s="659"/>
      <c r="T378" s="660"/>
      <c r="U378" s="34"/>
      <c r="V378" s="34"/>
      <c r="W378" s="35" t="s">
        <v>69</v>
      </c>
      <c r="X378" s="641">
        <v>8</v>
      </c>
      <c r="Y378" s="642">
        <f>IFERROR(IF(X378="",0,CEILING((X378/$H378),1)*$H378),"")</f>
        <v>8</v>
      </c>
      <c r="Z378" s="36">
        <f>IFERROR(IF(Y378=0,"",ROUNDUP(Y378/H378,0)*0.00902),"")</f>
        <v>1.804E-2</v>
      </c>
      <c r="AA378" s="56"/>
      <c r="AB378" s="57"/>
      <c r="AC378" s="431" t="s">
        <v>602</v>
      </c>
      <c r="AG378" s="64"/>
      <c r="AJ378" s="68"/>
      <c r="AK378" s="68">
        <v>0</v>
      </c>
      <c r="BB378" s="432" t="s">
        <v>1</v>
      </c>
      <c r="BM378" s="64">
        <f>IFERROR(X378*I378/H378,"0")</f>
        <v>8.42</v>
      </c>
      <c r="BN378" s="64">
        <f>IFERROR(Y378*I378/H378,"0")</f>
        <v>8.42</v>
      </c>
      <c r="BO378" s="64">
        <f>IFERROR(1/J378*(X378/H378),"0")</f>
        <v>1.5151515151515152E-2</v>
      </c>
      <c r="BP378" s="64">
        <f>IFERROR(1/J378*(Y378/H378),"0")</f>
        <v>1.5151515151515152E-2</v>
      </c>
    </row>
    <row r="379" spans="1:68" x14ac:dyDescent="0.2">
      <c r="A379" s="656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7"/>
      <c r="P379" s="651" t="s">
        <v>86</v>
      </c>
      <c r="Q379" s="652"/>
      <c r="R379" s="652"/>
      <c r="S379" s="652"/>
      <c r="T379" s="652"/>
      <c r="U379" s="652"/>
      <c r="V379" s="653"/>
      <c r="W379" s="37" t="s">
        <v>87</v>
      </c>
      <c r="X379" s="643">
        <f>IFERROR(X377/H377,"0")+IFERROR(X378/H378,"0")</f>
        <v>68.666666666666671</v>
      </c>
      <c r="Y379" s="643">
        <f>IFERROR(Y377/H377,"0")+IFERROR(Y378/H378,"0")</f>
        <v>69</v>
      </c>
      <c r="Z379" s="643">
        <f>IFERROR(IF(Z377="",0,Z377),"0")+IFERROR(IF(Z378="",0,Z378),"0")</f>
        <v>1.47529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7"/>
      <c r="P380" s="651" t="s">
        <v>86</v>
      </c>
      <c r="Q380" s="652"/>
      <c r="R380" s="652"/>
      <c r="S380" s="652"/>
      <c r="T380" s="652"/>
      <c r="U380" s="652"/>
      <c r="V380" s="653"/>
      <c r="W380" s="37" t="s">
        <v>69</v>
      </c>
      <c r="X380" s="643">
        <f>IFERROR(SUM(X377:X378),"0")</f>
        <v>1008</v>
      </c>
      <c r="Y380" s="643">
        <f>IFERROR(SUM(Y377:Y378),"0")</f>
        <v>1013</v>
      </c>
      <c r="Z380" s="37"/>
      <c r="AA380" s="644"/>
      <c r="AB380" s="644"/>
      <c r="AC380" s="644"/>
    </row>
    <row r="381" spans="1:68" ht="14.25" hidden="1" customHeight="1" x14ac:dyDescent="0.25">
      <c r="A381" s="654" t="s">
        <v>64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hidden="1" customHeight="1" x14ac:dyDescent="0.25">
      <c r="A382" s="54" t="s">
        <v>605</v>
      </c>
      <c r="B382" s="54" t="s">
        <v>606</v>
      </c>
      <c r="C382" s="31">
        <v>4301051903</v>
      </c>
      <c r="D382" s="647">
        <v>4607091383928</v>
      </c>
      <c r="E382" s="648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99</v>
      </c>
      <c r="L382" s="32"/>
      <c r="M382" s="33" t="s">
        <v>105</v>
      </c>
      <c r="N382" s="33"/>
      <c r="O382" s="32">
        <v>40</v>
      </c>
      <c r="P382" s="7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59"/>
      <c r="R382" s="659"/>
      <c r="S382" s="659"/>
      <c r="T382" s="660"/>
      <c r="U382" s="34"/>
      <c r="V382" s="34"/>
      <c r="W382" s="35" t="s">
        <v>69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607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4301051897</v>
      </c>
      <c r="D383" s="647">
        <v>4607091384260</v>
      </c>
      <c r="E383" s="648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99</v>
      </c>
      <c r="L383" s="32"/>
      <c r="M383" s="33" t="s">
        <v>105</v>
      </c>
      <c r="N383" s="33"/>
      <c r="O383" s="32">
        <v>40</v>
      </c>
      <c r="P383" s="10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59"/>
      <c r="R383" s="659"/>
      <c r="S383" s="659"/>
      <c r="T383" s="660"/>
      <c r="U383" s="34"/>
      <c r="V383" s="34"/>
      <c r="W383" s="35" t="s">
        <v>69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610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56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7"/>
      <c r="P384" s="651" t="s">
        <v>86</v>
      </c>
      <c r="Q384" s="652"/>
      <c r="R384" s="652"/>
      <c r="S384" s="652"/>
      <c r="T384" s="652"/>
      <c r="U384" s="652"/>
      <c r="V384" s="653"/>
      <c r="W384" s="37" t="s">
        <v>87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hidden="1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7"/>
      <c r="P385" s="651" t="s">
        <v>86</v>
      </c>
      <c r="Q385" s="652"/>
      <c r="R385" s="652"/>
      <c r="S385" s="652"/>
      <c r="T385" s="652"/>
      <c r="U385" s="652"/>
      <c r="V385" s="653"/>
      <c r="W385" s="37" t="s">
        <v>69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hidden="1" customHeight="1" x14ac:dyDescent="0.25">
      <c r="A386" s="654" t="s">
        <v>172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hidden="1" customHeight="1" x14ac:dyDescent="0.25">
      <c r="A387" s="54" t="s">
        <v>611</v>
      </c>
      <c r="B387" s="54" t="s">
        <v>612</v>
      </c>
      <c r="C387" s="31">
        <v>4301060439</v>
      </c>
      <c r="D387" s="647">
        <v>4607091384673</v>
      </c>
      <c r="E387" s="648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99</v>
      </c>
      <c r="L387" s="32"/>
      <c r="M387" s="33" t="s">
        <v>105</v>
      </c>
      <c r="N387" s="33"/>
      <c r="O387" s="32">
        <v>30</v>
      </c>
      <c r="P387" s="83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59"/>
      <c r="R387" s="659"/>
      <c r="S387" s="659"/>
      <c r="T387" s="660"/>
      <c r="U387" s="34"/>
      <c r="V387" s="34"/>
      <c r="W387" s="35" t="s">
        <v>69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613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56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7"/>
      <c r="P388" s="651" t="s">
        <v>86</v>
      </c>
      <c r="Q388" s="652"/>
      <c r="R388" s="652"/>
      <c r="S388" s="652"/>
      <c r="T388" s="652"/>
      <c r="U388" s="652"/>
      <c r="V388" s="653"/>
      <c r="W388" s="37" t="s">
        <v>87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hidden="1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7"/>
      <c r="P389" s="651" t="s">
        <v>86</v>
      </c>
      <c r="Q389" s="652"/>
      <c r="R389" s="652"/>
      <c r="S389" s="652"/>
      <c r="T389" s="652"/>
      <c r="U389" s="652"/>
      <c r="V389" s="653"/>
      <c r="W389" s="37" t="s">
        <v>69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hidden="1" customHeight="1" x14ac:dyDescent="0.25">
      <c r="A390" s="669" t="s">
        <v>614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hidden="1" customHeight="1" x14ac:dyDescent="0.25">
      <c r="A391" s="654" t="s">
        <v>96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27" hidden="1" customHeight="1" x14ac:dyDescent="0.25">
      <c r="A392" s="54" t="s">
        <v>615</v>
      </c>
      <c r="B392" s="54" t="s">
        <v>616</v>
      </c>
      <c r="C392" s="31">
        <v>4301011483</v>
      </c>
      <c r="D392" s="647">
        <v>4680115881907</v>
      </c>
      <c r="E392" s="648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59"/>
      <c r="R392" s="659"/>
      <c r="S392" s="659"/>
      <c r="T392" s="660"/>
      <c r="U392" s="34"/>
      <c r="V392" s="34"/>
      <c r="W392" s="35" t="s">
        <v>69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617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615</v>
      </c>
      <c r="B393" s="54" t="s">
        <v>618</v>
      </c>
      <c r="C393" s="31">
        <v>4301011873</v>
      </c>
      <c r="D393" s="647">
        <v>4680115881907</v>
      </c>
      <c r="E393" s="648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59"/>
      <c r="R393" s="659"/>
      <c r="S393" s="659"/>
      <c r="T393" s="660"/>
      <c r="U393" s="34"/>
      <c r="V393" s="34"/>
      <c r="W393" s="35" t="s">
        <v>69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619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620</v>
      </c>
      <c r="B394" s="54" t="s">
        <v>621</v>
      </c>
      <c r="C394" s="31">
        <v>4301011874</v>
      </c>
      <c r="D394" s="647">
        <v>4680115884892</v>
      </c>
      <c r="E394" s="648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59"/>
      <c r="R394" s="659"/>
      <c r="S394" s="659"/>
      <c r="T394" s="660"/>
      <c r="U394" s="34"/>
      <c r="V394" s="34"/>
      <c r="W394" s="35" t="s">
        <v>69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622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623</v>
      </c>
      <c r="B395" s="54" t="s">
        <v>624</v>
      </c>
      <c r="C395" s="31">
        <v>4301011875</v>
      </c>
      <c r="D395" s="647">
        <v>4680115884885</v>
      </c>
      <c r="E395" s="648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59"/>
      <c r="R395" s="659"/>
      <c r="S395" s="659"/>
      <c r="T395" s="660"/>
      <c r="U395" s="34"/>
      <c r="V395" s="34"/>
      <c r="W395" s="35" t="s">
        <v>69</v>
      </c>
      <c r="X395" s="641">
        <v>20</v>
      </c>
      <c r="Y395" s="642">
        <f>IFERROR(IF(X395="",0,CEILING((X395/$H395),1)*$H395),"")</f>
        <v>24</v>
      </c>
      <c r="Z395" s="36">
        <f>IFERROR(IF(Y395=0,"",ROUNDUP(Y395/H395,0)*0.01898),"")</f>
        <v>3.7960000000000001E-2</v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>IFERROR(X395*I395/H395,"0")</f>
        <v>20.725000000000001</v>
      </c>
      <c r="BN395" s="64">
        <f>IFERROR(Y395*I395/H395,"0")</f>
        <v>24.87</v>
      </c>
      <c r="BO395" s="64">
        <f>IFERROR(1/J395*(X395/H395),"0")</f>
        <v>2.6041666666666668E-2</v>
      </c>
      <c r="BP395" s="64">
        <f>IFERROR(1/J395*(Y395/H395),"0")</f>
        <v>3.125E-2</v>
      </c>
    </row>
    <row r="396" spans="1:68" ht="37.5" hidden="1" customHeight="1" x14ac:dyDescent="0.25">
      <c r="A396" s="54" t="s">
        <v>625</v>
      </c>
      <c r="B396" s="54" t="s">
        <v>626</v>
      </c>
      <c r="C396" s="31">
        <v>4301011871</v>
      </c>
      <c r="D396" s="647">
        <v>4680115884908</v>
      </c>
      <c r="E396" s="648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90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59"/>
      <c r="R396" s="659"/>
      <c r="S396" s="659"/>
      <c r="T396" s="660"/>
      <c r="U396" s="34"/>
      <c r="V396" s="34"/>
      <c r="W396" s="35" t="s">
        <v>69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56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7"/>
      <c r="P397" s="651" t="s">
        <v>86</v>
      </c>
      <c r="Q397" s="652"/>
      <c r="R397" s="652"/>
      <c r="S397" s="652"/>
      <c r="T397" s="652"/>
      <c r="U397" s="652"/>
      <c r="V397" s="653"/>
      <c r="W397" s="37" t="s">
        <v>87</v>
      </c>
      <c r="X397" s="643">
        <f>IFERROR(X392/H392,"0")+IFERROR(X393/H393,"0")+IFERROR(X394/H394,"0")+IFERROR(X395/H395,"0")+IFERROR(X396/H396,"0")</f>
        <v>1.6666666666666667</v>
      </c>
      <c r="Y397" s="643">
        <f>IFERROR(Y392/H392,"0")+IFERROR(Y393/H393,"0")+IFERROR(Y394/H394,"0")+IFERROR(Y395/H395,"0")+IFERROR(Y396/H396,"0")</f>
        <v>2</v>
      </c>
      <c r="Z397" s="643">
        <f>IFERROR(IF(Z392="",0,Z392),"0")+IFERROR(IF(Z393="",0,Z393),"0")+IFERROR(IF(Z394="",0,Z394),"0")+IFERROR(IF(Z395="",0,Z395),"0")+IFERROR(IF(Z396="",0,Z396),"0")</f>
        <v>3.7960000000000001E-2</v>
      </c>
      <c r="AA397" s="644"/>
      <c r="AB397" s="644"/>
      <c r="AC397" s="644"/>
    </row>
    <row r="398" spans="1:68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7"/>
      <c r="P398" s="651" t="s">
        <v>86</v>
      </c>
      <c r="Q398" s="652"/>
      <c r="R398" s="652"/>
      <c r="S398" s="652"/>
      <c r="T398" s="652"/>
      <c r="U398" s="652"/>
      <c r="V398" s="653"/>
      <c r="W398" s="37" t="s">
        <v>69</v>
      </c>
      <c r="X398" s="643">
        <f>IFERROR(SUM(X392:X396),"0")</f>
        <v>20</v>
      </c>
      <c r="Y398" s="643">
        <f>IFERROR(SUM(Y392:Y396),"0")</f>
        <v>24</v>
      </c>
      <c r="Z398" s="37"/>
      <c r="AA398" s="644"/>
      <c r="AB398" s="644"/>
      <c r="AC398" s="644"/>
    </row>
    <row r="399" spans="1:68" ht="14.25" hidden="1" customHeight="1" x14ac:dyDescent="0.25">
      <c r="A399" s="654" t="s">
        <v>146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hidden="1" customHeight="1" x14ac:dyDescent="0.25">
      <c r="A400" s="54" t="s">
        <v>627</v>
      </c>
      <c r="B400" s="54" t="s">
        <v>628</v>
      </c>
      <c r="C400" s="31">
        <v>4301031303</v>
      </c>
      <c r="D400" s="647">
        <v>4607091384802</v>
      </c>
      <c r="E400" s="648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59"/>
      <c r="R400" s="659"/>
      <c r="S400" s="659"/>
      <c r="T400" s="660"/>
      <c r="U400" s="34"/>
      <c r="V400" s="34"/>
      <c r="W400" s="35" t="s">
        <v>69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56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7"/>
      <c r="P401" s="651" t="s">
        <v>86</v>
      </c>
      <c r="Q401" s="652"/>
      <c r="R401" s="652"/>
      <c r="S401" s="652"/>
      <c r="T401" s="652"/>
      <c r="U401" s="652"/>
      <c r="V401" s="653"/>
      <c r="W401" s="37" t="s">
        <v>87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hidden="1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7"/>
      <c r="P402" s="651" t="s">
        <v>86</v>
      </c>
      <c r="Q402" s="652"/>
      <c r="R402" s="652"/>
      <c r="S402" s="652"/>
      <c r="T402" s="652"/>
      <c r="U402" s="652"/>
      <c r="V402" s="653"/>
      <c r="W402" s="37" t="s">
        <v>69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hidden="1" customHeight="1" x14ac:dyDescent="0.25">
      <c r="A403" s="654" t="s">
        <v>64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hidden="1" customHeight="1" x14ac:dyDescent="0.25">
      <c r="A404" s="54" t="s">
        <v>630</v>
      </c>
      <c r="B404" s="54" t="s">
        <v>631</v>
      </c>
      <c r="C404" s="31">
        <v>4301051899</v>
      </c>
      <c r="D404" s="647">
        <v>4607091384246</v>
      </c>
      <c r="E404" s="648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99</v>
      </c>
      <c r="L404" s="32"/>
      <c r="M404" s="33" t="s">
        <v>105</v>
      </c>
      <c r="N404" s="33"/>
      <c r="O404" s="32">
        <v>40</v>
      </c>
      <c r="P404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59"/>
      <c r="R404" s="659"/>
      <c r="S404" s="659"/>
      <c r="T404" s="660"/>
      <c r="U404" s="34"/>
      <c r="V404" s="34"/>
      <c r="W404" s="35" t="s">
        <v>69</v>
      </c>
      <c r="X404" s="641">
        <v>0</v>
      </c>
      <c r="Y404" s="642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633</v>
      </c>
      <c r="B405" s="54" t="s">
        <v>634</v>
      </c>
      <c r="C405" s="31">
        <v>4301051901</v>
      </c>
      <c r="D405" s="647">
        <v>4680115881976</v>
      </c>
      <c r="E405" s="648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99</v>
      </c>
      <c r="L405" s="32"/>
      <c r="M405" s="33" t="s">
        <v>105</v>
      </c>
      <c r="N405" s="33"/>
      <c r="O405" s="32">
        <v>40</v>
      </c>
      <c r="P405" s="711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59"/>
      <c r="R405" s="659"/>
      <c r="S405" s="659"/>
      <c r="T405" s="660"/>
      <c r="U405" s="34"/>
      <c r="V405" s="34"/>
      <c r="W405" s="35" t="s">
        <v>69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636</v>
      </c>
      <c r="B406" s="54" t="s">
        <v>637</v>
      </c>
      <c r="C406" s="31">
        <v>4301051660</v>
      </c>
      <c r="D406" s="647">
        <v>4607091384253</v>
      </c>
      <c r="E406" s="648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67</v>
      </c>
      <c r="L406" s="32"/>
      <c r="M406" s="33" t="s">
        <v>105</v>
      </c>
      <c r="N406" s="33"/>
      <c r="O406" s="32">
        <v>40</v>
      </c>
      <c r="P406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59"/>
      <c r="R406" s="659"/>
      <c r="S406" s="659"/>
      <c r="T406" s="660"/>
      <c r="U406" s="34"/>
      <c r="V406" s="34"/>
      <c r="W406" s="35" t="s">
        <v>69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632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638</v>
      </c>
      <c r="B407" s="54" t="s">
        <v>639</v>
      </c>
      <c r="C407" s="31">
        <v>4301051446</v>
      </c>
      <c r="D407" s="647">
        <v>4680115881969</v>
      </c>
      <c r="E407" s="648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67</v>
      </c>
      <c r="L407" s="32"/>
      <c r="M407" s="33" t="s">
        <v>105</v>
      </c>
      <c r="N407" s="33"/>
      <c r="O407" s="32">
        <v>40</v>
      </c>
      <c r="P407" s="7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59"/>
      <c r="R407" s="659"/>
      <c r="S407" s="659"/>
      <c r="T407" s="660"/>
      <c r="U407" s="34"/>
      <c r="V407" s="34"/>
      <c r="W407" s="35" t="s">
        <v>69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640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56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7"/>
      <c r="P408" s="651" t="s">
        <v>86</v>
      </c>
      <c r="Q408" s="652"/>
      <c r="R408" s="652"/>
      <c r="S408" s="652"/>
      <c r="T408" s="652"/>
      <c r="U408" s="652"/>
      <c r="V408" s="653"/>
      <c r="W408" s="37" t="s">
        <v>87</v>
      </c>
      <c r="X408" s="643">
        <f>IFERROR(X404/H404,"0")+IFERROR(X405/H405,"0")+IFERROR(X406/H406,"0")+IFERROR(X407/H407,"0")</f>
        <v>0</v>
      </c>
      <c r="Y408" s="643">
        <f>IFERROR(Y404/H404,"0")+IFERROR(Y405/H405,"0")+IFERROR(Y406/H406,"0")+IFERROR(Y407/H407,"0")</f>
        <v>0</v>
      </c>
      <c r="Z408" s="643">
        <f>IFERROR(IF(Z404="",0,Z404),"0")+IFERROR(IF(Z405="",0,Z405),"0")+IFERROR(IF(Z406="",0,Z406),"0")+IFERROR(IF(Z407="",0,Z407),"0")</f>
        <v>0</v>
      </c>
      <c r="AA408" s="644"/>
      <c r="AB408" s="644"/>
      <c r="AC408" s="644"/>
    </row>
    <row r="409" spans="1:68" hidden="1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7"/>
      <c r="P409" s="651" t="s">
        <v>86</v>
      </c>
      <c r="Q409" s="652"/>
      <c r="R409" s="652"/>
      <c r="S409" s="652"/>
      <c r="T409" s="652"/>
      <c r="U409" s="652"/>
      <c r="V409" s="653"/>
      <c r="W409" s="37" t="s">
        <v>69</v>
      </c>
      <c r="X409" s="643">
        <f>IFERROR(SUM(X404:X407),"0")</f>
        <v>0</v>
      </c>
      <c r="Y409" s="643">
        <f>IFERROR(SUM(Y404:Y407),"0")</f>
        <v>0</v>
      </c>
      <c r="Z409" s="37"/>
      <c r="AA409" s="644"/>
      <c r="AB409" s="644"/>
      <c r="AC409" s="644"/>
    </row>
    <row r="410" spans="1:68" ht="14.25" hidden="1" customHeight="1" x14ac:dyDescent="0.25">
      <c r="A410" s="654" t="s">
        <v>172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hidden="1" customHeight="1" x14ac:dyDescent="0.25">
      <c r="A411" s="54" t="s">
        <v>641</v>
      </c>
      <c r="B411" s="54" t="s">
        <v>642</v>
      </c>
      <c r="C411" s="31">
        <v>4301060441</v>
      </c>
      <c r="D411" s="647">
        <v>4607091389357</v>
      </c>
      <c r="E411" s="648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99</v>
      </c>
      <c r="L411" s="32"/>
      <c r="M411" s="33" t="s">
        <v>105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59"/>
      <c r="R411" s="659"/>
      <c r="S411" s="659"/>
      <c r="T411" s="660"/>
      <c r="U411" s="34"/>
      <c r="V411" s="34"/>
      <c r="W411" s="35" t="s">
        <v>69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643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56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7"/>
      <c r="P412" s="651" t="s">
        <v>86</v>
      </c>
      <c r="Q412" s="652"/>
      <c r="R412" s="652"/>
      <c r="S412" s="652"/>
      <c r="T412" s="652"/>
      <c r="U412" s="652"/>
      <c r="V412" s="653"/>
      <c r="W412" s="37" t="s">
        <v>87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hidden="1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7"/>
      <c r="P413" s="651" t="s">
        <v>86</v>
      </c>
      <c r="Q413" s="652"/>
      <c r="R413" s="652"/>
      <c r="S413" s="652"/>
      <c r="T413" s="652"/>
      <c r="U413" s="652"/>
      <c r="V413" s="653"/>
      <c r="W413" s="37" t="s">
        <v>69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hidden="1" customHeight="1" x14ac:dyDescent="0.2">
      <c r="A414" s="699" t="s">
        <v>644</v>
      </c>
      <c r="B414" s="700"/>
      <c r="C414" s="700"/>
      <c r="D414" s="700"/>
      <c r="E414" s="700"/>
      <c r="F414" s="700"/>
      <c r="G414" s="700"/>
      <c r="H414" s="700"/>
      <c r="I414" s="700"/>
      <c r="J414" s="700"/>
      <c r="K414" s="700"/>
      <c r="L414" s="700"/>
      <c r="M414" s="700"/>
      <c r="N414" s="700"/>
      <c r="O414" s="700"/>
      <c r="P414" s="700"/>
      <c r="Q414" s="700"/>
      <c r="R414" s="700"/>
      <c r="S414" s="700"/>
      <c r="T414" s="700"/>
      <c r="U414" s="700"/>
      <c r="V414" s="700"/>
      <c r="W414" s="700"/>
      <c r="X414" s="700"/>
      <c r="Y414" s="700"/>
      <c r="Z414" s="700"/>
      <c r="AA414" s="48"/>
      <c r="AB414" s="48"/>
      <c r="AC414" s="48"/>
    </row>
    <row r="415" spans="1:68" ht="16.5" hidden="1" customHeight="1" x14ac:dyDescent="0.25">
      <c r="A415" s="669" t="s">
        <v>645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hidden="1" customHeight="1" x14ac:dyDescent="0.25">
      <c r="A416" s="654" t="s">
        <v>146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customHeight="1" x14ac:dyDescent="0.25">
      <c r="A417" s="54" t="s">
        <v>646</v>
      </c>
      <c r="B417" s="54" t="s">
        <v>647</v>
      </c>
      <c r="C417" s="31">
        <v>4301031405</v>
      </c>
      <c r="D417" s="647">
        <v>4680115886100</v>
      </c>
      <c r="E417" s="648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59"/>
      <c r="R417" s="659"/>
      <c r="S417" s="659"/>
      <c r="T417" s="660"/>
      <c r="U417" s="34"/>
      <c r="V417" s="34"/>
      <c r="W417" s="35" t="s">
        <v>69</v>
      </c>
      <c r="X417" s="641">
        <v>10</v>
      </c>
      <c r="Y417" s="642">
        <f t="shared" ref="Y417:Y426" si="62">IFERROR(IF(X417="",0,CEILING((X417/$H417),1)*$H417),"")</f>
        <v>10.8</v>
      </c>
      <c r="Z417" s="36">
        <f>IFERROR(IF(Y417=0,"",ROUNDUP(Y417/H417,0)*0.00902),"")</f>
        <v>1.804E-2</v>
      </c>
      <c r="AA417" s="56"/>
      <c r="AB417" s="57"/>
      <c r="AC417" s="461" t="s">
        <v>648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10.388888888888889</v>
      </c>
      <c r="BN417" s="64">
        <f t="shared" ref="BN417:BN426" si="64">IFERROR(Y417*I417/H417,"0")</f>
        <v>11.22</v>
      </c>
      <c r="BO417" s="64">
        <f t="shared" ref="BO417:BO426" si="65">IFERROR(1/J417*(X417/H417),"0")</f>
        <v>1.4029180695847361E-2</v>
      </c>
      <c r="BP417" s="64">
        <f t="shared" ref="BP417:BP426" si="66">IFERROR(1/J417*(Y417/H417),"0")</f>
        <v>1.5151515151515152E-2</v>
      </c>
    </row>
    <row r="418" spans="1:68" ht="27" hidden="1" customHeight="1" x14ac:dyDescent="0.25">
      <c r="A418" s="54" t="s">
        <v>649</v>
      </c>
      <c r="B418" s="54" t="s">
        <v>650</v>
      </c>
      <c r="C418" s="31">
        <v>4301031406</v>
      </c>
      <c r="D418" s="647">
        <v>4680115886117</v>
      </c>
      <c r="E418" s="648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59"/>
      <c r="R418" s="659"/>
      <c r="S418" s="659"/>
      <c r="T418" s="660"/>
      <c r="U418" s="34"/>
      <c r="V418" s="34"/>
      <c r="W418" s="35" t="s">
        <v>69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649</v>
      </c>
      <c r="B419" s="54" t="s">
        <v>652</v>
      </c>
      <c r="C419" s="31">
        <v>4301031382</v>
      </c>
      <c r="D419" s="647">
        <v>4680115886117</v>
      </c>
      <c r="E419" s="648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81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59"/>
      <c r="R419" s="659"/>
      <c r="S419" s="659"/>
      <c r="T419" s="660"/>
      <c r="U419" s="34"/>
      <c r="V419" s="34"/>
      <c r="W419" s="35" t="s">
        <v>69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653</v>
      </c>
      <c r="B420" s="54" t="s">
        <v>654</v>
      </c>
      <c r="C420" s="31">
        <v>4301031402</v>
      </c>
      <c r="D420" s="647">
        <v>4680115886124</v>
      </c>
      <c r="E420" s="648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6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59"/>
      <c r="R420" s="659"/>
      <c r="S420" s="659"/>
      <c r="T420" s="660"/>
      <c r="U420" s="34"/>
      <c r="V420" s="34"/>
      <c r="W420" s="35" t="s">
        <v>69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4301031366</v>
      </c>
      <c r="D421" s="647">
        <v>4680115883147</v>
      </c>
      <c r="E421" s="648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149</v>
      </c>
      <c r="L421" s="32"/>
      <c r="M421" s="33" t="s">
        <v>68</v>
      </c>
      <c r="N421" s="33"/>
      <c r="O421" s="32">
        <v>50</v>
      </c>
      <c r="P421" s="9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59"/>
      <c r="R421" s="659"/>
      <c r="S421" s="659"/>
      <c r="T421" s="660"/>
      <c r="U421" s="34"/>
      <c r="V421" s="34"/>
      <c r="W421" s="35" t="s">
        <v>69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658</v>
      </c>
      <c r="B422" s="54" t="s">
        <v>659</v>
      </c>
      <c r="C422" s="31">
        <v>4301031362</v>
      </c>
      <c r="D422" s="647">
        <v>4607091384338</v>
      </c>
      <c r="E422" s="648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149</v>
      </c>
      <c r="L422" s="32"/>
      <c r="M422" s="33" t="s">
        <v>68</v>
      </c>
      <c r="N422" s="33"/>
      <c r="O422" s="32">
        <v>50</v>
      </c>
      <c r="P422" s="8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59"/>
      <c r="R422" s="659"/>
      <c r="S422" s="659"/>
      <c r="T422" s="660"/>
      <c r="U422" s="34"/>
      <c r="V422" s="34"/>
      <c r="W422" s="35" t="s">
        <v>69</v>
      </c>
      <c r="X422" s="641">
        <v>42</v>
      </c>
      <c r="Y422" s="642">
        <f t="shared" si="62"/>
        <v>42</v>
      </c>
      <c r="Z422" s="36">
        <f t="shared" si="67"/>
        <v>0.1004</v>
      </c>
      <c r="AA422" s="56"/>
      <c r="AB422" s="57"/>
      <c r="AC422" s="471" t="s">
        <v>648</v>
      </c>
      <c r="AG422" s="64"/>
      <c r="AJ422" s="68"/>
      <c r="AK422" s="68">
        <v>0</v>
      </c>
      <c r="BB422" s="472" t="s">
        <v>1</v>
      </c>
      <c r="BM422" s="64">
        <f t="shared" si="63"/>
        <v>44.599999999999994</v>
      </c>
      <c r="BN422" s="64">
        <f t="shared" si="64"/>
        <v>44.599999999999994</v>
      </c>
      <c r="BO422" s="64">
        <f t="shared" si="65"/>
        <v>8.5470085470085472E-2</v>
      </c>
      <c r="BP422" s="64">
        <f t="shared" si="66"/>
        <v>8.5470085470085472E-2</v>
      </c>
    </row>
    <row r="423" spans="1:68" ht="37.5" customHeight="1" x14ac:dyDescent="0.25">
      <c r="A423" s="54" t="s">
        <v>660</v>
      </c>
      <c r="B423" s="54" t="s">
        <v>661</v>
      </c>
      <c r="C423" s="31">
        <v>4301031361</v>
      </c>
      <c r="D423" s="647">
        <v>4607091389524</v>
      </c>
      <c r="E423" s="648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149</v>
      </c>
      <c r="L423" s="32"/>
      <c r="M423" s="33" t="s">
        <v>68</v>
      </c>
      <c r="N423" s="33"/>
      <c r="O423" s="32">
        <v>50</v>
      </c>
      <c r="P423" s="9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59"/>
      <c r="R423" s="659"/>
      <c r="S423" s="659"/>
      <c r="T423" s="660"/>
      <c r="U423" s="34"/>
      <c r="V423" s="34"/>
      <c r="W423" s="35" t="s">
        <v>69</v>
      </c>
      <c r="X423" s="641">
        <v>17.5</v>
      </c>
      <c r="Y423" s="642">
        <f t="shared" si="62"/>
        <v>18.900000000000002</v>
      </c>
      <c r="Z423" s="36">
        <f t="shared" si="67"/>
        <v>4.5179999999999998E-2</v>
      </c>
      <c r="AA423" s="56"/>
      <c r="AB423" s="57"/>
      <c r="AC423" s="473" t="s">
        <v>662</v>
      </c>
      <c r="AG423" s="64"/>
      <c r="AJ423" s="68"/>
      <c r="AK423" s="68">
        <v>0</v>
      </c>
      <c r="BB423" s="474" t="s">
        <v>1</v>
      </c>
      <c r="BM423" s="64">
        <f t="shared" si="63"/>
        <v>18.583333333333332</v>
      </c>
      <c r="BN423" s="64">
        <f t="shared" si="64"/>
        <v>20.07</v>
      </c>
      <c r="BO423" s="64">
        <f t="shared" si="65"/>
        <v>3.5612535612535613E-2</v>
      </c>
      <c r="BP423" s="64">
        <f t="shared" si="66"/>
        <v>3.8461538461538464E-2</v>
      </c>
    </row>
    <row r="424" spans="1:68" ht="27" hidden="1" customHeight="1" x14ac:dyDescent="0.25">
      <c r="A424" s="54" t="s">
        <v>663</v>
      </c>
      <c r="B424" s="54" t="s">
        <v>664</v>
      </c>
      <c r="C424" s="31">
        <v>4301031364</v>
      </c>
      <c r="D424" s="647">
        <v>4680115883161</v>
      </c>
      <c r="E424" s="648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149</v>
      </c>
      <c r="L424" s="32"/>
      <c r="M424" s="33" t="s">
        <v>68</v>
      </c>
      <c r="N424" s="33"/>
      <c r="O424" s="32">
        <v>50</v>
      </c>
      <c r="P424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59"/>
      <c r="R424" s="659"/>
      <c r="S424" s="659"/>
      <c r="T424" s="660"/>
      <c r="U424" s="34"/>
      <c r="V424" s="34"/>
      <c r="W424" s="35" t="s">
        <v>69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665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4301031358</v>
      </c>
      <c r="D425" s="647">
        <v>4607091389531</v>
      </c>
      <c r="E425" s="648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149</v>
      </c>
      <c r="L425" s="32"/>
      <c r="M425" s="33" t="s">
        <v>68</v>
      </c>
      <c r="N425" s="33"/>
      <c r="O425" s="32">
        <v>50</v>
      </c>
      <c r="P425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59"/>
      <c r="R425" s="659"/>
      <c r="S425" s="659"/>
      <c r="T425" s="660"/>
      <c r="U425" s="34"/>
      <c r="V425" s="34"/>
      <c r="W425" s="35" t="s">
        <v>69</v>
      </c>
      <c r="X425" s="641">
        <v>70</v>
      </c>
      <c r="Y425" s="642">
        <f t="shared" si="62"/>
        <v>71.400000000000006</v>
      </c>
      <c r="Z425" s="36">
        <f t="shared" si="67"/>
        <v>0.17068</v>
      </c>
      <c r="AA425" s="56"/>
      <c r="AB425" s="57"/>
      <c r="AC425" s="477" t="s">
        <v>668</v>
      </c>
      <c r="AG425" s="64"/>
      <c r="AJ425" s="68"/>
      <c r="AK425" s="68">
        <v>0</v>
      </c>
      <c r="BB425" s="478" t="s">
        <v>1</v>
      </c>
      <c r="BM425" s="64">
        <f t="shared" si="63"/>
        <v>74.333333333333329</v>
      </c>
      <c r="BN425" s="64">
        <f t="shared" si="64"/>
        <v>75.820000000000007</v>
      </c>
      <c r="BO425" s="64">
        <f t="shared" si="65"/>
        <v>0.14245014245014245</v>
      </c>
      <c r="BP425" s="64">
        <f t="shared" si="66"/>
        <v>0.14529914529914531</v>
      </c>
    </row>
    <row r="426" spans="1:68" ht="37.5" hidden="1" customHeight="1" x14ac:dyDescent="0.25">
      <c r="A426" s="54" t="s">
        <v>669</v>
      </c>
      <c r="B426" s="54" t="s">
        <v>670</v>
      </c>
      <c r="C426" s="31">
        <v>4301031360</v>
      </c>
      <c r="D426" s="647">
        <v>4607091384345</v>
      </c>
      <c r="E426" s="648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149</v>
      </c>
      <c r="L426" s="32"/>
      <c r="M426" s="33" t="s">
        <v>68</v>
      </c>
      <c r="N426" s="33"/>
      <c r="O426" s="32">
        <v>50</v>
      </c>
      <c r="P426" s="74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59"/>
      <c r="R426" s="659"/>
      <c r="S426" s="659"/>
      <c r="T426" s="660"/>
      <c r="U426" s="34"/>
      <c r="V426" s="34"/>
      <c r="W426" s="35" t="s">
        <v>69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665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6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7"/>
      <c r="P427" s="651" t="s">
        <v>86</v>
      </c>
      <c r="Q427" s="652"/>
      <c r="R427" s="652"/>
      <c r="S427" s="652"/>
      <c r="T427" s="652"/>
      <c r="U427" s="652"/>
      <c r="V427" s="653"/>
      <c r="W427" s="37" t="s">
        <v>87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63.518518518518512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65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0.33429999999999999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7"/>
      <c r="P428" s="651" t="s">
        <v>86</v>
      </c>
      <c r="Q428" s="652"/>
      <c r="R428" s="652"/>
      <c r="S428" s="652"/>
      <c r="T428" s="652"/>
      <c r="U428" s="652"/>
      <c r="V428" s="653"/>
      <c r="W428" s="37" t="s">
        <v>69</v>
      </c>
      <c r="X428" s="643">
        <f>IFERROR(SUM(X417:X426),"0")</f>
        <v>139.5</v>
      </c>
      <c r="Y428" s="643">
        <f>IFERROR(SUM(Y417:Y426),"0")</f>
        <v>143.10000000000002</v>
      </c>
      <c r="Z428" s="37"/>
      <c r="AA428" s="644"/>
      <c r="AB428" s="644"/>
      <c r="AC428" s="644"/>
    </row>
    <row r="429" spans="1:68" ht="14.25" hidden="1" customHeight="1" x14ac:dyDescent="0.25">
      <c r="A429" s="654" t="s">
        <v>64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hidden="1" customHeight="1" x14ac:dyDescent="0.25">
      <c r="A430" s="54" t="s">
        <v>671</v>
      </c>
      <c r="B430" s="54" t="s">
        <v>672</v>
      </c>
      <c r="C430" s="31">
        <v>4301051284</v>
      </c>
      <c r="D430" s="647">
        <v>4607091384352</v>
      </c>
      <c r="E430" s="648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104</v>
      </c>
      <c r="L430" s="32"/>
      <c r="M430" s="33" t="s">
        <v>105</v>
      </c>
      <c r="N430" s="33"/>
      <c r="O430" s="32">
        <v>45</v>
      </c>
      <c r="P430" s="9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59"/>
      <c r="R430" s="659"/>
      <c r="S430" s="659"/>
      <c r="T430" s="660"/>
      <c r="U430" s="34"/>
      <c r="V430" s="34"/>
      <c r="W430" s="35" t="s">
        <v>69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673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674</v>
      </c>
      <c r="B431" s="54" t="s">
        <v>675</v>
      </c>
      <c r="C431" s="31">
        <v>4301051431</v>
      </c>
      <c r="D431" s="647">
        <v>4607091389654</v>
      </c>
      <c r="E431" s="648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67</v>
      </c>
      <c r="L431" s="32"/>
      <c r="M431" s="33" t="s">
        <v>105</v>
      </c>
      <c r="N431" s="33"/>
      <c r="O431" s="32">
        <v>45</v>
      </c>
      <c r="P431" s="7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59"/>
      <c r="R431" s="659"/>
      <c r="S431" s="659"/>
      <c r="T431" s="660"/>
      <c r="U431" s="34"/>
      <c r="V431" s="34"/>
      <c r="W431" s="35" t="s">
        <v>69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676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56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7"/>
      <c r="P432" s="651" t="s">
        <v>86</v>
      </c>
      <c r="Q432" s="652"/>
      <c r="R432" s="652"/>
      <c r="S432" s="652"/>
      <c r="T432" s="652"/>
      <c r="U432" s="652"/>
      <c r="V432" s="653"/>
      <c r="W432" s="37" t="s">
        <v>87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hidden="1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7"/>
      <c r="P433" s="651" t="s">
        <v>86</v>
      </c>
      <c r="Q433" s="652"/>
      <c r="R433" s="652"/>
      <c r="S433" s="652"/>
      <c r="T433" s="652"/>
      <c r="U433" s="652"/>
      <c r="V433" s="653"/>
      <c r="W433" s="37" t="s">
        <v>69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hidden="1" customHeight="1" x14ac:dyDescent="0.25">
      <c r="A434" s="669" t="s">
        <v>677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hidden="1" customHeight="1" x14ac:dyDescent="0.25">
      <c r="A435" s="654" t="s">
        <v>135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hidden="1" customHeight="1" x14ac:dyDescent="0.25">
      <c r="A436" s="54" t="s">
        <v>678</v>
      </c>
      <c r="B436" s="54" t="s">
        <v>679</v>
      </c>
      <c r="C436" s="31">
        <v>4301020319</v>
      </c>
      <c r="D436" s="647">
        <v>4680115885240</v>
      </c>
      <c r="E436" s="648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10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59"/>
      <c r="R436" s="659"/>
      <c r="S436" s="659"/>
      <c r="T436" s="660"/>
      <c r="U436" s="34"/>
      <c r="V436" s="34"/>
      <c r="W436" s="35" t="s">
        <v>69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680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681</v>
      </c>
      <c r="B437" s="54" t="s">
        <v>682</v>
      </c>
      <c r="C437" s="31">
        <v>4301020315</v>
      </c>
      <c r="D437" s="647">
        <v>4607091389364</v>
      </c>
      <c r="E437" s="648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59"/>
      <c r="R437" s="659"/>
      <c r="S437" s="659"/>
      <c r="T437" s="660"/>
      <c r="U437" s="34"/>
      <c r="V437" s="34"/>
      <c r="W437" s="35" t="s">
        <v>69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683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56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7"/>
      <c r="P438" s="651" t="s">
        <v>86</v>
      </c>
      <c r="Q438" s="652"/>
      <c r="R438" s="652"/>
      <c r="S438" s="652"/>
      <c r="T438" s="652"/>
      <c r="U438" s="652"/>
      <c r="V438" s="653"/>
      <c r="W438" s="37" t="s">
        <v>87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hidden="1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7"/>
      <c r="P439" s="651" t="s">
        <v>86</v>
      </c>
      <c r="Q439" s="652"/>
      <c r="R439" s="652"/>
      <c r="S439" s="652"/>
      <c r="T439" s="652"/>
      <c r="U439" s="652"/>
      <c r="V439" s="653"/>
      <c r="W439" s="37" t="s">
        <v>69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hidden="1" customHeight="1" x14ac:dyDescent="0.25">
      <c r="A440" s="654" t="s">
        <v>146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hidden="1" customHeight="1" x14ac:dyDescent="0.25">
      <c r="A441" s="54" t="s">
        <v>684</v>
      </c>
      <c r="B441" s="54" t="s">
        <v>685</v>
      </c>
      <c r="C441" s="31">
        <v>4301031403</v>
      </c>
      <c r="D441" s="647">
        <v>4680115886094</v>
      </c>
      <c r="E441" s="648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5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59"/>
      <c r="R441" s="659"/>
      <c r="S441" s="659"/>
      <c r="T441" s="660"/>
      <c r="U441" s="34"/>
      <c r="V441" s="34"/>
      <c r="W441" s="35" t="s">
        <v>69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686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4301031363</v>
      </c>
      <c r="D442" s="647">
        <v>4607091389425</v>
      </c>
      <c r="E442" s="648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149</v>
      </c>
      <c r="L442" s="32"/>
      <c r="M442" s="33" t="s">
        <v>68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59"/>
      <c r="R442" s="659"/>
      <c r="S442" s="659"/>
      <c r="T442" s="660"/>
      <c r="U442" s="34"/>
      <c r="V442" s="34"/>
      <c r="W442" s="35" t="s">
        <v>69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689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4301031373</v>
      </c>
      <c r="D443" s="647">
        <v>4680115880771</v>
      </c>
      <c r="E443" s="648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149</v>
      </c>
      <c r="L443" s="32"/>
      <c r="M443" s="33" t="s">
        <v>68</v>
      </c>
      <c r="N443" s="33"/>
      <c r="O443" s="32">
        <v>50</v>
      </c>
      <c r="P443" s="71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59"/>
      <c r="R443" s="659"/>
      <c r="S443" s="659"/>
      <c r="T443" s="660"/>
      <c r="U443" s="34"/>
      <c r="V443" s="34"/>
      <c r="W443" s="35" t="s">
        <v>69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692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693</v>
      </c>
      <c r="B444" s="54" t="s">
        <v>694</v>
      </c>
      <c r="C444" s="31">
        <v>4301031359</v>
      </c>
      <c r="D444" s="647">
        <v>4607091389500</v>
      </c>
      <c r="E444" s="648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9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59"/>
      <c r="R444" s="659"/>
      <c r="S444" s="659"/>
      <c r="T444" s="660"/>
      <c r="U444" s="34"/>
      <c r="V444" s="34"/>
      <c r="W444" s="35" t="s">
        <v>69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692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56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7"/>
      <c r="P445" s="651" t="s">
        <v>86</v>
      </c>
      <c r="Q445" s="652"/>
      <c r="R445" s="652"/>
      <c r="S445" s="652"/>
      <c r="T445" s="652"/>
      <c r="U445" s="652"/>
      <c r="V445" s="653"/>
      <c r="W445" s="37" t="s">
        <v>87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hidden="1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7"/>
      <c r="P446" s="651" t="s">
        <v>86</v>
      </c>
      <c r="Q446" s="652"/>
      <c r="R446" s="652"/>
      <c r="S446" s="652"/>
      <c r="T446" s="652"/>
      <c r="U446" s="652"/>
      <c r="V446" s="653"/>
      <c r="W446" s="37" t="s">
        <v>69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hidden="1" customHeight="1" x14ac:dyDescent="0.25">
      <c r="A447" s="669" t="s">
        <v>695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hidden="1" customHeight="1" x14ac:dyDescent="0.25">
      <c r="A448" s="654" t="s">
        <v>146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hidden="1" customHeight="1" x14ac:dyDescent="0.25">
      <c r="A449" s="54" t="s">
        <v>696</v>
      </c>
      <c r="B449" s="54" t="s">
        <v>697</v>
      </c>
      <c r="C449" s="31">
        <v>4301031294</v>
      </c>
      <c r="D449" s="647">
        <v>4680115885189</v>
      </c>
      <c r="E449" s="648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149</v>
      </c>
      <c r="L449" s="32"/>
      <c r="M449" s="33" t="s">
        <v>68</v>
      </c>
      <c r="N449" s="33"/>
      <c r="O449" s="32">
        <v>40</v>
      </c>
      <c r="P449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59"/>
      <c r="R449" s="659"/>
      <c r="S449" s="659"/>
      <c r="T449" s="660"/>
      <c r="U449" s="34"/>
      <c r="V449" s="34"/>
      <c r="W449" s="35" t="s">
        <v>69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698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4301031347</v>
      </c>
      <c r="D450" s="647">
        <v>4680115885110</v>
      </c>
      <c r="E450" s="648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80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59"/>
      <c r="R450" s="659"/>
      <c r="S450" s="659"/>
      <c r="T450" s="660"/>
      <c r="U450" s="34"/>
      <c r="V450" s="34"/>
      <c r="W450" s="35" t="s">
        <v>69</v>
      </c>
      <c r="X450" s="641">
        <v>40</v>
      </c>
      <c r="Y450" s="642">
        <f>IFERROR(IF(X450="",0,CEILING((X450/$H450),1)*$H450),"")</f>
        <v>40.799999999999997</v>
      </c>
      <c r="Z450" s="36">
        <f>IFERROR(IF(Y450=0,"",ROUNDUP(Y450/H450,0)*0.00651),"")</f>
        <v>0.22134000000000001</v>
      </c>
      <c r="AA450" s="56"/>
      <c r="AB450" s="57"/>
      <c r="AC450" s="499" t="s">
        <v>701</v>
      </c>
      <c r="AG450" s="64"/>
      <c r="AJ450" s="68"/>
      <c r="AK450" s="68">
        <v>0</v>
      </c>
      <c r="BB450" s="500" t="s">
        <v>1</v>
      </c>
      <c r="BM450" s="64">
        <f>IFERROR(X450*I450/H450,"0")</f>
        <v>70</v>
      </c>
      <c r="BN450" s="64">
        <f>IFERROR(Y450*I450/H450,"0")</f>
        <v>71.399999999999991</v>
      </c>
      <c r="BO450" s="64">
        <f>IFERROR(1/J450*(X450/H450),"0")</f>
        <v>0.18315018315018317</v>
      </c>
      <c r="BP450" s="64">
        <f>IFERROR(1/J450*(Y450/H450),"0")</f>
        <v>0.18681318681318682</v>
      </c>
    </row>
    <row r="451" spans="1:68" x14ac:dyDescent="0.2">
      <c r="A451" s="656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7"/>
      <c r="P451" s="651" t="s">
        <v>86</v>
      </c>
      <c r="Q451" s="652"/>
      <c r="R451" s="652"/>
      <c r="S451" s="652"/>
      <c r="T451" s="652"/>
      <c r="U451" s="652"/>
      <c r="V451" s="653"/>
      <c r="W451" s="37" t="s">
        <v>87</v>
      </c>
      <c r="X451" s="643">
        <f>IFERROR(X449/H449,"0")+IFERROR(X450/H450,"0")</f>
        <v>33.333333333333336</v>
      </c>
      <c r="Y451" s="643">
        <f>IFERROR(Y449/H449,"0")+IFERROR(Y450/H450,"0")</f>
        <v>34</v>
      </c>
      <c r="Z451" s="643">
        <f>IFERROR(IF(Z449="",0,Z449),"0")+IFERROR(IF(Z450="",0,Z450),"0")</f>
        <v>0.22134000000000001</v>
      </c>
      <c r="AA451" s="644"/>
      <c r="AB451" s="644"/>
      <c r="AC451" s="644"/>
    </row>
    <row r="452" spans="1:68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7"/>
      <c r="P452" s="651" t="s">
        <v>86</v>
      </c>
      <c r="Q452" s="652"/>
      <c r="R452" s="652"/>
      <c r="S452" s="652"/>
      <c r="T452" s="652"/>
      <c r="U452" s="652"/>
      <c r="V452" s="653"/>
      <c r="W452" s="37" t="s">
        <v>69</v>
      </c>
      <c r="X452" s="643">
        <f>IFERROR(SUM(X449:X450),"0")</f>
        <v>40</v>
      </c>
      <c r="Y452" s="643">
        <f>IFERROR(SUM(Y449:Y450),"0")</f>
        <v>40.799999999999997</v>
      </c>
      <c r="Z452" s="37"/>
      <c r="AA452" s="644"/>
      <c r="AB452" s="644"/>
      <c r="AC452" s="644"/>
    </row>
    <row r="453" spans="1:68" ht="16.5" hidden="1" customHeight="1" x14ac:dyDescent="0.25">
      <c r="A453" s="669" t="s">
        <v>702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hidden="1" customHeight="1" x14ac:dyDescent="0.25">
      <c r="A454" s="654" t="s">
        <v>146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hidden="1" customHeight="1" x14ac:dyDescent="0.25">
      <c r="A455" s="54" t="s">
        <v>703</v>
      </c>
      <c r="B455" s="54" t="s">
        <v>704</v>
      </c>
      <c r="C455" s="31">
        <v>4301031261</v>
      </c>
      <c r="D455" s="647">
        <v>4680115885103</v>
      </c>
      <c r="E455" s="648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59"/>
      <c r="R455" s="659"/>
      <c r="S455" s="659"/>
      <c r="T455" s="660"/>
      <c r="U455" s="34"/>
      <c r="V455" s="34"/>
      <c r="W455" s="35" t="s">
        <v>69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705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56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7"/>
      <c r="P456" s="651" t="s">
        <v>86</v>
      </c>
      <c r="Q456" s="652"/>
      <c r="R456" s="652"/>
      <c r="S456" s="652"/>
      <c r="T456" s="652"/>
      <c r="U456" s="652"/>
      <c r="V456" s="653"/>
      <c r="W456" s="37" t="s">
        <v>87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hidden="1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7"/>
      <c r="P457" s="651" t="s">
        <v>86</v>
      </c>
      <c r="Q457" s="652"/>
      <c r="R457" s="652"/>
      <c r="S457" s="652"/>
      <c r="T457" s="652"/>
      <c r="U457" s="652"/>
      <c r="V457" s="653"/>
      <c r="W457" s="37" t="s">
        <v>69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hidden="1" customHeight="1" x14ac:dyDescent="0.25">
      <c r="A458" s="654" t="s">
        <v>172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hidden="1" customHeight="1" x14ac:dyDescent="0.25">
      <c r="A459" s="54" t="s">
        <v>706</v>
      </c>
      <c r="B459" s="54" t="s">
        <v>707</v>
      </c>
      <c r="C459" s="31">
        <v>4301060412</v>
      </c>
      <c r="D459" s="647">
        <v>4680115885509</v>
      </c>
      <c r="E459" s="648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6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59"/>
      <c r="R459" s="659"/>
      <c r="S459" s="659"/>
      <c r="T459" s="660"/>
      <c r="U459" s="34"/>
      <c r="V459" s="34"/>
      <c r="W459" s="35" t="s">
        <v>69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708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56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7"/>
      <c r="P460" s="651" t="s">
        <v>86</v>
      </c>
      <c r="Q460" s="652"/>
      <c r="R460" s="652"/>
      <c r="S460" s="652"/>
      <c r="T460" s="652"/>
      <c r="U460" s="652"/>
      <c r="V460" s="653"/>
      <c r="W460" s="37" t="s">
        <v>87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hidden="1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7"/>
      <c r="P461" s="651" t="s">
        <v>86</v>
      </c>
      <c r="Q461" s="652"/>
      <c r="R461" s="652"/>
      <c r="S461" s="652"/>
      <c r="T461" s="652"/>
      <c r="U461" s="652"/>
      <c r="V461" s="653"/>
      <c r="W461" s="37" t="s">
        <v>69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hidden="1" customHeight="1" x14ac:dyDescent="0.2">
      <c r="A462" s="699" t="s">
        <v>709</v>
      </c>
      <c r="B462" s="700"/>
      <c r="C462" s="700"/>
      <c r="D462" s="700"/>
      <c r="E462" s="700"/>
      <c r="F462" s="700"/>
      <c r="G462" s="700"/>
      <c r="H462" s="700"/>
      <c r="I462" s="700"/>
      <c r="J462" s="700"/>
      <c r="K462" s="700"/>
      <c r="L462" s="700"/>
      <c r="M462" s="700"/>
      <c r="N462" s="700"/>
      <c r="O462" s="700"/>
      <c r="P462" s="700"/>
      <c r="Q462" s="700"/>
      <c r="R462" s="700"/>
      <c r="S462" s="700"/>
      <c r="T462" s="700"/>
      <c r="U462" s="700"/>
      <c r="V462" s="700"/>
      <c r="W462" s="700"/>
      <c r="X462" s="700"/>
      <c r="Y462" s="700"/>
      <c r="Z462" s="700"/>
      <c r="AA462" s="48"/>
      <c r="AB462" s="48"/>
      <c r="AC462" s="48"/>
    </row>
    <row r="463" spans="1:68" ht="16.5" hidden="1" customHeight="1" x14ac:dyDescent="0.25">
      <c r="A463" s="669" t="s">
        <v>709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hidden="1" customHeight="1" x14ac:dyDescent="0.25">
      <c r="A464" s="654" t="s">
        <v>96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customHeight="1" x14ac:dyDescent="0.25">
      <c r="A465" s="54" t="s">
        <v>710</v>
      </c>
      <c r="B465" s="54" t="s">
        <v>711</v>
      </c>
      <c r="C465" s="31">
        <v>4301011795</v>
      </c>
      <c r="D465" s="647">
        <v>4607091389067</v>
      </c>
      <c r="E465" s="648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59"/>
      <c r="R465" s="659"/>
      <c r="S465" s="659"/>
      <c r="T465" s="660"/>
      <c r="U465" s="34"/>
      <c r="V465" s="34"/>
      <c r="W465" s="35" t="s">
        <v>69</v>
      </c>
      <c r="X465" s="641">
        <v>100</v>
      </c>
      <c r="Y465" s="642">
        <f t="shared" ref="Y465:Y480" si="68">IFERROR(IF(X465="",0,CEILING((X465/$H465),1)*$H465),"")</f>
        <v>100.32000000000001</v>
      </c>
      <c r="Z465" s="36">
        <f t="shared" ref="Z465:Z470" si="69">IFERROR(IF(Y465=0,"",ROUNDUP(Y465/H465,0)*0.01196),"")</f>
        <v>0.22724</v>
      </c>
      <c r="AA465" s="56"/>
      <c r="AB465" s="57"/>
      <c r="AC465" s="505" t="s">
        <v>712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106.81818181818181</v>
      </c>
      <c r="BN465" s="64">
        <f t="shared" ref="BN465:BN480" si="71">IFERROR(Y465*I465/H465,"0")</f>
        <v>107.16</v>
      </c>
      <c r="BO465" s="64">
        <f t="shared" ref="BO465:BO480" si="72">IFERROR(1/J465*(X465/H465),"0")</f>
        <v>0.18210955710955709</v>
      </c>
      <c r="BP465" s="64">
        <f t="shared" ref="BP465:BP480" si="73">IFERROR(1/J465*(Y465/H465),"0")</f>
        <v>0.18269230769230771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4301011961</v>
      </c>
      <c r="D466" s="647">
        <v>4680115885271</v>
      </c>
      <c r="E466" s="648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59"/>
      <c r="R466" s="659"/>
      <c r="S466" s="659"/>
      <c r="T466" s="660"/>
      <c r="U466" s="34"/>
      <c r="V466" s="34"/>
      <c r="W466" s="35" t="s">
        <v>69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715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4301011376</v>
      </c>
      <c r="D467" s="647">
        <v>4680115885226</v>
      </c>
      <c r="E467" s="648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99</v>
      </c>
      <c r="L467" s="32"/>
      <c r="M467" s="33" t="s">
        <v>105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59"/>
      <c r="R467" s="659"/>
      <c r="S467" s="659"/>
      <c r="T467" s="660"/>
      <c r="U467" s="34"/>
      <c r="V467" s="34"/>
      <c r="W467" s="35" t="s">
        <v>69</v>
      </c>
      <c r="X467" s="641">
        <v>100</v>
      </c>
      <c r="Y467" s="642">
        <f t="shared" si="68"/>
        <v>100.32000000000001</v>
      </c>
      <c r="Z467" s="36">
        <f t="shared" si="69"/>
        <v>0.22724</v>
      </c>
      <c r="AA467" s="56"/>
      <c r="AB467" s="57"/>
      <c r="AC467" s="509" t="s">
        <v>718</v>
      </c>
      <c r="AG467" s="64"/>
      <c r="AJ467" s="68"/>
      <c r="AK467" s="68">
        <v>0</v>
      </c>
      <c r="BB467" s="510" t="s">
        <v>1</v>
      </c>
      <c r="BM467" s="64">
        <f t="shared" si="70"/>
        <v>106.81818181818181</v>
      </c>
      <c r="BN467" s="64">
        <f t="shared" si="71"/>
        <v>107.16</v>
      </c>
      <c r="BO467" s="64">
        <f t="shared" si="72"/>
        <v>0.18210955710955709</v>
      </c>
      <c r="BP467" s="64">
        <f t="shared" si="73"/>
        <v>0.18269230769230771</v>
      </c>
    </row>
    <row r="468" spans="1:68" ht="16.5" hidden="1" customHeight="1" x14ac:dyDescent="0.25">
      <c r="A468" s="54" t="s">
        <v>719</v>
      </c>
      <c r="B468" s="54" t="s">
        <v>720</v>
      </c>
      <c r="C468" s="31">
        <v>4301011774</v>
      </c>
      <c r="D468" s="647">
        <v>4680115884502</v>
      </c>
      <c r="E468" s="648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59"/>
      <c r="R468" s="659"/>
      <c r="S468" s="659"/>
      <c r="T468" s="660"/>
      <c r="U468" s="34"/>
      <c r="V468" s="34"/>
      <c r="W468" s="35" t="s">
        <v>69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721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722</v>
      </c>
      <c r="B469" s="54" t="s">
        <v>723</v>
      </c>
      <c r="C469" s="31">
        <v>4301011771</v>
      </c>
      <c r="D469" s="647">
        <v>4607091389104</v>
      </c>
      <c r="E469" s="648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59"/>
      <c r="R469" s="659"/>
      <c r="S469" s="659"/>
      <c r="T469" s="660"/>
      <c r="U469" s="34"/>
      <c r="V469" s="34"/>
      <c r="W469" s="35" t="s">
        <v>69</v>
      </c>
      <c r="X469" s="641">
        <v>120</v>
      </c>
      <c r="Y469" s="642">
        <f t="shared" si="68"/>
        <v>121.44000000000001</v>
      </c>
      <c r="Z469" s="36">
        <f t="shared" si="69"/>
        <v>0.27507999999999999</v>
      </c>
      <c r="AA469" s="56"/>
      <c r="AB469" s="57"/>
      <c r="AC469" s="513" t="s">
        <v>724</v>
      </c>
      <c r="AG469" s="64"/>
      <c r="AJ469" s="68"/>
      <c r="AK469" s="68">
        <v>0</v>
      </c>
      <c r="BB469" s="514" t="s">
        <v>1</v>
      </c>
      <c r="BM469" s="64">
        <f t="shared" si="70"/>
        <v>128.18181818181816</v>
      </c>
      <c r="BN469" s="64">
        <f t="shared" si="71"/>
        <v>129.72</v>
      </c>
      <c r="BO469" s="64">
        <f t="shared" si="72"/>
        <v>0.21853146853146854</v>
      </c>
      <c r="BP469" s="64">
        <f t="shared" si="73"/>
        <v>0.22115384615384617</v>
      </c>
    </row>
    <row r="470" spans="1:68" ht="16.5" hidden="1" customHeight="1" x14ac:dyDescent="0.25">
      <c r="A470" s="54" t="s">
        <v>725</v>
      </c>
      <c r="B470" s="54" t="s">
        <v>726</v>
      </c>
      <c r="C470" s="31">
        <v>4301011799</v>
      </c>
      <c r="D470" s="647">
        <v>4680115884519</v>
      </c>
      <c r="E470" s="648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99</v>
      </c>
      <c r="L470" s="32"/>
      <c r="M470" s="33" t="s">
        <v>105</v>
      </c>
      <c r="N470" s="33"/>
      <c r="O470" s="32">
        <v>60</v>
      </c>
      <c r="P470" s="9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59"/>
      <c r="R470" s="659"/>
      <c r="S470" s="659"/>
      <c r="T470" s="660"/>
      <c r="U470" s="34"/>
      <c r="V470" s="34"/>
      <c r="W470" s="35" t="s">
        <v>69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727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728</v>
      </c>
      <c r="B471" s="54" t="s">
        <v>729</v>
      </c>
      <c r="C471" s="31">
        <v>4301012125</v>
      </c>
      <c r="D471" s="647">
        <v>4680115886391</v>
      </c>
      <c r="E471" s="648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67</v>
      </c>
      <c r="L471" s="32"/>
      <c r="M471" s="33" t="s">
        <v>105</v>
      </c>
      <c r="N471" s="33"/>
      <c r="O471" s="32">
        <v>60</v>
      </c>
      <c r="P471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59"/>
      <c r="R471" s="659"/>
      <c r="S471" s="659"/>
      <c r="T471" s="660"/>
      <c r="U471" s="34"/>
      <c r="V471" s="34"/>
      <c r="W471" s="35" t="s">
        <v>69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712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4301011778</v>
      </c>
      <c r="D472" s="647">
        <v>4680115880603</v>
      </c>
      <c r="E472" s="648"/>
      <c r="F472" s="640">
        <v>0.6</v>
      </c>
      <c r="G472" s="32">
        <v>6</v>
      </c>
      <c r="H472" s="640">
        <v>3.6</v>
      </c>
      <c r="I472" s="640">
        <v>3.81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59"/>
      <c r="R472" s="659"/>
      <c r="S472" s="659"/>
      <c r="T472" s="660"/>
      <c r="U472" s="34"/>
      <c r="V472" s="34"/>
      <c r="W472" s="35" t="s">
        <v>69</v>
      </c>
      <c r="X472" s="641">
        <v>84</v>
      </c>
      <c r="Y472" s="642">
        <f t="shared" si="68"/>
        <v>86.4</v>
      </c>
      <c r="Z472" s="36">
        <f>IFERROR(IF(Y472=0,"",ROUNDUP(Y472/H472,0)*0.00902),"")</f>
        <v>0.21648000000000001</v>
      </c>
      <c r="AA472" s="56"/>
      <c r="AB472" s="57"/>
      <c r="AC472" s="519" t="s">
        <v>712</v>
      </c>
      <c r="AG472" s="64"/>
      <c r="AJ472" s="68"/>
      <c r="AK472" s="68">
        <v>0</v>
      </c>
      <c r="BB472" s="520" t="s">
        <v>1</v>
      </c>
      <c r="BM472" s="64">
        <f t="shared" si="70"/>
        <v>88.9</v>
      </c>
      <c r="BN472" s="64">
        <f t="shared" si="71"/>
        <v>91.440000000000012</v>
      </c>
      <c r="BO472" s="64">
        <f t="shared" si="72"/>
        <v>0.17676767676767677</v>
      </c>
      <c r="BP472" s="64">
        <f t="shared" si="73"/>
        <v>0.18181818181818182</v>
      </c>
    </row>
    <row r="473" spans="1:68" ht="27" hidden="1" customHeight="1" x14ac:dyDescent="0.25">
      <c r="A473" s="54" t="s">
        <v>730</v>
      </c>
      <c r="B473" s="54" t="s">
        <v>732</v>
      </c>
      <c r="C473" s="31">
        <v>4301012035</v>
      </c>
      <c r="D473" s="647">
        <v>4680115880603</v>
      </c>
      <c r="E473" s="648"/>
      <c r="F473" s="640">
        <v>0.6</v>
      </c>
      <c r="G473" s="32">
        <v>8</v>
      </c>
      <c r="H473" s="640">
        <v>4.8</v>
      </c>
      <c r="I473" s="640">
        <v>6.93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7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59"/>
      <c r="R473" s="659"/>
      <c r="S473" s="659"/>
      <c r="T473" s="660"/>
      <c r="U473" s="34"/>
      <c r="V473" s="34"/>
      <c r="W473" s="35" t="s">
        <v>69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712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733</v>
      </c>
      <c r="B474" s="54" t="s">
        <v>734</v>
      </c>
      <c r="C474" s="31">
        <v>4301012036</v>
      </c>
      <c r="D474" s="647">
        <v>4680115882782</v>
      </c>
      <c r="E474" s="648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59"/>
      <c r="R474" s="659"/>
      <c r="S474" s="659"/>
      <c r="T474" s="660"/>
      <c r="U474" s="34"/>
      <c r="V474" s="34"/>
      <c r="W474" s="35" t="s">
        <v>69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715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4301012055</v>
      </c>
      <c r="D475" s="647">
        <v>4680115886469</v>
      </c>
      <c r="E475" s="648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91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59"/>
      <c r="R475" s="659"/>
      <c r="S475" s="659"/>
      <c r="T475" s="660"/>
      <c r="U475" s="34"/>
      <c r="V475" s="34"/>
      <c r="W475" s="35" t="s">
        <v>69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718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737</v>
      </c>
      <c r="B476" s="54" t="s">
        <v>738</v>
      </c>
      <c r="C476" s="31">
        <v>4301012057</v>
      </c>
      <c r="D476" s="647">
        <v>4680115886483</v>
      </c>
      <c r="E476" s="648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12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59"/>
      <c r="R476" s="659"/>
      <c r="S476" s="659"/>
      <c r="T476" s="660"/>
      <c r="U476" s="34"/>
      <c r="V476" s="34"/>
      <c r="W476" s="35" t="s">
        <v>69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721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4301012050</v>
      </c>
      <c r="D477" s="647">
        <v>4680115885479</v>
      </c>
      <c r="E477" s="648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5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59"/>
      <c r="R477" s="659"/>
      <c r="S477" s="659"/>
      <c r="T477" s="660"/>
      <c r="U477" s="34"/>
      <c r="V477" s="34"/>
      <c r="W477" s="35" t="s">
        <v>69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724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741</v>
      </c>
      <c r="B478" s="54" t="s">
        <v>742</v>
      </c>
      <c r="C478" s="31">
        <v>4301011784</v>
      </c>
      <c r="D478" s="647">
        <v>4607091389982</v>
      </c>
      <c r="E478" s="648"/>
      <c r="F478" s="640">
        <v>0.6</v>
      </c>
      <c r="G478" s="32">
        <v>6</v>
      </c>
      <c r="H478" s="640">
        <v>3.6</v>
      </c>
      <c r="I478" s="640">
        <v>3.81</v>
      </c>
      <c r="J478" s="32">
        <v>132</v>
      </c>
      <c r="K478" s="32" t="s">
        <v>104</v>
      </c>
      <c r="L478" s="32"/>
      <c r="M478" s="33" t="s">
        <v>100</v>
      </c>
      <c r="N478" s="33"/>
      <c r="O478" s="32">
        <v>60</v>
      </c>
      <c r="P478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59"/>
      <c r="R478" s="659"/>
      <c r="S478" s="659"/>
      <c r="T478" s="660"/>
      <c r="U478" s="34"/>
      <c r="V478" s="34"/>
      <c r="W478" s="35" t="s">
        <v>69</v>
      </c>
      <c r="X478" s="641">
        <v>210</v>
      </c>
      <c r="Y478" s="642">
        <f t="shared" si="68"/>
        <v>212.4</v>
      </c>
      <c r="Z478" s="36">
        <f>IFERROR(IF(Y478=0,"",ROUNDUP(Y478/H478,0)*0.00902),"")</f>
        <v>0.53217999999999999</v>
      </c>
      <c r="AA478" s="56"/>
      <c r="AB478" s="57"/>
      <c r="AC478" s="531" t="s">
        <v>724</v>
      </c>
      <c r="AG478" s="64"/>
      <c r="AJ478" s="68"/>
      <c r="AK478" s="68">
        <v>0</v>
      </c>
      <c r="BB478" s="532" t="s">
        <v>1</v>
      </c>
      <c r="BM478" s="64">
        <f t="shared" si="70"/>
        <v>222.25</v>
      </c>
      <c r="BN478" s="64">
        <f t="shared" si="71"/>
        <v>224.79</v>
      </c>
      <c r="BO478" s="64">
        <f t="shared" si="72"/>
        <v>0.44191919191919188</v>
      </c>
      <c r="BP478" s="64">
        <f t="shared" si="73"/>
        <v>0.44696969696969696</v>
      </c>
    </row>
    <row r="479" spans="1:68" ht="27" hidden="1" customHeight="1" x14ac:dyDescent="0.25">
      <c r="A479" s="54" t="s">
        <v>741</v>
      </c>
      <c r="B479" s="54" t="s">
        <v>743</v>
      </c>
      <c r="C479" s="31">
        <v>4301012034</v>
      </c>
      <c r="D479" s="647">
        <v>4607091389982</v>
      </c>
      <c r="E479" s="648"/>
      <c r="F479" s="640">
        <v>0.6</v>
      </c>
      <c r="G479" s="32">
        <v>8</v>
      </c>
      <c r="H479" s="640">
        <v>4.8</v>
      </c>
      <c r="I479" s="640">
        <v>6.96</v>
      </c>
      <c r="J479" s="32">
        <v>120</v>
      </c>
      <c r="K479" s="32" t="s">
        <v>104</v>
      </c>
      <c r="L479" s="32"/>
      <c r="M479" s="33" t="s">
        <v>100</v>
      </c>
      <c r="N479" s="33"/>
      <c r="O479" s="32">
        <v>60</v>
      </c>
      <c r="P479" s="75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59"/>
      <c r="R479" s="659"/>
      <c r="S479" s="659"/>
      <c r="T479" s="660"/>
      <c r="U479" s="34"/>
      <c r="V479" s="34"/>
      <c r="W479" s="35" t="s">
        <v>69</v>
      </c>
      <c r="X479" s="641">
        <v>0</v>
      </c>
      <c r="Y479" s="642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724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744</v>
      </c>
      <c r="B480" s="54" t="s">
        <v>745</v>
      </c>
      <c r="C480" s="31">
        <v>4301012058</v>
      </c>
      <c r="D480" s="647">
        <v>4680115886490</v>
      </c>
      <c r="E480" s="648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59"/>
      <c r="R480" s="659"/>
      <c r="S480" s="659"/>
      <c r="T480" s="660"/>
      <c r="U480" s="34"/>
      <c r="V480" s="34"/>
      <c r="W480" s="35" t="s">
        <v>69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727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6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7"/>
      <c r="P481" s="651" t="s">
        <v>86</v>
      </c>
      <c r="Q481" s="652"/>
      <c r="R481" s="652"/>
      <c r="S481" s="652"/>
      <c r="T481" s="652"/>
      <c r="U481" s="652"/>
      <c r="V481" s="653"/>
      <c r="W481" s="37" t="s">
        <v>87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142.27272727272725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144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1.4782199999999999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7"/>
      <c r="P482" s="651" t="s">
        <v>86</v>
      </c>
      <c r="Q482" s="652"/>
      <c r="R482" s="652"/>
      <c r="S482" s="652"/>
      <c r="T482" s="652"/>
      <c r="U482" s="652"/>
      <c r="V482" s="653"/>
      <c r="W482" s="37" t="s">
        <v>69</v>
      </c>
      <c r="X482" s="643">
        <f>IFERROR(SUM(X465:X480),"0")</f>
        <v>614</v>
      </c>
      <c r="Y482" s="643">
        <f>IFERROR(SUM(Y465:Y480),"0")</f>
        <v>620.88</v>
      </c>
      <c r="Z482" s="37"/>
      <c r="AA482" s="644"/>
      <c r="AB482" s="644"/>
      <c r="AC482" s="644"/>
    </row>
    <row r="483" spans="1:68" ht="14.25" hidden="1" customHeight="1" x14ac:dyDescent="0.25">
      <c r="A483" s="654" t="s">
        <v>135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746</v>
      </c>
      <c r="B484" s="54" t="s">
        <v>747</v>
      </c>
      <c r="C484" s="31">
        <v>4301020334</v>
      </c>
      <c r="D484" s="647">
        <v>4607091388930</v>
      </c>
      <c r="E484" s="648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99</v>
      </c>
      <c r="L484" s="32"/>
      <c r="M484" s="33" t="s">
        <v>105</v>
      </c>
      <c r="N484" s="33"/>
      <c r="O484" s="32">
        <v>70</v>
      </c>
      <c r="P484" s="9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59"/>
      <c r="R484" s="659"/>
      <c r="S484" s="659"/>
      <c r="T484" s="660"/>
      <c r="U484" s="34"/>
      <c r="V484" s="34"/>
      <c r="W484" s="35" t="s">
        <v>69</v>
      </c>
      <c r="X484" s="641">
        <v>100</v>
      </c>
      <c r="Y484" s="642">
        <f>IFERROR(IF(X484="",0,CEILING((X484/$H484),1)*$H484),"")</f>
        <v>100.32000000000001</v>
      </c>
      <c r="Z484" s="36">
        <f>IFERROR(IF(Y484=0,"",ROUNDUP(Y484/H484,0)*0.01196),"")</f>
        <v>0.22724</v>
      </c>
      <c r="AA484" s="56"/>
      <c r="AB484" s="57"/>
      <c r="AC484" s="537" t="s">
        <v>748</v>
      </c>
      <c r="AG484" s="64"/>
      <c r="AJ484" s="68"/>
      <c r="AK484" s="68">
        <v>0</v>
      </c>
      <c r="BB484" s="538" t="s">
        <v>1</v>
      </c>
      <c r="BM484" s="64">
        <f>IFERROR(X484*I484/H484,"0")</f>
        <v>106.81818181818181</v>
      </c>
      <c r="BN484" s="64">
        <f>IFERROR(Y484*I484/H484,"0")</f>
        <v>107.16</v>
      </c>
      <c r="BO484" s="64">
        <f>IFERROR(1/J484*(X484/H484),"0")</f>
        <v>0.18210955710955709</v>
      </c>
      <c r="BP484" s="64">
        <f>IFERROR(1/J484*(Y484/H484),"0")</f>
        <v>0.18269230769230771</v>
      </c>
    </row>
    <row r="485" spans="1:68" ht="16.5" hidden="1" customHeight="1" x14ac:dyDescent="0.25">
      <c r="A485" s="54" t="s">
        <v>749</v>
      </c>
      <c r="B485" s="54" t="s">
        <v>750</v>
      </c>
      <c r="C485" s="31">
        <v>4301020384</v>
      </c>
      <c r="D485" s="647">
        <v>4680115886407</v>
      </c>
      <c r="E485" s="648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67</v>
      </c>
      <c r="L485" s="32"/>
      <c r="M485" s="33" t="s">
        <v>105</v>
      </c>
      <c r="N485" s="33"/>
      <c r="O485" s="32">
        <v>70</v>
      </c>
      <c r="P485" s="87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59"/>
      <c r="R485" s="659"/>
      <c r="S485" s="659"/>
      <c r="T485" s="660"/>
      <c r="U485" s="34"/>
      <c r="V485" s="34"/>
      <c r="W485" s="35" t="s">
        <v>69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751</v>
      </c>
      <c r="B486" s="54" t="s">
        <v>752</v>
      </c>
      <c r="C486" s="31">
        <v>4301020385</v>
      </c>
      <c r="D486" s="647">
        <v>4680115880054</v>
      </c>
      <c r="E486" s="648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59"/>
      <c r="R486" s="659"/>
      <c r="S486" s="659"/>
      <c r="T486" s="660"/>
      <c r="U486" s="34"/>
      <c r="V486" s="34"/>
      <c r="W486" s="35" t="s">
        <v>69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6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7"/>
      <c r="P487" s="651" t="s">
        <v>86</v>
      </c>
      <c r="Q487" s="652"/>
      <c r="R487" s="652"/>
      <c r="S487" s="652"/>
      <c r="T487" s="652"/>
      <c r="U487" s="652"/>
      <c r="V487" s="653"/>
      <c r="W487" s="37" t="s">
        <v>87</v>
      </c>
      <c r="X487" s="643">
        <f>IFERROR(X484/H484,"0")+IFERROR(X485/H485,"0")+IFERROR(X486/H486,"0")</f>
        <v>18.939393939393938</v>
      </c>
      <c r="Y487" s="643">
        <f>IFERROR(Y484/H484,"0")+IFERROR(Y485/H485,"0")+IFERROR(Y486/H486,"0")</f>
        <v>19</v>
      </c>
      <c r="Z487" s="643">
        <f>IFERROR(IF(Z484="",0,Z484),"0")+IFERROR(IF(Z485="",0,Z485),"0")+IFERROR(IF(Z486="",0,Z486),"0")</f>
        <v>0.22724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7"/>
      <c r="P488" s="651" t="s">
        <v>86</v>
      </c>
      <c r="Q488" s="652"/>
      <c r="R488" s="652"/>
      <c r="S488" s="652"/>
      <c r="T488" s="652"/>
      <c r="U488" s="652"/>
      <c r="V488" s="653"/>
      <c r="W488" s="37" t="s">
        <v>69</v>
      </c>
      <c r="X488" s="643">
        <f>IFERROR(SUM(X484:X486),"0")</f>
        <v>100</v>
      </c>
      <c r="Y488" s="643">
        <f>IFERROR(SUM(Y484:Y486),"0")</f>
        <v>100.32000000000001</v>
      </c>
      <c r="Z488" s="37"/>
      <c r="AA488" s="644"/>
      <c r="AB488" s="644"/>
      <c r="AC488" s="644"/>
    </row>
    <row r="489" spans="1:68" ht="14.25" hidden="1" customHeight="1" x14ac:dyDescent="0.25">
      <c r="A489" s="654" t="s">
        <v>146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customHeight="1" x14ac:dyDescent="0.25">
      <c r="A490" s="54" t="s">
        <v>753</v>
      </c>
      <c r="B490" s="54" t="s">
        <v>754</v>
      </c>
      <c r="C490" s="31">
        <v>4301031349</v>
      </c>
      <c r="D490" s="647">
        <v>4680115883116</v>
      </c>
      <c r="E490" s="648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9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59"/>
      <c r="R490" s="659"/>
      <c r="S490" s="659"/>
      <c r="T490" s="660"/>
      <c r="U490" s="34"/>
      <c r="V490" s="34"/>
      <c r="W490" s="35" t="s">
        <v>69</v>
      </c>
      <c r="X490" s="641">
        <v>30</v>
      </c>
      <c r="Y490" s="642">
        <f t="shared" ref="Y490:Y498" si="74">IFERROR(IF(X490="",0,CEILING((X490/$H490),1)*$H490),"")</f>
        <v>31.68</v>
      </c>
      <c r="Z490" s="36">
        <f>IFERROR(IF(Y490=0,"",ROUNDUP(Y490/H490,0)*0.01196),"")</f>
        <v>7.1760000000000004E-2</v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32.04545454545454</v>
      </c>
      <c r="BN490" s="64">
        <f t="shared" ref="BN490:BN498" si="76">IFERROR(Y490*I490/H490,"0")</f>
        <v>33.839999999999996</v>
      </c>
      <c r="BO490" s="64">
        <f t="shared" ref="BO490:BO498" si="77">IFERROR(1/J490*(X490/H490),"0")</f>
        <v>5.4632867132867136E-2</v>
      </c>
      <c r="BP490" s="64">
        <f t="shared" ref="BP490:BP498" si="78">IFERROR(1/J490*(Y490/H490),"0")</f>
        <v>5.7692307692307696E-2</v>
      </c>
    </row>
    <row r="491" spans="1:68" ht="27" customHeight="1" x14ac:dyDescent="0.25">
      <c r="A491" s="54" t="s">
        <v>756</v>
      </c>
      <c r="B491" s="54" t="s">
        <v>757</v>
      </c>
      <c r="C491" s="31">
        <v>4301031350</v>
      </c>
      <c r="D491" s="647">
        <v>4680115883093</v>
      </c>
      <c r="E491" s="648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8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59"/>
      <c r="R491" s="659"/>
      <c r="S491" s="659"/>
      <c r="T491" s="660"/>
      <c r="U491" s="34"/>
      <c r="V491" s="34"/>
      <c r="W491" s="35" t="s">
        <v>69</v>
      </c>
      <c r="X491" s="641">
        <v>60</v>
      </c>
      <c r="Y491" s="642">
        <f t="shared" si="74"/>
        <v>63.36</v>
      </c>
      <c r="Z491" s="36">
        <f>IFERROR(IF(Y491=0,"",ROUNDUP(Y491/H491,0)*0.01196),"")</f>
        <v>0.14352000000000001</v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 t="shared" si="75"/>
        <v>64.090909090909079</v>
      </c>
      <c r="BN491" s="64">
        <f t="shared" si="76"/>
        <v>67.679999999999993</v>
      </c>
      <c r="BO491" s="64">
        <f t="shared" si="77"/>
        <v>0.10926573426573427</v>
      </c>
      <c r="BP491" s="64">
        <f t="shared" si="78"/>
        <v>0.11538461538461539</v>
      </c>
    </row>
    <row r="492" spans="1:68" ht="27" customHeight="1" x14ac:dyDescent="0.25">
      <c r="A492" s="54" t="s">
        <v>759</v>
      </c>
      <c r="B492" s="54" t="s">
        <v>760</v>
      </c>
      <c r="C492" s="31">
        <v>4301031353</v>
      </c>
      <c r="D492" s="647">
        <v>4680115883109</v>
      </c>
      <c r="E492" s="648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59"/>
      <c r="R492" s="659"/>
      <c r="S492" s="659"/>
      <c r="T492" s="660"/>
      <c r="U492" s="34"/>
      <c r="V492" s="34"/>
      <c r="W492" s="35" t="s">
        <v>69</v>
      </c>
      <c r="X492" s="641">
        <v>50</v>
      </c>
      <c r="Y492" s="642">
        <f t="shared" si="74"/>
        <v>52.800000000000004</v>
      </c>
      <c r="Z492" s="36">
        <f>IFERROR(IF(Y492=0,"",ROUNDUP(Y492/H492,0)*0.01196),"")</f>
        <v>0.1196</v>
      </c>
      <c r="AA492" s="56"/>
      <c r="AB492" s="57"/>
      <c r="AC492" s="547" t="s">
        <v>761</v>
      </c>
      <c r="AG492" s="64"/>
      <c r="AJ492" s="68"/>
      <c r="AK492" s="68">
        <v>0</v>
      </c>
      <c r="BB492" s="548" t="s">
        <v>1</v>
      </c>
      <c r="BM492" s="64">
        <f t="shared" si="75"/>
        <v>53.409090909090907</v>
      </c>
      <c r="BN492" s="64">
        <f t="shared" si="76"/>
        <v>56.400000000000006</v>
      </c>
      <c r="BO492" s="64">
        <f t="shared" si="77"/>
        <v>9.1054778554778545E-2</v>
      </c>
      <c r="BP492" s="64">
        <f t="shared" si="78"/>
        <v>9.6153846153846159E-2</v>
      </c>
    </row>
    <row r="493" spans="1:68" ht="27" hidden="1" customHeight="1" x14ac:dyDescent="0.25">
      <c r="A493" s="54" t="s">
        <v>762</v>
      </c>
      <c r="B493" s="54" t="s">
        <v>763</v>
      </c>
      <c r="C493" s="31">
        <v>4301031409</v>
      </c>
      <c r="D493" s="647">
        <v>4680115886438</v>
      </c>
      <c r="E493" s="648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9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59"/>
      <c r="R493" s="659"/>
      <c r="S493" s="659"/>
      <c r="T493" s="660"/>
      <c r="U493" s="34"/>
      <c r="V493" s="34"/>
      <c r="W493" s="35" t="s">
        <v>69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755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764</v>
      </c>
      <c r="B494" s="54" t="s">
        <v>765</v>
      </c>
      <c r="C494" s="31">
        <v>4301031419</v>
      </c>
      <c r="D494" s="647">
        <v>4680115882072</v>
      </c>
      <c r="E494" s="648"/>
      <c r="F494" s="640">
        <v>0.6</v>
      </c>
      <c r="G494" s="32">
        <v>8</v>
      </c>
      <c r="H494" s="640">
        <v>4.8</v>
      </c>
      <c r="I494" s="640">
        <v>6.93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7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59"/>
      <c r="R494" s="659"/>
      <c r="S494" s="659"/>
      <c r="T494" s="660"/>
      <c r="U494" s="34"/>
      <c r="V494" s="34"/>
      <c r="W494" s="35" t="s">
        <v>69</v>
      </c>
      <c r="X494" s="641">
        <v>36</v>
      </c>
      <c r="Y494" s="642">
        <f t="shared" si="74"/>
        <v>38.4</v>
      </c>
      <c r="Z494" s="36">
        <f>IFERROR(IF(Y494=0,"",ROUNDUP(Y494/H494,0)*0.00902),"")</f>
        <v>7.2160000000000002E-2</v>
      </c>
      <c r="AA494" s="56"/>
      <c r="AB494" s="57"/>
      <c r="AC494" s="551" t="s">
        <v>755</v>
      </c>
      <c r="AG494" s="64"/>
      <c r="AJ494" s="68"/>
      <c r="AK494" s="68">
        <v>0</v>
      </c>
      <c r="BB494" s="552" t="s">
        <v>1</v>
      </c>
      <c r="BM494" s="64">
        <f t="shared" si="75"/>
        <v>51.975000000000001</v>
      </c>
      <c r="BN494" s="64">
        <f t="shared" si="76"/>
        <v>55.44</v>
      </c>
      <c r="BO494" s="64">
        <f t="shared" si="77"/>
        <v>5.6818181818181823E-2</v>
      </c>
      <c r="BP494" s="64">
        <f t="shared" si="78"/>
        <v>6.0606060606060608E-2</v>
      </c>
    </row>
    <row r="495" spans="1:68" ht="27" hidden="1" customHeight="1" x14ac:dyDescent="0.25">
      <c r="A495" s="54" t="s">
        <v>764</v>
      </c>
      <c r="B495" s="54" t="s">
        <v>766</v>
      </c>
      <c r="C495" s="31">
        <v>4301031351</v>
      </c>
      <c r="D495" s="647">
        <v>4680115882072</v>
      </c>
      <c r="E495" s="648"/>
      <c r="F495" s="640">
        <v>0.6</v>
      </c>
      <c r="G495" s="32">
        <v>6</v>
      </c>
      <c r="H495" s="640">
        <v>3.6</v>
      </c>
      <c r="I495" s="640">
        <v>3.81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80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59"/>
      <c r="R495" s="659"/>
      <c r="S495" s="659"/>
      <c r="T495" s="660"/>
      <c r="U495" s="34"/>
      <c r="V495" s="34"/>
      <c r="W495" s="35" t="s">
        <v>69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755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767</v>
      </c>
      <c r="B496" s="54" t="s">
        <v>768</v>
      </c>
      <c r="C496" s="31">
        <v>4301031418</v>
      </c>
      <c r="D496" s="647">
        <v>4680115882102</v>
      </c>
      <c r="E496" s="648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82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59"/>
      <c r="R496" s="659"/>
      <c r="S496" s="659"/>
      <c r="T496" s="660"/>
      <c r="U496" s="34"/>
      <c r="V496" s="34"/>
      <c r="W496" s="35" t="s">
        <v>69</v>
      </c>
      <c r="X496" s="641">
        <v>12</v>
      </c>
      <c r="Y496" s="642">
        <f t="shared" si="74"/>
        <v>14.399999999999999</v>
      </c>
      <c r="Z496" s="36">
        <f>IFERROR(IF(Y496=0,"",ROUNDUP(Y496/H496,0)*0.00902),"")</f>
        <v>2.7060000000000001E-2</v>
      </c>
      <c r="AA496" s="56"/>
      <c r="AB496" s="57"/>
      <c r="AC496" s="555" t="s">
        <v>758</v>
      </c>
      <c r="AG496" s="64"/>
      <c r="AJ496" s="68"/>
      <c r="AK496" s="68">
        <v>0</v>
      </c>
      <c r="BB496" s="556" t="s">
        <v>1</v>
      </c>
      <c r="BM496" s="64">
        <f t="shared" si="75"/>
        <v>16.725000000000001</v>
      </c>
      <c r="BN496" s="64">
        <f t="shared" si="76"/>
        <v>20.07</v>
      </c>
      <c r="BO496" s="64">
        <f t="shared" si="77"/>
        <v>1.893939393939394E-2</v>
      </c>
      <c r="BP496" s="64">
        <f t="shared" si="78"/>
        <v>2.2727272727272728E-2</v>
      </c>
    </row>
    <row r="497" spans="1:68" ht="27" customHeight="1" x14ac:dyDescent="0.25">
      <c r="A497" s="54" t="s">
        <v>769</v>
      </c>
      <c r="B497" s="54" t="s">
        <v>770</v>
      </c>
      <c r="C497" s="31">
        <v>4301031417</v>
      </c>
      <c r="D497" s="647">
        <v>4680115882096</v>
      </c>
      <c r="E497" s="648"/>
      <c r="F497" s="640">
        <v>0.6</v>
      </c>
      <c r="G497" s="32">
        <v>8</v>
      </c>
      <c r="H497" s="640">
        <v>4.8</v>
      </c>
      <c r="I497" s="640">
        <v>6.69</v>
      </c>
      <c r="J497" s="32">
        <v>132</v>
      </c>
      <c r="K497" s="32" t="s">
        <v>104</v>
      </c>
      <c r="L497" s="32"/>
      <c r="M497" s="33" t="s">
        <v>68</v>
      </c>
      <c r="N497" s="33"/>
      <c r="O497" s="32">
        <v>70</v>
      </c>
      <c r="P497" s="9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59"/>
      <c r="R497" s="659"/>
      <c r="S497" s="659"/>
      <c r="T497" s="660"/>
      <c r="U497" s="34"/>
      <c r="V497" s="34"/>
      <c r="W497" s="35" t="s">
        <v>69</v>
      </c>
      <c r="X497" s="641">
        <v>72</v>
      </c>
      <c r="Y497" s="642">
        <f t="shared" si="74"/>
        <v>72</v>
      </c>
      <c r="Z497" s="36">
        <f>IFERROR(IF(Y497=0,"",ROUNDUP(Y497/H497,0)*0.00902),"")</f>
        <v>0.1353</v>
      </c>
      <c r="AA497" s="56"/>
      <c r="AB497" s="57"/>
      <c r="AC497" s="557" t="s">
        <v>761</v>
      </c>
      <c r="AG497" s="64"/>
      <c r="AJ497" s="68"/>
      <c r="AK497" s="68">
        <v>0</v>
      </c>
      <c r="BB497" s="558" t="s">
        <v>1</v>
      </c>
      <c r="BM497" s="64">
        <f t="shared" si="75"/>
        <v>100.35000000000001</v>
      </c>
      <c r="BN497" s="64">
        <f t="shared" si="76"/>
        <v>100.35000000000001</v>
      </c>
      <c r="BO497" s="64">
        <f t="shared" si="77"/>
        <v>0.11363636363636365</v>
      </c>
      <c r="BP497" s="64">
        <f t="shared" si="78"/>
        <v>0.11363636363636365</v>
      </c>
    </row>
    <row r="498" spans="1:68" ht="27" hidden="1" customHeight="1" x14ac:dyDescent="0.25">
      <c r="A498" s="54" t="s">
        <v>769</v>
      </c>
      <c r="B498" s="54" t="s">
        <v>771</v>
      </c>
      <c r="C498" s="31">
        <v>4301031384</v>
      </c>
      <c r="D498" s="647">
        <v>4680115882096</v>
      </c>
      <c r="E498" s="648"/>
      <c r="F498" s="640">
        <v>0.6</v>
      </c>
      <c r="G498" s="32">
        <v>8</v>
      </c>
      <c r="H498" s="640">
        <v>4.8</v>
      </c>
      <c r="I498" s="640">
        <v>6.69</v>
      </c>
      <c r="J498" s="32">
        <v>120</v>
      </c>
      <c r="K498" s="32" t="s">
        <v>104</v>
      </c>
      <c r="L498" s="32"/>
      <c r="M498" s="33" t="s">
        <v>68</v>
      </c>
      <c r="N498" s="33"/>
      <c r="O498" s="32">
        <v>60</v>
      </c>
      <c r="P498" s="8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59"/>
      <c r="R498" s="659"/>
      <c r="S498" s="659"/>
      <c r="T498" s="660"/>
      <c r="U498" s="34"/>
      <c r="V498" s="34"/>
      <c r="W498" s="35" t="s">
        <v>69</v>
      </c>
      <c r="X498" s="641">
        <v>0</v>
      </c>
      <c r="Y498" s="642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761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6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7"/>
      <c r="P499" s="651" t="s">
        <v>86</v>
      </c>
      <c r="Q499" s="652"/>
      <c r="R499" s="652"/>
      <c r="S499" s="652"/>
      <c r="T499" s="652"/>
      <c r="U499" s="652"/>
      <c r="V499" s="653"/>
      <c r="W499" s="37" t="s">
        <v>87</v>
      </c>
      <c r="X499" s="643">
        <f>IFERROR(X490/H490,"0")+IFERROR(X491/H491,"0")+IFERROR(X492/H492,"0")+IFERROR(X493/H493,"0")+IFERROR(X494/H494,"0")+IFERROR(X495/H495,"0")+IFERROR(X496/H496,"0")+IFERROR(X497/H497,"0")+IFERROR(X498/H498,"0")</f>
        <v>51.515151515151516</v>
      </c>
      <c r="Y499" s="643">
        <f>IFERROR(Y490/H490,"0")+IFERROR(Y491/H491,"0")+IFERROR(Y492/H492,"0")+IFERROR(Y493/H493,"0")+IFERROR(Y494/H494,"0")+IFERROR(Y495/H495,"0")+IFERROR(Y496/H496,"0")+IFERROR(Y497/H497,"0")+IFERROR(Y498/H498,"0")</f>
        <v>54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0.56940000000000002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7"/>
      <c r="P500" s="651" t="s">
        <v>86</v>
      </c>
      <c r="Q500" s="652"/>
      <c r="R500" s="652"/>
      <c r="S500" s="652"/>
      <c r="T500" s="652"/>
      <c r="U500" s="652"/>
      <c r="V500" s="653"/>
      <c r="W500" s="37" t="s">
        <v>69</v>
      </c>
      <c r="X500" s="643">
        <f>IFERROR(SUM(X490:X498),"0")</f>
        <v>260</v>
      </c>
      <c r="Y500" s="643">
        <f>IFERROR(SUM(Y490:Y498),"0")</f>
        <v>272.64</v>
      </c>
      <c r="Z500" s="37"/>
      <c r="AA500" s="644"/>
      <c r="AB500" s="644"/>
      <c r="AC500" s="644"/>
    </row>
    <row r="501" spans="1:68" ht="14.25" hidden="1" customHeight="1" x14ac:dyDescent="0.25">
      <c r="A501" s="654" t="s">
        <v>64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hidden="1" customHeight="1" x14ac:dyDescent="0.25">
      <c r="A502" s="54" t="s">
        <v>772</v>
      </c>
      <c r="B502" s="54" t="s">
        <v>773</v>
      </c>
      <c r="C502" s="31">
        <v>4301051232</v>
      </c>
      <c r="D502" s="647">
        <v>4607091383409</v>
      </c>
      <c r="E502" s="648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99</v>
      </c>
      <c r="L502" s="32"/>
      <c r="M502" s="33" t="s">
        <v>105</v>
      </c>
      <c r="N502" s="33"/>
      <c r="O502" s="32">
        <v>45</v>
      </c>
      <c r="P502" s="7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59"/>
      <c r="R502" s="659"/>
      <c r="S502" s="659"/>
      <c r="T502" s="660"/>
      <c r="U502" s="34"/>
      <c r="V502" s="34"/>
      <c r="W502" s="35" t="s">
        <v>69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774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775</v>
      </c>
      <c r="B503" s="54" t="s">
        <v>776</v>
      </c>
      <c r="C503" s="31">
        <v>4301051233</v>
      </c>
      <c r="D503" s="647">
        <v>4607091383416</v>
      </c>
      <c r="E503" s="648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99</v>
      </c>
      <c r="L503" s="32"/>
      <c r="M503" s="33" t="s">
        <v>105</v>
      </c>
      <c r="N503" s="33"/>
      <c r="O503" s="32">
        <v>45</v>
      </c>
      <c r="P503" s="8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59"/>
      <c r="R503" s="659"/>
      <c r="S503" s="659"/>
      <c r="T503" s="660"/>
      <c r="U503" s="34"/>
      <c r="V503" s="34"/>
      <c r="W503" s="35" t="s">
        <v>69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778</v>
      </c>
      <c r="B504" s="54" t="s">
        <v>779</v>
      </c>
      <c r="C504" s="31">
        <v>4301051064</v>
      </c>
      <c r="D504" s="647">
        <v>4680115883536</v>
      </c>
      <c r="E504" s="648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67</v>
      </c>
      <c r="L504" s="32"/>
      <c r="M504" s="33" t="s">
        <v>105</v>
      </c>
      <c r="N504" s="33"/>
      <c r="O504" s="32">
        <v>45</v>
      </c>
      <c r="P504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59"/>
      <c r="R504" s="659"/>
      <c r="S504" s="659"/>
      <c r="T504" s="660"/>
      <c r="U504" s="34"/>
      <c r="V504" s="34"/>
      <c r="W504" s="35" t="s">
        <v>69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780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56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7"/>
      <c r="P505" s="651" t="s">
        <v>86</v>
      </c>
      <c r="Q505" s="652"/>
      <c r="R505" s="652"/>
      <c r="S505" s="652"/>
      <c r="T505" s="652"/>
      <c r="U505" s="652"/>
      <c r="V505" s="653"/>
      <c r="W505" s="37" t="s">
        <v>87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hidden="1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7"/>
      <c r="P506" s="651" t="s">
        <v>86</v>
      </c>
      <c r="Q506" s="652"/>
      <c r="R506" s="652"/>
      <c r="S506" s="652"/>
      <c r="T506" s="652"/>
      <c r="U506" s="652"/>
      <c r="V506" s="653"/>
      <c r="W506" s="37" t="s">
        <v>69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hidden="1" customHeight="1" x14ac:dyDescent="0.25">
      <c r="A507" s="654" t="s">
        <v>172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hidden="1" customHeight="1" x14ac:dyDescent="0.25">
      <c r="A508" s="54" t="s">
        <v>781</v>
      </c>
      <c r="B508" s="54" t="s">
        <v>782</v>
      </c>
      <c r="C508" s="31">
        <v>4301060450</v>
      </c>
      <c r="D508" s="647">
        <v>4680115885035</v>
      </c>
      <c r="E508" s="648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99</v>
      </c>
      <c r="L508" s="32"/>
      <c r="M508" s="33" t="s">
        <v>105</v>
      </c>
      <c r="N508" s="33"/>
      <c r="O508" s="32">
        <v>35</v>
      </c>
      <c r="P508" s="7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59"/>
      <c r="R508" s="659"/>
      <c r="S508" s="659"/>
      <c r="T508" s="660"/>
      <c r="U508" s="34"/>
      <c r="V508" s="34"/>
      <c r="W508" s="35" t="s">
        <v>69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783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784</v>
      </c>
      <c r="B509" s="54" t="s">
        <v>785</v>
      </c>
      <c r="C509" s="31">
        <v>4301060448</v>
      </c>
      <c r="D509" s="647">
        <v>4680115885936</v>
      </c>
      <c r="E509" s="648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99</v>
      </c>
      <c r="L509" s="32"/>
      <c r="M509" s="33" t="s">
        <v>105</v>
      </c>
      <c r="N509" s="33"/>
      <c r="O509" s="32">
        <v>35</v>
      </c>
      <c r="P509" s="977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59"/>
      <c r="R509" s="659"/>
      <c r="S509" s="659"/>
      <c r="T509" s="660"/>
      <c r="U509" s="34"/>
      <c r="V509" s="34"/>
      <c r="W509" s="35" t="s">
        <v>69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783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56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7"/>
      <c r="P510" s="651" t="s">
        <v>86</v>
      </c>
      <c r="Q510" s="652"/>
      <c r="R510" s="652"/>
      <c r="S510" s="652"/>
      <c r="T510" s="652"/>
      <c r="U510" s="652"/>
      <c r="V510" s="653"/>
      <c r="W510" s="37" t="s">
        <v>87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hidden="1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7"/>
      <c r="P511" s="651" t="s">
        <v>86</v>
      </c>
      <c r="Q511" s="652"/>
      <c r="R511" s="652"/>
      <c r="S511" s="652"/>
      <c r="T511" s="652"/>
      <c r="U511" s="652"/>
      <c r="V511" s="653"/>
      <c r="W511" s="37" t="s">
        <v>69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hidden="1" customHeight="1" x14ac:dyDescent="0.2">
      <c r="A512" s="699" t="s">
        <v>786</v>
      </c>
      <c r="B512" s="700"/>
      <c r="C512" s="700"/>
      <c r="D512" s="700"/>
      <c r="E512" s="700"/>
      <c r="F512" s="700"/>
      <c r="G512" s="700"/>
      <c r="H512" s="700"/>
      <c r="I512" s="700"/>
      <c r="J512" s="700"/>
      <c r="K512" s="700"/>
      <c r="L512" s="700"/>
      <c r="M512" s="700"/>
      <c r="N512" s="700"/>
      <c r="O512" s="700"/>
      <c r="P512" s="700"/>
      <c r="Q512" s="700"/>
      <c r="R512" s="700"/>
      <c r="S512" s="700"/>
      <c r="T512" s="700"/>
      <c r="U512" s="700"/>
      <c r="V512" s="700"/>
      <c r="W512" s="700"/>
      <c r="X512" s="700"/>
      <c r="Y512" s="700"/>
      <c r="Z512" s="700"/>
      <c r="AA512" s="48"/>
      <c r="AB512" s="48"/>
      <c r="AC512" s="48"/>
    </row>
    <row r="513" spans="1:68" ht="16.5" hidden="1" customHeight="1" x14ac:dyDescent="0.25">
      <c r="A513" s="669" t="s">
        <v>786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hidden="1" customHeight="1" x14ac:dyDescent="0.25">
      <c r="A514" s="654" t="s">
        <v>96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hidden="1" customHeight="1" x14ac:dyDescent="0.25">
      <c r="A515" s="54" t="s">
        <v>787</v>
      </c>
      <c r="B515" s="54" t="s">
        <v>788</v>
      </c>
      <c r="C515" s="31">
        <v>4301011763</v>
      </c>
      <c r="D515" s="647">
        <v>4640242181011</v>
      </c>
      <c r="E515" s="648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99</v>
      </c>
      <c r="L515" s="32"/>
      <c r="M515" s="33" t="s">
        <v>105</v>
      </c>
      <c r="N515" s="33"/>
      <c r="O515" s="32">
        <v>55</v>
      </c>
      <c r="P515" s="957" t="s">
        <v>789</v>
      </c>
      <c r="Q515" s="659"/>
      <c r="R515" s="659"/>
      <c r="S515" s="659"/>
      <c r="T515" s="660"/>
      <c r="U515" s="34"/>
      <c r="V515" s="34"/>
      <c r="W515" s="35" t="s">
        <v>69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790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hidden="1" customHeight="1" x14ac:dyDescent="0.25">
      <c r="A516" s="54" t="s">
        <v>791</v>
      </c>
      <c r="B516" s="54" t="s">
        <v>792</v>
      </c>
      <c r="C516" s="31">
        <v>4301011585</v>
      </c>
      <c r="D516" s="647">
        <v>4640242180441</v>
      </c>
      <c r="E516" s="648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834" t="s">
        <v>793</v>
      </c>
      <c r="Q516" s="659"/>
      <c r="R516" s="659"/>
      <c r="S516" s="659"/>
      <c r="T516" s="660"/>
      <c r="U516" s="34"/>
      <c r="V516" s="34"/>
      <c r="W516" s="35" t="s">
        <v>69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794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795</v>
      </c>
      <c r="B517" s="54" t="s">
        <v>796</v>
      </c>
      <c r="C517" s="31">
        <v>4301011584</v>
      </c>
      <c r="D517" s="647">
        <v>4640242180564</v>
      </c>
      <c r="E517" s="648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88" t="s">
        <v>797</v>
      </c>
      <c r="Q517" s="659"/>
      <c r="R517" s="659"/>
      <c r="S517" s="659"/>
      <c r="T517" s="660"/>
      <c r="U517" s="34"/>
      <c r="V517" s="34"/>
      <c r="W517" s="35" t="s">
        <v>69</v>
      </c>
      <c r="X517" s="641">
        <v>20</v>
      </c>
      <c r="Y517" s="642">
        <f t="shared" si="79"/>
        <v>24</v>
      </c>
      <c r="Z517" s="36">
        <f>IFERROR(IF(Y517=0,"",ROUNDUP(Y517/H517,0)*0.01898),"")</f>
        <v>3.7960000000000001E-2</v>
      </c>
      <c r="AA517" s="56"/>
      <c r="AB517" s="57"/>
      <c r="AC517" s="575" t="s">
        <v>798</v>
      </c>
      <c r="AG517" s="64"/>
      <c r="AJ517" s="68"/>
      <c r="AK517" s="68">
        <v>0</v>
      </c>
      <c r="BB517" s="576" t="s">
        <v>1</v>
      </c>
      <c r="BM517" s="64">
        <f t="shared" si="80"/>
        <v>20.725000000000001</v>
      </c>
      <c r="BN517" s="64">
        <f t="shared" si="81"/>
        <v>24.87</v>
      </c>
      <c r="BO517" s="64">
        <f t="shared" si="82"/>
        <v>2.6041666666666668E-2</v>
      </c>
      <c r="BP517" s="64">
        <f t="shared" si="83"/>
        <v>3.125E-2</v>
      </c>
    </row>
    <row r="518" spans="1:68" ht="27" hidden="1" customHeight="1" x14ac:dyDescent="0.25">
      <c r="A518" s="54" t="s">
        <v>799</v>
      </c>
      <c r="B518" s="54" t="s">
        <v>800</v>
      </c>
      <c r="C518" s="31">
        <v>4301011762</v>
      </c>
      <c r="D518" s="647">
        <v>4640242180922</v>
      </c>
      <c r="E518" s="648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99</v>
      </c>
      <c r="L518" s="32"/>
      <c r="M518" s="33" t="s">
        <v>100</v>
      </c>
      <c r="N518" s="33"/>
      <c r="O518" s="32">
        <v>55</v>
      </c>
      <c r="P518" s="662" t="s">
        <v>801</v>
      </c>
      <c r="Q518" s="659"/>
      <c r="R518" s="659"/>
      <c r="S518" s="659"/>
      <c r="T518" s="660"/>
      <c r="U518" s="34"/>
      <c r="V518" s="34"/>
      <c r="W518" s="35" t="s">
        <v>69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802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803</v>
      </c>
      <c r="B519" s="54" t="s">
        <v>804</v>
      </c>
      <c r="C519" s="31">
        <v>4301011551</v>
      </c>
      <c r="D519" s="647">
        <v>4640242180038</v>
      </c>
      <c r="E519" s="648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104</v>
      </c>
      <c r="L519" s="32"/>
      <c r="M519" s="33" t="s">
        <v>100</v>
      </c>
      <c r="N519" s="33"/>
      <c r="O519" s="32">
        <v>50</v>
      </c>
      <c r="P519" s="731" t="s">
        <v>805</v>
      </c>
      <c r="Q519" s="659"/>
      <c r="R519" s="659"/>
      <c r="S519" s="659"/>
      <c r="T519" s="660"/>
      <c r="U519" s="34"/>
      <c r="V519" s="34"/>
      <c r="W519" s="35" t="s">
        <v>69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798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806</v>
      </c>
      <c r="B520" s="54" t="s">
        <v>807</v>
      </c>
      <c r="C520" s="31">
        <v>4301011765</v>
      </c>
      <c r="D520" s="647">
        <v>4640242181172</v>
      </c>
      <c r="E520" s="648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104</v>
      </c>
      <c r="L520" s="32"/>
      <c r="M520" s="33" t="s">
        <v>100</v>
      </c>
      <c r="N520" s="33"/>
      <c r="O520" s="32">
        <v>55</v>
      </c>
      <c r="P520" s="668" t="s">
        <v>808</v>
      </c>
      <c r="Q520" s="659"/>
      <c r="R520" s="659"/>
      <c r="S520" s="659"/>
      <c r="T520" s="660"/>
      <c r="U520" s="34"/>
      <c r="V520" s="34"/>
      <c r="W520" s="35" t="s">
        <v>69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802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x14ac:dyDescent="0.2">
      <c r="A521" s="656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7"/>
      <c r="P521" s="651" t="s">
        <v>86</v>
      </c>
      <c r="Q521" s="652"/>
      <c r="R521" s="652"/>
      <c r="S521" s="652"/>
      <c r="T521" s="652"/>
      <c r="U521" s="652"/>
      <c r="V521" s="653"/>
      <c r="W521" s="37" t="s">
        <v>87</v>
      </c>
      <c r="X521" s="643">
        <f>IFERROR(X515/H515,"0")+IFERROR(X516/H516,"0")+IFERROR(X517/H517,"0")+IFERROR(X518/H518,"0")+IFERROR(X519/H519,"0")+IFERROR(X520/H520,"0")</f>
        <v>1.6666666666666667</v>
      </c>
      <c r="Y521" s="643">
        <f>IFERROR(Y515/H515,"0")+IFERROR(Y516/H516,"0")+IFERROR(Y517/H517,"0")+IFERROR(Y518/H518,"0")+IFERROR(Y519/H519,"0")+IFERROR(Y520/H520,"0")</f>
        <v>2</v>
      </c>
      <c r="Z521" s="643">
        <f>IFERROR(IF(Z515="",0,Z515),"0")+IFERROR(IF(Z516="",0,Z516),"0")+IFERROR(IF(Z517="",0,Z517),"0")+IFERROR(IF(Z518="",0,Z518),"0")+IFERROR(IF(Z519="",0,Z519),"0")+IFERROR(IF(Z520="",0,Z520),"0")</f>
        <v>3.7960000000000001E-2</v>
      </c>
      <c r="AA521" s="644"/>
      <c r="AB521" s="644"/>
      <c r="AC521" s="644"/>
    </row>
    <row r="522" spans="1:68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7"/>
      <c r="P522" s="651" t="s">
        <v>86</v>
      </c>
      <c r="Q522" s="652"/>
      <c r="R522" s="652"/>
      <c r="S522" s="652"/>
      <c r="T522" s="652"/>
      <c r="U522" s="652"/>
      <c r="V522" s="653"/>
      <c r="W522" s="37" t="s">
        <v>69</v>
      </c>
      <c r="X522" s="643">
        <f>IFERROR(SUM(X515:X520),"0")</f>
        <v>20</v>
      </c>
      <c r="Y522" s="643">
        <f>IFERROR(SUM(Y515:Y520),"0")</f>
        <v>24</v>
      </c>
      <c r="Z522" s="37"/>
      <c r="AA522" s="644"/>
      <c r="AB522" s="644"/>
      <c r="AC522" s="644"/>
    </row>
    <row r="523" spans="1:68" ht="14.25" hidden="1" customHeight="1" x14ac:dyDescent="0.25">
      <c r="A523" s="654" t="s">
        <v>135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hidden="1" customHeight="1" x14ac:dyDescent="0.25">
      <c r="A524" s="54" t="s">
        <v>809</v>
      </c>
      <c r="B524" s="54" t="s">
        <v>810</v>
      </c>
      <c r="C524" s="31">
        <v>4301020269</v>
      </c>
      <c r="D524" s="647">
        <v>4640242180519</v>
      </c>
      <c r="E524" s="648"/>
      <c r="F524" s="640">
        <v>1.35</v>
      </c>
      <c r="G524" s="32">
        <v>8</v>
      </c>
      <c r="H524" s="640">
        <v>10.8</v>
      </c>
      <c r="I524" s="640">
        <v>11.234999999999999</v>
      </c>
      <c r="J524" s="32">
        <v>64</v>
      </c>
      <c r="K524" s="32" t="s">
        <v>99</v>
      </c>
      <c r="L524" s="32"/>
      <c r="M524" s="33" t="s">
        <v>105</v>
      </c>
      <c r="N524" s="33"/>
      <c r="O524" s="32">
        <v>50</v>
      </c>
      <c r="P524" s="767" t="s">
        <v>811</v>
      </c>
      <c r="Q524" s="659"/>
      <c r="R524" s="659"/>
      <c r="S524" s="659"/>
      <c r="T524" s="660"/>
      <c r="U524" s="34"/>
      <c r="V524" s="34"/>
      <c r="W524" s="35" t="s">
        <v>69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812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809</v>
      </c>
      <c r="B525" s="54" t="s">
        <v>813</v>
      </c>
      <c r="C525" s="31">
        <v>4301020400</v>
      </c>
      <c r="D525" s="647">
        <v>4640242180519</v>
      </c>
      <c r="E525" s="648"/>
      <c r="F525" s="640">
        <v>1.5</v>
      </c>
      <c r="G525" s="32">
        <v>8</v>
      </c>
      <c r="H525" s="640">
        <v>12</v>
      </c>
      <c r="I525" s="640">
        <v>12.435</v>
      </c>
      <c r="J525" s="32">
        <v>64</v>
      </c>
      <c r="K525" s="32" t="s">
        <v>99</v>
      </c>
      <c r="L525" s="32"/>
      <c r="M525" s="33" t="s">
        <v>100</v>
      </c>
      <c r="N525" s="33"/>
      <c r="O525" s="32">
        <v>50</v>
      </c>
      <c r="P525" s="907" t="s">
        <v>814</v>
      </c>
      <c r="Q525" s="659"/>
      <c r="R525" s="659"/>
      <c r="S525" s="659"/>
      <c r="T525" s="660"/>
      <c r="U525" s="34"/>
      <c r="V525" s="34"/>
      <c r="W525" s="35" t="s">
        <v>69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815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816</v>
      </c>
      <c r="B526" s="54" t="s">
        <v>817</v>
      </c>
      <c r="C526" s="31">
        <v>4301020260</v>
      </c>
      <c r="D526" s="647">
        <v>4640242180526</v>
      </c>
      <c r="E526" s="648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99</v>
      </c>
      <c r="L526" s="32"/>
      <c r="M526" s="33" t="s">
        <v>100</v>
      </c>
      <c r="N526" s="33"/>
      <c r="O526" s="32">
        <v>50</v>
      </c>
      <c r="P526" s="898" t="s">
        <v>818</v>
      </c>
      <c r="Q526" s="659"/>
      <c r="R526" s="659"/>
      <c r="S526" s="659"/>
      <c r="T526" s="660"/>
      <c r="U526" s="34"/>
      <c r="V526" s="34"/>
      <c r="W526" s="35" t="s">
        <v>69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812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819</v>
      </c>
      <c r="B527" s="54" t="s">
        <v>820</v>
      </c>
      <c r="C527" s="31">
        <v>4301020309</v>
      </c>
      <c r="D527" s="647">
        <v>4640242180090</v>
      </c>
      <c r="E527" s="648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99</v>
      </c>
      <c r="L527" s="32"/>
      <c r="M527" s="33" t="s">
        <v>100</v>
      </c>
      <c r="N527" s="33"/>
      <c r="O527" s="32">
        <v>50</v>
      </c>
      <c r="P527" s="741" t="s">
        <v>821</v>
      </c>
      <c r="Q527" s="659"/>
      <c r="R527" s="659"/>
      <c r="S527" s="659"/>
      <c r="T527" s="660"/>
      <c r="U527" s="34"/>
      <c r="V527" s="34"/>
      <c r="W527" s="35" t="s">
        <v>69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822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823</v>
      </c>
      <c r="B528" s="54" t="s">
        <v>824</v>
      </c>
      <c r="C528" s="31">
        <v>4301020295</v>
      </c>
      <c r="D528" s="647">
        <v>4640242181363</v>
      </c>
      <c r="E528" s="648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104</v>
      </c>
      <c r="L528" s="32"/>
      <c r="M528" s="33" t="s">
        <v>100</v>
      </c>
      <c r="N528" s="33"/>
      <c r="O528" s="32">
        <v>50</v>
      </c>
      <c r="P528" s="1001" t="s">
        <v>825</v>
      </c>
      <c r="Q528" s="659"/>
      <c r="R528" s="659"/>
      <c r="S528" s="659"/>
      <c r="T528" s="660"/>
      <c r="U528" s="34"/>
      <c r="V528" s="34"/>
      <c r="W528" s="35" t="s">
        <v>69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822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56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7"/>
      <c r="P529" s="651" t="s">
        <v>86</v>
      </c>
      <c r="Q529" s="652"/>
      <c r="R529" s="652"/>
      <c r="S529" s="652"/>
      <c r="T529" s="652"/>
      <c r="U529" s="652"/>
      <c r="V529" s="653"/>
      <c r="W529" s="37" t="s">
        <v>87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hidden="1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7"/>
      <c r="P530" s="651" t="s">
        <v>86</v>
      </c>
      <c r="Q530" s="652"/>
      <c r="R530" s="652"/>
      <c r="S530" s="652"/>
      <c r="T530" s="652"/>
      <c r="U530" s="652"/>
      <c r="V530" s="653"/>
      <c r="W530" s="37" t="s">
        <v>69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hidden="1" customHeight="1" x14ac:dyDescent="0.25">
      <c r="A531" s="654" t="s">
        <v>146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hidden="1" customHeight="1" x14ac:dyDescent="0.25">
      <c r="A532" s="54" t="s">
        <v>826</v>
      </c>
      <c r="B532" s="54" t="s">
        <v>827</v>
      </c>
      <c r="C532" s="31">
        <v>4301031280</v>
      </c>
      <c r="D532" s="647">
        <v>4640242180816</v>
      </c>
      <c r="E532" s="648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104</v>
      </c>
      <c r="L532" s="32"/>
      <c r="M532" s="33" t="s">
        <v>68</v>
      </c>
      <c r="N532" s="33"/>
      <c r="O532" s="32">
        <v>40</v>
      </c>
      <c r="P532" s="865" t="s">
        <v>828</v>
      </c>
      <c r="Q532" s="659"/>
      <c r="R532" s="659"/>
      <c r="S532" s="659"/>
      <c r="T532" s="660"/>
      <c r="U532" s="34"/>
      <c r="V532" s="34"/>
      <c r="W532" s="35" t="s">
        <v>69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829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hidden="1" customHeight="1" x14ac:dyDescent="0.25">
      <c r="A533" s="54" t="s">
        <v>830</v>
      </c>
      <c r="B533" s="54" t="s">
        <v>831</v>
      </c>
      <c r="C533" s="31">
        <v>4301031289</v>
      </c>
      <c r="D533" s="647">
        <v>4640242181615</v>
      </c>
      <c r="E533" s="648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104</v>
      </c>
      <c r="L533" s="32"/>
      <c r="M533" s="33" t="s">
        <v>68</v>
      </c>
      <c r="N533" s="33"/>
      <c r="O533" s="32">
        <v>45</v>
      </c>
      <c r="P533" s="860" t="s">
        <v>832</v>
      </c>
      <c r="Q533" s="659"/>
      <c r="R533" s="659"/>
      <c r="S533" s="659"/>
      <c r="T533" s="660"/>
      <c r="U533" s="34"/>
      <c r="V533" s="34"/>
      <c r="W533" s="35" t="s">
        <v>69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833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hidden="1" customHeight="1" x14ac:dyDescent="0.25">
      <c r="A534" s="54" t="s">
        <v>834</v>
      </c>
      <c r="B534" s="54" t="s">
        <v>835</v>
      </c>
      <c r="C534" s="31">
        <v>4301031285</v>
      </c>
      <c r="D534" s="647">
        <v>4640242181639</v>
      </c>
      <c r="E534" s="648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104</v>
      </c>
      <c r="L534" s="32"/>
      <c r="M534" s="33" t="s">
        <v>68</v>
      </c>
      <c r="N534" s="33"/>
      <c r="O534" s="32">
        <v>45</v>
      </c>
      <c r="P534" s="1007" t="s">
        <v>836</v>
      </c>
      <c r="Q534" s="659"/>
      <c r="R534" s="659"/>
      <c r="S534" s="659"/>
      <c r="T534" s="660"/>
      <c r="U534" s="34"/>
      <c r="V534" s="34"/>
      <c r="W534" s="35" t="s">
        <v>69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837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hidden="1" customHeight="1" x14ac:dyDescent="0.25">
      <c r="A535" s="54" t="s">
        <v>838</v>
      </c>
      <c r="B535" s="54" t="s">
        <v>839</v>
      </c>
      <c r="C535" s="31">
        <v>4301031287</v>
      </c>
      <c r="D535" s="647">
        <v>4640242181622</v>
      </c>
      <c r="E535" s="648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104</v>
      </c>
      <c r="L535" s="32"/>
      <c r="M535" s="33" t="s">
        <v>68</v>
      </c>
      <c r="N535" s="33"/>
      <c r="O535" s="32">
        <v>45</v>
      </c>
      <c r="P535" s="874" t="s">
        <v>840</v>
      </c>
      <c r="Q535" s="659"/>
      <c r="R535" s="659"/>
      <c r="S535" s="659"/>
      <c r="T535" s="660"/>
      <c r="U535" s="34"/>
      <c r="V535" s="34"/>
      <c r="W535" s="35" t="s">
        <v>69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841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4301031244</v>
      </c>
      <c r="D536" s="647">
        <v>4640242180595</v>
      </c>
      <c r="E536" s="648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104</v>
      </c>
      <c r="L536" s="32"/>
      <c r="M536" s="33" t="s">
        <v>68</v>
      </c>
      <c r="N536" s="33"/>
      <c r="O536" s="32">
        <v>40</v>
      </c>
      <c r="P536" s="959" t="s">
        <v>844</v>
      </c>
      <c r="Q536" s="659"/>
      <c r="R536" s="659"/>
      <c r="S536" s="659"/>
      <c r="T536" s="660"/>
      <c r="U536" s="34"/>
      <c r="V536" s="34"/>
      <c r="W536" s="35" t="s">
        <v>69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845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hidden="1" customHeight="1" x14ac:dyDescent="0.25">
      <c r="A537" s="54" t="s">
        <v>846</v>
      </c>
      <c r="B537" s="54" t="s">
        <v>847</v>
      </c>
      <c r="C537" s="31">
        <v>4301031203</v>
      </c>
      <c r="D537" s="647">
        <v>4640242180908</v>
      </c>
      <c r="E537" s="648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149</v>
      </c>
      <c r="L537" s="32"/>
      <c r="M537" s="33" t="s">
        <v>68</v>
      </c>
      <c r="N537" s="33"/>
      <c r="O537" s="32">
        <v>40</v>
      </c>
      <c r="P537" s="849" t="s">
        <v>848</v>
      </c>
      <c r="Q537" s="659"/>
      <c r="R537" s="659"/>
      <c r="S537" s="659"/>
      <c r="T537" s="660"/>
      <c r="U537" s="34"/>
      <c r="V537" s="34"/>
      <c r="W537" s="35" t="s">
        <v>69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829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hidden="1" customHeight="1" x14ac:dyDescent="0.25">
      <c r="A538" s="54" t="s">
        <v>849</v>
      </c>
      <c r="B538" s="54" t="s">
        <v>850</v>
      </c>
      <c r="C538" s="31">
        <v>4301031200</v>
      </c>
      <c r="D538" s="647">
        <v>4640242180489</v>
      </c>
      <c r="E538" s="648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149</v>
      </c>
      <c r="L538" s="32"/>
      <c r="M538" s="33" t="s">
        <v>68</v>
      </c>
      <c r="N538" s="33"/>
      <c r="O538" s="32">
        <v>40</v>
      </c>
      <c r="P538" s="850" t="s">
        <v>851</v>
      </c>
      <c r="Q538" s="659"/>
      <c r="R538" s="659"/>
      <c r="S538" s="659"/>
      <c r="T538" s="660"/>
      <c r="U538" s="34"/>
      <c r="V538" s="34"/>
      <c r="W538" s="35" t="s">
        <v>69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845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hidden="1" x14ac:dyDescent="0.2">
      <c r="A539" s="656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7"/>
      <c r="P539" s="651" t="s">
        <v>86</v>
      </c>
      <c r="Q539" s="652"/>
      <c r="R539" s="652"/>
      <c r="S539" s="652"/>
      <c r="T539" s="652"/>
      <c r="U539" s="652"/>
      <c r="V539" s="653"/>
      <c r="W539" s="37" t="s">
        <v>87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hidden="1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7"/>
      <c r="P540" s="651" t="s">
        <v>86</v>
      </c>
      <c r="Q540" s="652"/>
      <c r="R540" s="652"/>
      <c r="S540" s="652"/>
      <c r="T540" s="652"/>
      <c r="U540" s="652"/>
      <c r="V540" s="653"/>
      <c r="W540" s="37" t="s">
        <v>69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hidden="1" customHeight="1" x14ac:dyDescent="0.25">
      <c r="A541" s="654" t="s">
        <v>64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customHeight="1" x14ac:dyDescent="0.25">
      <c r="A542" s="54" t="s">
        <v>852</v>
      </c>
      <c r="B542" s="54" t="s">
        <v>853</v>
      </c>
      <c r="C542" s="31">
        <v>4301052046</v>
      </c>
      <c r="D542" s="647">
        <v>4640242180533</v>
      </c>
      <c r="E542" s="648"/>
      <c r="F542" s="640">
        <v>1.5</v>
      </c>
      <c r="G542" s="32">
        <v>6</v>
      </c>
      <c r="H542" s="640">
        <v>9</v>
      </c>
      <c r="I542" s="640">
        <v>9.5190000000000001</v>
      </c>
      <c r="J542" s="32">
        <v>64</v>
      </c>
      <c r="K542" s="32" t="s">
        <v>99</v>
      </c>
      <c r="L542" s="32"/>
      <c r="M542" s="33" t="s">
        <v>130</v>
      </c>
      <c r="N542" s="33"/>
      <c r="O542" s="32">
        <v>45</v>
      </c>
      <c r="P542" s="721" t="s">
        <v>854</v>
      </c>
      <c r="Q542" s="659"/>
      <c r="R542" s="659"/>
      <c r="S542" s="659"/>
      <c r="T542" s="660"/>
      <c r="U542" s="34"/>
      <c r="V542" s="34"/>
      <c r="W542" s="35" t="s">
        <v>69</v>
      </c>
      <c r="X542" s="641">
        <v>1000</v>
      </c>
      <c r="Y542" s="642">
        <f>IFERROR(IF(X542="",0,CEILING((X542/$H542),1)*$H542),"")</f>
        <v>1008</v>
      </c>
      <c r="Z542" s="36">
        <f>IFERROR(IF(Y542=0,"",ROUNDUP(Y542/H542,0)*0.01898),"")</f>
        <v>2.1257600000000001</v>
      </c>
      <c r="AA542" s="56"/>
      <c r="AB542" s="57"/>
      <c r="AC542" s="607" t="s">
        <v>855</v>
      </c>
      <c r="AG542" s="64"/>
      <c r="AJ542" s="68"/>
      <c r="AK542" s="68">
        <v>0</v>
      </c>
      <c r="BB542" s="608" t="s">
        <v>1</v>
      </c>
      <c r="BM542" s="64">
        <f>IFERROR(X542*I542/H542,"0")</f>
        <v>1057.6666666666667</v>
      </c>
      <c r="BN542" s="64">
        <f>IFERROR(Y542*I542/H542,"0")</f>
        <v>1066.1279999999999</v>
      </c>
      <c r="BO542" s="64">
        <f>IFERROR(1/J542*(X542/H542),"0")</f>
        <v>1.7361111111111112</v>
      </c>
      <c r="BP542" s="64">
        <f>IFERROR(1/J542*(Y542/H542),"0")</f>
        <v>1.75</v>
      </c>
    </row>
    <row r="543" spans="1:68" ht="27" hidden="1" customHeight="1" x14ac:dyDescent="0.25">
      <c r="A543" s="54" t="s">
        <v>852</v>
      </c>
      <c r="B543" s="54" t="s">
        <v>856</v>
      </c>
      <c r="C543" s="31">
        <v>4301051887</v>
      </c>
      <c r="D543" s="647">
        <v>4640242180533</v>
      </c>
      <c r="E543" s="648"/>
      <c r="F543" s="640">
        <v>1.3</v>
      </c>
      <c r="G543" s="32">
        <v>6</v>
      </c>
      <c r="H543" s="640">
        <v>7.8</v>
      </c>
      <c r="I543" s="640">
        <v>8.3190000000000008</v>
      </c>
      <c r="J543" s="32">
        <v>64</v>
      </c>
      <c r="K543" s="32" t="s">
        <v>99</v>
      </c>
      <c r="L543" s="32"/>
      <c r="M543" s="33" t="s">
        <v>105</v>
      </c>
      <c r="N543" s="33"/>
      <c r="O543" s="32">
        <v>45</v>
      </c>
      <c r="P543" s="835" t="s">
        <v>854</v>
      </c>
      <c r="Q543" s="659"/>
      <c r="R543" s="659"/>
      <c r="S543" s="659"/>
      <c r="T543" s="660"/>
      <c r="U543" s="34"/>
      <c r="V543" s="34"/>
      <c r="W543" s="35" t="s">
        <v>69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855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857</v>
      </c>
      <c r="B544" s="54" t="s">
        <v>858</v>
      </c>
      <c r="C544" s="31">
        <v>4301051933</v>
      </c>
      <c r="D544" s="647">
        <v>4640242180540</v>
      </c>
      <c r="E544" s="648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99</v>
      </c>
      <c r="L544" s="32"/>
      <c r="M544" s="33" t="s">
        <v>105</v>
      </c>
      <c r="N544" s="33"/>
      <c r="O544" s="32">
        <v>45</v>
      </c>
      <c r="P544" s="813" t="s">
        <v>859</v>
      </c>
      <c r="Q544" s="659"/>
      <c r="R544" s="659"/>
      <c r="S544" s="659"/>
      <c r="T544" s="660"/>
      <c r="U544" s="34"/>
      <c r="V544" s="34"/>
      <c r="W544" s="35" t="s">
        <v>69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860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861</v>
      </c>
      <c r="B545" s="54" t="s">
        <v>862</v>
      </c>
      <c r="C545" s="31">
        <v>4301051920</v>
      </c>
      <c r="D545" s="647">
        <v>4640242181233</v>
      </c>
      <c r="E545" s="648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67</v>
      </c>
      <c r="L545" s="32"/>
      <c r="M545" s="33" t="s">
        <v>130</v>
      </c>
      <c r="N545" s="33"/>
      <c r="O545" s="32">
        <v>45</v>
      </c>
      <c r="P545" s="871" t="s">
        <v>863</v>
      </c>
      <c r="Q545" s="659"/>
      <c r="R545" s="659"/>
      <c r="S545" s="659"/>
      <c r="T545" s="660"/>
      <c r="U545" s="34"/>
      <c r="V545" s="34"/>
      <c r="W545" s="35" t="s">
        <v>69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855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4301051921</v>
      </c>
      <c r="D546" s="647">
        <v>4640242181226</v>
      </c>
      <c r="E546" s="648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67</v>
      </c>
      <c r="L546" s="32"/>
      <c r="M546" s="33" t="s">
        <v>130</v>
      </c>
      <c r="N546" s="33"/>
      <c r="O546" s="32">
        <v>45</v>
      </c>
      <c r="P546" s="847" t="s">
        <v>866</v>
      </c>
      <c r="Q546" s="659"/>
      <c r="R546" s="659"/>
      <c r="S546" s="659"/>
      <c r="T546" s="660"/>
      <c r="U546" s="34"/>
      <c r="V546" s="34"/>
      <c r="W546" s="35" t="s">
        <v>69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860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56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7"/>
      <c r="P547" s="651" t="s">
        <v>86</v>
      </c>
      <c r="Q547" s="652"/>
      <c r="R547" s="652"/>
      <c r="S547" s="652"/>
      <c r="T547" s="652"/>
      <c r="U547" s="652"/>
      <c r="V547" s="653"/>
      <c r="W547" s="37" t="s">
        <v>87</v>
      </c>
      <c r="X547" s="643">
        <f>IFERROR(X542/H542,"0")+IFERROR(X543/H543,"0")+IFERROR(X544/H544,"0")+IFERROR(X545/H545,"0")+IFERROR(X546/H546,"0")</f>
        <v>111.11111111111111</v>
      </c>
      <c r="Y547" s="643">
        <f>IFERROR(Y542/H542,"0")+IFERROR(Y543/H543,"0")+IFERROR(Y544/H544,"0")+IFERROR(Y545/H545,"0")+IFERROR(Y546/H546,"0")</f>
        <v>112</v>
      </c>
      <c r="Z547" s="643">
        <f>IFERROR(IF(Z542="",0,Z542),"0")+IFERROR(IF(Z543="",0,Z543),"0")+IFERROR(IF(Z544="",0,Z544),"0")+IFERROR(IF(Z545="",0,Z545),"0")+IFERROR(IF(Z546="",0,Z546),"0")</f>
        <v>2.1257600000000001</v>
      </c>
      <c r="AA547" s="644"/>
      <c r="AB547" s="644"/>
      <c r="AC547" s="644"/>
    </row>
    <row r="548" spans="1:68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7"/>
      <c r="P548" s="651" t="s">
        <v>86</v>
      </c>
      <c r="Q548" s="652"/>
      <c r="R548" s="652"/>
      <c r="S548" s="652"/>
      <c r="T548" s="652"/>
      <c r="U548" s="652"/>
      <c r="V548" s="653"/>
      <c r="W548" s="37" t="s">
        <v>69</v>
      </c>
      <c r="X548" s="643">
        <f>IFERROR(SUM(X542:X546),"0")</f>
        <v>1000</v>
      </c>
      <c r="Y548" s="643">
        <f>IFERROR(SUM(Y542:Y546),"0")</f>
        <v>1008</v>
      </c>
      <c r="Z548" s="37"/>
      <c r="AA548" s="644"/>
      <c r="AB548" s="644"/>
      <c r="AC548" s="644"/>
    </row>
    <row r="549" spans="1:68" ht="14.25" hidden="1" customHeight="1" x14ac:dyDescent="0.25">
      <c r="A549" s="654" t="s">
        <v>172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hidden="1" customHeight="1" x14ac:dyDescent="0.25">
      <c r="A550" s="54" t="s">
        <v>867</v>
      </c>
      <c r="B550" s="54" t="s">
        <v>868</v>
      </c>
      <c r="C550" s="31">
        <v>4301060485</v>
      </c>
      <c r="D550" s="647">
        <v>4640242180120</v>
      </c>
      <c r="E550" s="648"/>
      <c r="F550" s="640">
        <v>1.3</v>
      </c>
      <c r="G550" s="32">
        <v>6</v>
      </c>
      <c r="H550" s="640">
        <v>7.8</v>
      </c>
      <c r="I550" s="640">
        <v>8.2349999999999994</v>
      </c>
      <c r="J550" s="32">
        <v>64</v>
      </c>
      <c r="K550" s="32" t="s">
        <v>99</v>
      </c>
      <c r="L550" s="32"/>
      <c r="M550" s="33" t="s">
        <v>105</v>
      </c>
      <c r="N550" s="33"/>
      <c r="O550" s="32">
        <v>40</v>
      </c>
      <c r="P550" s="724" t="s">
        <v>869</v>
      </c>
      <c r="Q550" s="659"/>
      <c r="R550" s="659"/>
      <c r="S550" s="659"/>
      <c r="T550" s="660"/>
      <c r="U550" s="34"/>
      <c r="V550" s="34"/>
      <c r="W550" s="35" t="s">
        <v>69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870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867</v>
      </c>
      <c r="B551" s="54" t="s">
        <v>871</v>
      </c>
      <c r="C551" s="31">
        <v>4301060496</v>
      </c>
      <c r="D551" s="647">
        <v>4640242180120</v>
      </c>
      <c r="E551" s="648"/>
      <c r="F551" s="640">
        <v>1.5</v>
      </c>
      <c r="G551" s="32">
        <v>6</v>
      </c>
      <c r="H551" s="640">
        <v>9</v>
      </c>
      <c r="I551" s="640">
        <v>9.4350000000000005</v>
      </c>
      <c r="J551" s="32">
        <v>64</v>
      </c>
      <c r="K551" s="32" t="s">
        <v>99</v>
      </c>
      <c r="L551" s="32"/>
      <c r="M551" s="33" t="s">
        <v>130</v>
      </c>
      <c r="N551" s="33"/>
      <c r="O551" s="32">
        <v>40</v>
      </c>
      <c r="P551" s="929" t="s">
        <v>872</v>
      </c>
      <c r="Q551" s="659"/>
      <c r="R551" s="659"/>
      <c r="S551" s="659"/>
      <c r="T551" s="660"/>
      <c r="U551" s="34"/>
      <c r="V551" s="34"/>
      <c r="W551" s="35" t="s">
        <v>69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870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873</v>
      </c>
      <c r="B552" s="54" t="s">
        <v>874</v>
      </c>
      <c r="C552" s="31">
        <v>4301060486</v>
      </c>
      <c r="D552" s="647">
        <v>4640242180137</v>
      </c>
      <c r="E552" s="648"/>
      <c r="F552" s="640">
        <v>1.3</v>
      </c>
      <c r="G552" s="32">
        <v>6</v>
      </c>
      <c r="H552" s="640">
        <v>7.8</v>
      </c>
      <c r="I552" s="640">
        <v>8.2349999999999994</v>
      </c>
      <c r="J552" s="32">
        <v>64</v>
      </c>
      <c r="K552" s="32" t="s">
        <v>99</v>
      </c>
      <c r="L552" s="32"/>
      <c r="M552" s="33" t="s">
        <v>105</v>
      </c>
      <c r="N552" s="33"/>
      <c r="O552" s="32">
        <v>40</v>
      </c>
      <c r="P552" s="716" t="s">
        <v>875</v>
      </c>
      <c r="Q552" s="659"/>
      <c r="R552" s="659"/>
      <c r="S552" s="659"/>
      <c r="T552" s="660"/>
      <c r="U552" s="34"/>
      <c r="V552" s="34"/>
      <c r="W552" s="35" t="s">
        <v>69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876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873</v>
      </c>
      <c r="B553" s="54" t="s">
        <v>877</v>
      </c>
      <c r="C553" s="31">
        <v>4301060498</v>
      </c>
      <c r="D553" s="647">
        <v>4640242180137</v>
      </c>
      <c r="E553" s="648"/>
      <c r="F553" s="640">
        <v>1.5</v>
      </c>
      <c r="G553" s="32">
        <v>6</v>
      </c>
      <c r="H553" s="640">
        <v>9</v>
      </c>
      <c r="I553" s="640">
        <v>9.4350000000000005</v>
      </c>
      <c r="J553" s="32">
        <v>64</v>
      </c>
      <c r="K553" s="32" t="s">
        <v>99</v>
      </c>
      <c r="L553" s="32"/>
      <c r="M553" s="33" t="s">
        <v>130</v>
      </c>
      <c r="N553" s="33"/>
      <c r="O553" s="32">
        <v>40</v>
      </c>
      <c r="P553" s="737" t="s">
        <v>878</v>
      </c>
      <c r="Q553" s="659"/>
      <c r="R553" s="659"/>
      <c r="S553" s="659"/>
      <c r="T553" s="660"/>
      <c r="U553" s="34"/>
      <c r="V553" s="34"/>
      <c r="W553" s="35" t="s">
        <v>69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876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656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7"/>
      <c r="P554" s="651" t="s">
        <v>86</v>
      </c>
      <c r="Q554" s="652"/>
      <c r="R554" s="652"/>
      <c r="S554" s="652"/>
      <c r="T554" s="652"/>
      <c r="U554" s="652"/>
      <c r="V554" s="653"/>
      <c r="W554" s="37" t="s">
        <v>87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hidden="1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7"/>
      <c r="P555" s="651" t="s">
        <v>86</v>
      </c>
      <c r="Q555" s="652"/>
      <c r="R555" s="652"/>
      <c r="S555" s="652"/>
      <c r="T555" s="652"/>
      <c r="U555" s="652"/>
      <c r="V555" s="653"/>
      <c r="W555" s="37" t="s">
        <v>69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hidden="1" customHeight="1" x14ac:dyDescent="0.25">
      <c r="A556" s="669" t="s">
        <v>879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hidden="1" customHeight="1" x14ac:dyDescent="0.25">
      <c r="A557" s="654" t="s">
        <v>96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hidden="1" customHeight="1" x14ac:dyDescent="0.25">
      <c r="A558" s="54" t="s">
        <v>880</v>
      </c>
      <c r="B558" s="54" t="s">
        <v>881</v>
      </c>
      <c r="C558" s="31">
        <v>4301011951</v>
      </c>
      <c r="D558" s="647">
        <v>4640242180045</v>
      </c>
      <c r="E558" s="648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99</v>
      </c>
      <c r="L558" s="32"/>
      <c r="M558" s="33" t="s">
        <v>100</v>
      </c>
      <c r="N558" s="33"/>
      <c r="O558" s="32">
        <v>55</v>
      </c>
      <c r="P558" s="840" t="s">
        <v>882</v>
      </c>
      <c r="Q558" s="659"/>
      <c r="R558" s="659"/>
      <c r="S558" s="659"/>
      <c r="T558" s="660"/>
      <c r="U558" s="34"/>
      <c r="V558" s="34"/>
      <c r="W558" s="35" t="s">
        <v>69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883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656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7"/>
      <c r="P559" s="651" t="s">
        <v>86</v>
      </c>
      <c r="Q559" s="652"/>
      <c r="R559" s="652"/>
      <c r="S559" s="652"/>
      <c r="T559" s="652"/>
      <c r="U559" s="652"/>
      <c r="V559" s="653"/>
      <c r="W559" s="37" t="s">
        <v>87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hidden="1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7"/>
      <c r="P560" s="651" t="s">
        <v>86</v>
      </c>
      <c r="Q560" s="652"/>
      <c r="R560" s="652"/>
      <c r="S560" s="652"/>
      <c r="T560" s="652"/>
      <c r="U560" s="652"/>
      <c r="V560" s="653"/>
      <c r="W560" s="37" t="s">
        <v>69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hidden="1" customHeight="1" x14ac:dyDescent="0.25">
      <c r="A561" s="654" t="s">
        <v>135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hidden="1" customHeight="1" x14ac:dyDescent="0.25">
      <c r="A562" s="54" t="s">
        <v>884</v>
      </c>
      <c r="B562" s="54" t="s">
        <v>885</v>
      </c>
      <c r="C562" s="31">
        <v>4301020314</v>
      </c>
      <c r="D562" s="647">
        <v>4640242180090</v>
      </c>
      <c r="E562" s="648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99</v>
      </c>
      <c r="L562" s="32"/>
      <c r="M562" s="33" t="s">
        <v>100</v>
      </c>
      <c r="N562" s="33"/>
      <c r="O562" s="32">
        <v>50</v>
      </c>
      <c r="P562" s="661" t="s">
        <v>886</v>
      </c>
      <c r="Q562" s="659"/>
      <c r="R562" s="659"/>
      <c r="S562" s="659"/>
      <c r="T562" s="660"/>
      <c r="U562" s="34"/>
      <c r="V562" s="34"/>
      <c r="W562" s="35" t="s">
        <v>69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887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idden="1" x14ac:dyDescent="0.2">
      <c r="A563" s="656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7"/>
      <c r="P563" s="651" t="s">
        <v>86</v>
      </c>
      <c r="Q563" s="652"/>
      <c r="R563" s="652"/>
      <c r="S563" s="652"/>
      <c r="T563" s="652"/>
      <c r="U563" s="652"/>
      <c r="V563" s="653"/>
      <c r="W563" s="37" t="s">
        <v>87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hidden="1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7"/>
      <c r="P564" s="651" t="s">
        <v>86</v>
      </c>
      <c r="Q564" s="652"/>
      <c r="R564" s="652"/>
      <c r="S564" s="652"/>
      <c r="T564" s="652"/>
      <c r="U564" s="652"/>
      <c r="V564" s="653"/>
      <c r="W564" s="37" t="s">
        <v>69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hidden="1" customHeight="1" x14ac:dyDescent="0.25">
      <c r="A565" s="654" t="s">
        <v>146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hidden="1" customHeight="1" x14ac:dyDescent="0.25">
      <c r="A566" s="54" t="s">
        <v>888</v>
      </c>
      <c r="B566" s="54" t="s">
        <v>889</v>
      </c>
      <c r="C566" s="31">
        <v>4301031321</v>
      </c>
      <c r="D566" s="647">
        <v>4640242180076</v>
      </c>
      <c r="E566" s="648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104</v>
      </c>
      <c r="L566" s="32"/>
      <c r="M566" s="33" t="s">
        <v>68</v>
      </c>
      <c r="N566" s="33"/>
      <c r="O566" s="32">
        <v>40</v>
      </c>
      <c r="P566" s="887" t="s">
        <v>890</v>
      </c>
      <c r="Q566" s="659"/>
      <c r="R566" s="659"/>
      <c r="S566" s="659"/>
      <c r="T566" s="660"/>
      <c r="U566" s="34"/>
      <c r="V566" s="34"/>
      <c r="W566" s="35" t="s">
        <v>69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891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idden="1" x14ac:dyDescent="0.2">
      <c r="A567" s="656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7"/>
      <c r="P567" s="651" t="s">
        <v>86</v>
      </c>
      <c r="Q567" s="652"/>
      <c r="R567" s="652"/>
      <c r="S567" s="652"/>
      <c r="T567" s="652"/>
      <c r="U567" s="652"/>
      <c r="V567" s="653"/>
      <c r="W567" s="37" t="s">
        <v>87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hidden="1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7"/>
      <c r="P568" s="651" t="s">
        <v>86</v>
      </c>
      <c r="Q568" s="652"/>
      <c r="R568" s="652"/>
      <c r="S568" s="652"/>
      <c r="T568" s="652"/>
      <c r="U568" s="652"/>
      <c r="V568" s="653"/>
      <c r="W568" s="37" t="s">
        <v>69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hidden="1" customHeight="1" x14ac:dyDescent="0.25">
      <c r="A569" s="654" t="s">
        <v>64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hidden="1" customHeight="1" x14ac:dyDescent="0.25">
      <c r="A570" s="54" t="s">
        <v>892</v>
      </c>
      <c r="B570" s="54" t="s">
        <v>893</v>
      </c>
      <c r="C570" s="31">
        <v>4301051914</v>
      </c>
      <c r="D570" s="647">
        <v>4640242180113</v>
      </c>
      <c r="E570" s="648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99</v>
      </c>
      <c r="L570" s="32"/>
      <c r="M570" s="33" t="s">
        <v>130</v>
      </c>
      <c r="N570" s="33"/>
      <c r="O570" s="32">
        <v>45</v>
      </c>
      <c r="P570" s="693" t="s">
        <v>894</v>
      </c>
      <c r="Q570" s="659"/>
      <c r="R570" s="659"/>
      <c r="S570" s="659"/>
      <c r="T570" s="660"/>
      <c r="U570" s="34"/>
      <c r="V570" s="34"/>
      <c r="W570" s="35" t="s">
        <v>69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895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656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7"/>
      <c r="P571" s="651" t="s">
        <v>86</v>
      </c>
      <c r="Q571" s="652"/>
      <c r="R571" s="652"/>
      <c r="S571" s="652"/>
      <c r="T571" s="652"/>
      <c r="U571" s="652"/>
      <c r="V571" s="653"/>
      <c r="W571" s="37" t="s">
        <v>87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hidden="1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7"/>
      <c r="P572" s="651" t="s">
        <v>86</v>
      </c>
      <c r="Q572" s="652"/>
      <c r="R572" s="652"/>
      <c r="S572" s="652"/>
      <c r="T572" s="652"/>
      <c r="U572" s="652"/>
      <c r="V572" s="653"/>
      <c r="W572" s="37" t="s">
        <v>69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702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703"/>
      <c r="P573" s="775" t="s">
        <v>896</v>
      </c>
      <c r="Q573" s="776"/>
      <c r="R573" s="776"/>
      <c r="S573" s="776"/>
      <c r="T573" s="776"/>
      <c r="U573" s="776"/>
      <c r="V573" s="777"/>
      <c r="W573" s="37" t="s">
        <v>69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17259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17435.689999999999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703"/>
      <c r="P574" s="775" t="s">
        <v>897</v>
      </c>
      <c r="Q574" s="776"/>
      <c r="R574" s="776"/>
      <c r="S574" s="776"/>
      <c r="T574" s="776"/>
      <c r="U574" s="776"/>
      <c r="V574" s="777"/>
      <c r="W574" s="37" t="s">
        <v>69</v>
      </c>
      <c r="X574" s="643">
        <f>IFERROR(SUM(BM22:BM570),"0")</f>
        <v>18335.189550698342</v>
      </c>
      <c r="Y574" s="643">
        <f>IFERROR(SUM(BN22:BN570),"0")</f>
        <v>18523.402999999995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703"/>
      <c r="P575" s="775" t="s">
        <v>898</v>
      </c>
      <c r="Q575" s="776"/>
      <c r="R575" s="776"/>
      <c r="S575" s="776"/>
      <c r="T575" s="776"/>
      <c r="U575" s="776"/>
      <c r="V575" s="777"/>
      <c r="W575" s="37" t="s">
        <v>899</v>
      </c>
      <c r="X575" s="38">
        <f>ROUNDUP(SUM(BO22:BO570),0)</f>
        <v>31</v>
      </c>
      <c r="Y575" s="38">
        <f>ROUNDUP(SUM(BP22:BP570),0)</f>
        <v>31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703"/>
      <c r="P576" s="775" t="s">
        <v>900</v>
      </c>
      <c r="Q576" s="776"/>
      <c r="R576" s="776"/>
      <c r="S576" s="776"/>
      <c r="T576" s="776"/>
      <c r="U576" s="776"/>
      <c r="V576" s="777"/>
      <c r="W576" s="37" t="s">
        <v>69</v>
      </c>
      <c r="X576" s="643">
        <f>GrossWeightTotal+PalletQtyTotal*25</f>
        <v>19110.189550698342</v>
      </c>
      <c r="Y576" s="643">
        <f>GrossWeightTotalR+PalletQtyTotalR*25</f>
        <v>19298.402999999995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703"/>
      <c r="P577" s="775" t="s">
        <v>901</v>
      </c>
      <c r="Q577" s="776"/>
      <c r="R577" s="776"/>
      <c r="S577" s="776"/>
      <c r="T577" s="776"/>
      <c r="U577" s="776"/>
      <c r="V577" s="777"/>
      <c r="W577" s="37" t="s">
        <v>899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3563.2851930955376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3593</v>
      </c>
      <c r="Z577" s="37"/>
      <c r="AA577" s="644"/>
      <c r="AB577" s="644"/>
      <c r="AC577" s="644"/>
    </row>
    <row r="578" spans="1:32" ht="14.25" hidden="1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703"/>
      <c r="P578" s="775" t="s">
        <v>902</v>
      </c>
      <c r="Q578" s="776"/>
      <c r="R578" s="776"/>
      <c r="S578" s="776"/>
      <c r="T578" s="776"/>
      <c r="U578" s="776"/>
      <c r="V578" s="777"/>
      <c r="W578" s="39" t="s">
        <v>903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35.744870000000006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904</v>
      </c>
      <c r="B580" s="638" t="s">
        <v>63</v>
      </c>
      <c r="C580" s="649" t="s">
        <v>94</v>
      </c>
      <c r="D580" s="806"/>
      <c r="E580" s="806"/>
      <c r="F580" s="806"/>
      <c r="G580" s="806"/>
      <c r="H580" s="807"/>
      <c r="I580" s="649" t="s">
        <v>272</v>
      </c>
      <c r="J580" s="806"/>
      <c r="K580" s="806"/>
      <c r="L580" s="806"/>
      <c r="M580" s="806"/>
      <c r="N580" s="806"/>
      <c r="O580" s="806"/>
      <c r="P580" s="806"/>
      <c r="Q580" s="806"/>
      <c r="R580" s="806"/>
      <c r="S580" s="806"/>
      <c r="T580" s="806"/>
      <c r="U580" s="807"/>
      <c r="V580" s="649" t="s">
        <v>579</v>
      </c>
      <c r="W580" s="807"/>
      <c r="X580" s="649" t="s">
        <v>644</v>
      </c>
      <c r="Y580" s="806"/>
      <c r="Z580" s="806"/>
      <c r="AA580" s="807"/>
      <c r="AB580" s="638" t="s">
        <v>709</v>
      </c>
      <c r="AC580" s="649" t="s">
        <v>786</v>
      </c>
      <c r="AD580" s="807"/>
      <c r="AF580" s="639"/>
    </row>
    <row r="581" spans="1:32" ht="14.25" customHeight="1" thickTop="1" x14ac:dyDescent="0.2">
      <c r="A581" s="756" t="s">
        <v>905</v>
      </c>
      <c r="B581" s="649" t="s">
        <v>63</v>
      </c>
      <c r="C581" s="649" t="s">
        <v>95</v>
      </c>
      <c r="D581" s="649" t="s">
        <v>116</v>
      </c>
      <c r="E581" s="649" t="s">
        <v>179</v>
      </c>
      <c r="F581" s="649" t="s">
        <v>206</v>
      </c>
      <c r="G581" s="649" t="s">
        <v>245</v>
      </c>
      <c r="H581" s="649" t="s">
        <v>94</v>
      </c>
      <c r="I581" s="649" t="s">
        <v>273</v>
      </c>
      <c r="J581" s="649" t="s">
        <v>318</v>
      </c>
      <c r="K581" s="649" t="s">
        <v>379</v>
      </c>
      <c r="L581" s="649" t="s">
        <v>425</v>
      </c>
      <c r="M581" s="649" t="s">
        <v>443</v>
      </c>
      <c r="N581" s="639"/>
      <c r="O581" s="649" t="s">
        <v>456</v>
      </c>
      <c r="P581" s="649" t="s">
        <v>468</v>
      </c>
      <c r="Q581" s="649" t="s">
        <v>475</v>
      </c>
      <c r="R581" s="649" t="s">
        <v>479</v>
      </c>
      <c r="S581" s="649" t="s">
        <v>485</v>
      </c>
      <c r="T581" s="649" t="s">
        <v>490</v>
      </c>
      <c r="U581" s="649" t="s">
        <v>566</v>
      </c>
      <c r="V581" s="649" t="s">
        <v>580</v>
      </c>
      <c r="W581" s="649" t="s">
        <v>614</v>
      </c>
      <c r="X581" s="649" t="s">
        <v>645</v>
      </c>
      <c r="Y581" s="649" t="s">
        <v>677</v>
      </c>
      <c r="Z581" s="649" t="s">
        <v>695</v>
      </c>
      <c r="AA581" s="649" t="s">
        <v>702</v>
      </c>
      <c r="AB581" s="649" t="s">
        <v>709</v>
      </c>
      <c r="AC581" s="649" t="s">
        <v>786</v>
      </c>
      <c r="AD581" s="649" t="s">
        <v>879</v>
      </c>
      <c r="AF581" s="639"/>
    </row>
    <row r="582" spans="1:32" ht="13.5" customHeight="1" thickBot="1" x14ac:dyDescent="0.25">
      <c r="A582" s="757"/>
      <c r="B582" s="650"/>
      <c r="C582" s="650"/>
      <c r="D582" s="650"/>
      <c r="E582" s="650"/>
      <c r="F582" s="650"/>
      <c r="G582" s="650"/>
      <c r="H582" s="650"/>
      <c r="I582" s="650"/>
      <c r="J582" s="650"/>
      <c r="K582" s="650"/>
      <c r="L582" s="650"/>
      <c r="M582" s="650"/>
      <c r="N582" s="639"/>
      <c r="O582" s="650"/>
      <c r="P582" s="650"/>
      <c r="Q582" s="650"/>
      <c r="R582" s="650"/>
      <c r="S582" s="650"/>
      <c r="T582" s="650"/>
      <c r="U582" s="650"/>
      <c r="V582" s="650"/>
      <c r="W582" s="650"/>
      <c r="X582" s="650"/>
      <c r="Y582" s="650"/>
      <c r="Z582" s="650"/>
      <c r="AA582" s="650"/>
      <c r="AB582" s="650"/>
      <c r="AC582" s="650"/>
      <c r="AD582" s="650"/>
      <c r="AF582" s="639"/>
    </row>
    <row r="583" spans="1:32" ht="18" customHeight="1" thickTop="1" thickBot="1" x14ac:dyDescent="0.25">
      <c r="A583" s="40" t="s">
        <v>906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362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1350.6000000000001</v>
      </c>
      <c r="E583" s="46">
        <f>IFERROR(Y86*1,"0")+IFERROR(Y87*1,"0")+IFERROR(Y88*1,"0")+IFERROR(Y92*1,"0")+IFERROR(Y93*1,"0")+IFERROR(Y94*1,"0")+IFERROR(Y95*1,"0")+IFERROR(Y96*1,"0")+IFERROR(Y97*1,"0")+IFERROR(Y98*1,"0")+IFERROR(Y99*1,"0")</f>
        <v>1362.6000000000001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1992.4199999999998</v>
      </c>
      <c r="G583" s="46">
        <f>IFERROR(Y133*1,"0")+IFERROR(Y134*1,"0")+IFERROR(Y138*1,"0")+IFERROR(Y139*1,"0")+IFERROR(Y143*1,"0")+IFERROR(Y144*1,"0")</f>
        <v>150.4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354.90000000000003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1897.1999999999998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225.67999999999998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400.8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71.400000000000006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535.94999999999993</v>
      </c>
      <c r="U583" s="46">
        <f>IFERROR(Y355*1,"0")+IFERROR(Y359*1,"0")+IFERROR(Y360*1,"0")+IFERROR(Y361*1,"0")</f>
        <v>840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5658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24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143.10000000000002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40.799999999999997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993.83999999999992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1032</v>
      </c>
      <c r="AD583" s="46">
        <f>IFERROR(Y558*1,"0")+IFERROR(Y562*1,"0")+IFERROR(Y566*1,"0")+IFERROR(Y570*1,"0")</f>
        <v>0</v>
      </c>
      <c r="AF583" s="639"/>
    </row>
  </sheetData>
  <sheetProtection algorithmName="SHA-512" hashValue="vQjYlY4yIXR+QftGZcMlWT26MlSqbJgOK8ycWVRE3vFbTOfLfbgm8JRQfN/ujmcW5vEhXBWNsl7V+87TWdukRA==" saltValue="JhE8tEn1o6lQ6Fho4ZSvHA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08,00"/>
        <filter val="1 090,00"/>
        <filter val="1 300,00"/>
        <filter val="1 310,00"/>
        <filter val="1 540,00"/>
        <filter val="1,67"/>
        <filter val="10,00"/>
        <filter val="100,00"/>
        <filter val="111,11"/>
        <filter val="113,15"/>
        <filter val="12,00"/>
        <filter val="12,50"/>
        <filter val="120,00"/>
        <filter val="135,00"/>
        <filter val="139,50"/>
        <filter val="140,00"/>
        <filter val="142,27"/>
        <filter val="15,00"/>
        <filter val="150,00"/>
        <filter val="16,50"/>
        <filter val="160,00"/>
        <filter val="166,67"/>
        <filter val="17 259,00"/>
        <filter val="17,50"/>
        <filter val="170,00"/>
        <filter val="18 335,19"/>
        <filter val="18,94"/>
        <filter val="183,33"/>
        <filter val="19 110,19"/>
        <filter val="2 300,00"/>
        <filter val="2,78"/>
        <filter val="20,00"/>
        <filter val="200,00"/>
        <filter val="204,00"/>
        <filter val="207,14"/>
        <filter val="21,67"/>
        <filter val="210,00"/>
        <filter val="215,00"/>
        <filter val="229,26"/>
        <filter val="25,00"/>
        <filter val="250,00"/>
        <filter val="260,00"/>
        <filter val="280,00"/>
        <filter val="3 563,29"/>
        <filter val="3,85"/>
        <filter val="30,00"/>
        <filter val="30,34"/>
        <filter val="300,00"/>
        <filter val="31"/>
        <filter val="311,67"/>
        <filter val="315,00"/>
        <filter val="320,00"/>
        <filter val="327,38"/>
        <filter val="33,33"/>
        <filter val="34,00"/>
        <filter val="35,00"/>
        <filter val="350,00"/>
        <filter val="36,00"/>
        <filter val="360,00"/>
        <filter val="4 625,00"/>
        <filter val="40,00"/>
        <filter val="40,84"/>
        <filter val="400,00"/>
        <filter val="405,00"/>
        <filter val="42,00"/>
        <filter val="420,00"/>
        <filter val="45,00"/>
        <filter val="48,00"/>
        <filter val="495,00"/>
        <filter val="50,00"/>
        <filter val="500,57"/>
        <filter val="51,52"/>
        <filter val="510,00"/>
        <filter val="52,00"/>
        <filter val="525,00"/>
        <filter val="57,41"/>
        <filter val="6,00"/>
        <filter val="60,00"/>
        <filter val="614,00"/>
        <filter val="63,52"/>
        <filter val="64,81"/>
        <filter val="655,00"/>
        <filter val="66,00"/>
        <filter val="68,67"/>
        <filter val="695,00"/>
        <filter val="70,00"/>
        <filter val="700,00"/>
        <filter val="72,00"/>
        <filter val="8,00"/>
        <filter val="8,33"/>
        <filter val="80,00"/>
        <filter val="84,00"/>
        <filter val="840,00"/>
        <filter val="85,56"/>
        <filter val="90,00"/>
        <filter val="990,00"/>
      </filters>
    </filterColumn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554:O555"/>
    <mergeCell ref="P247:T247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71:T171"/>
    <mergeCell ref="A239:O240"/>
    <mergeCell ref="A64:Z64"/>
    <mergeCell ref="A191:Z191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P539:V539"/>
    <mergeCell ref="P153:T153"/>
    <mergeCell ref="P26:T26"/>
    <mergeCell ref="A199:O200"/>
    <mergeCell ref="P338:V338"/>
    <mergeCell ref="P227:V227"/>
    <mergeCell ref="P307:V307"/>
    <mergeCell ref="P500:V500"/>
    <mergeCell ref="P97:T97"/>
    <mergeCell ref="D382:E382"/>
    <mergeCell ref="P130:V130"/>
    <mergeCell ref="D44:E44"/>
    <mergeCell ref="D369:E369"/>
    <mergeCell ref="P423:T423"/>
    <mergeCell ref="P52:T52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P56:V56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P228:V228"/>
    <mergeCell ref="P546:T546"/>
    <mergeCell ref="P498:T498"/>
    <mergeCell ref="P178:V178"/>
    <mergeCell ref="D235:E235"/>
    <mergeCell ref="P547:V547"/>
    <mergeCell ref="P537:T537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272:E272"/>
    <mergeCell ref="P39:T39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31:T31"/>
    <mergeCell ref="P530:V530"/>
    <mergeCell ref="P527:T527"/>
    <mergeCell ref="P502:T502"/>
    <mergeCell ref="D470:E470"/>
    <mergeCell ref="P331:T331"/>
    <mergeCell ref="A501:Z50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50 X54 X61 X88 X280 X367:X369 X377" xr:uid="{00000000-0002-0000-0000-000011000000}">
      <formula1>IF(AK39&gt;0,OR(X39=0,AND(IF(X39-AK39&gt;=0,TRUE,FALSE),X39&gt;0,IF(X39/(H39*J39)=ROUND(X39/(H39*J39),0),TRUE,FALSE))),FALSE)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13" xr:uid="{00000000-0002-0000-0000-000012000000}">
      <formula1>IF(AK313&gt;0,OR(X313=0,AND(IF(X313-AK313&gt;=0,TRUE,FALSE),X313&gt;0,IF(X313/(H313*K313)=ROUND(X313/(H313*K313),0),TRUE,FALSE))),FALSE)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52"/>
    </row>
    <row r="3" spans="2:8" x14ac:dyDescent="0.2">
      <c r="B3" s="47" t="s">
        <v>908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909</v>
      </c>
      <c r="D6" s="47" t="s">
        <v>910</v>
      </c>
      <c r="E6" s="47"/>
    </row>
    <row r="8" spans="2:8" x14ac:dyDescent="0.2">
      <c r="B8" s="47" t="s">
        <v>19</v>
      </c>
      <c r="C8" s="47" t="s">
        <v>909</v>
      </c>
      <c r="D8" s="47"/>
      <c r="E8" s="47"/>
    </row>
    <row r="10" spans="2:8" x14ac:dyDescent="0.2">
      <c r="B10" s="47" t="s">
        <v>911</v>
      </c>
      <c r="C10" s="47"/>
      <c r="D10" s="47"/>
      <c r="E10" s="47"/>
    </row>
    <row r="11" spans="2:8" x14ac:dyDescent="0.2">
      <c r="B11" s="47" t="s">
        <v>912</v>
      </c>
      <c r="C11" s="47"/>
      <c r="D11" s="47"/>
      <c r="E11" s="47"/>
    </row>
    <row r="12" spans="2:8" x14ac:dyDescent="0.2">
      <c r="B12" s="47" t="s">
        <v>913</v>
      </c>
      <c r="C12" s="47"/>
      <c r="D12" s="47"/>
      <c r="E12" s="47"/>
    </row>
    <row r="13" spans="2:8" x14ac:dyDescent="0.2">
      <c r="B13" s="47" t="s">
        <v>914</v>
      </c>
      <c r="C13" s="47"/>
      <c r="D13" s="47"/>
      <c r="E13" s="47"/>
    </row>
    <row r="14" spans="2:8" x14ac:dyDescent="0.2">
      <c r="B14" s="47" t="s">
        <v>915</v>
      </c>
      <c r="C14" s="47"/>
      <c r="D14" s="47"/>
      <c r="E14" s="47"/>
    </row>
    <row r="15" spans="2:8" x14ac:dyDescent="0.2">
      <c r="B15" s="47" t="s">
        <v>916</v>
      </c>
      <c r="C15" s="47"/>
      <c r="D15" s="47"/>
      <c r="E15" s="47"/>
    </row>
    <row r="16" spans="2:8" x14ac:dyDescent="0.2">
      <c r="B16" s="47" t="s">
        <v>917</v>
      </c>
      <c r="C16" s="47"/>
      <c r="D16" s="47"/>
      <c r="E16" s="47"/>
    </row>
    <row r="17" spans="2:5" x14ac:dyDescent="0.2">
      <c r="B17" s="47" t="s">
        <v>918</v>
      </c>
      <c r="C17" s="47"/>
      <c r="D17" s="47"/>
      <c r="E17" s="47"/>
    </row>
    <row r="18" spans="2:5" x14ac:dyDescent="0.2">
      <c r="B18" s="47" t="s">
        <v>919</v>
      </c>
      <c r="C18" s="47"/>
      <c r="D18" s="47"/>
      <c r="E18" s="47"/>
    </row>
    <row r="19" spans="2:5" x14ac:dyDescent="0.2">
      <c r="B19" s="47" t="s">
        <v>920</v>
      </c>
      <c r="C19" s="47"/>
      <c r="D19" s="47"/>
      <c r="E19" s="47"/>
    </row>
    <row r="20" spans="2:5" x14ac:dyDescent="0.2">
      <c r="B20" s="47" t="s">
        <v>921</v>
      </c>
      <c r="C20" s="47"/>
      <c r="D20" s="47"/>
      <c r="E20" s="47"/>
    </row>
  </sheetData>
  <sheetProtection algorithmName="SHA-512" hashValue="BxgpTebs1mChOKjO6xB6eoHdmSTnSQSMpXZXxckIEQ8Xki2Q7CQShI2GsDNEAa7f2q2P4OFk4vTnCx/2KWjTDQ==" saltValue="VmjwCLqz3xtG4jD8p9rp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1169</vt:i4>
      </vt:variant>
    </vt:vector>
  </HeadingPairs>
  <TitlesOfParts>
    <vt:vector size="11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2025-05-07T10:33:39Z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