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6E9305-B124-400B-B058-AAD4722F48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H583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C583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95" i="1" l="1"/>
  <c r="BN95" i="1"/>
  <c r="Z95" i="1"/>
  <c r="BP122" i="1"/>
  <c r="BN122" i="1"/>
  <c r="Z122" i="1"/>
  <c r="BP174" i="1"/>
  <c r="BN174" i="1"/>
  <c r="Z174" i="1"/>
  <c r="BP217" i="1"/>
  <c r="BN217" i="1"/>
  <c r="Z217" i="1"/>
  <c r="BP242" i="1"/>
  <c r="BN242" i="1"/>
  <c r="Z242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2" i="1"/>
  <c r="BN22" i="1"/>
  <c r="Z40" i="1"/>
  <c r="BN40" i="1"/>
  <c r="Z59" i="1"/>
  <c r="BN59" i="1"/>
  <c r="Z71" i="1"/>
  <c r="BN71" i="1"/>
  <c r="BP75" i="1"/>
  <c r="BN75" i="1"/>
  <c r="BP92" i="1"/>
  <c r="BN92" i="1"/>
  <c r="Z92" i="1"/>
  <c r="BP106" i="1"/>
  <c r="BN106" i="1"/>
  <c r="Z106" i="1"/>
  <c r="BP143" i="1"/>
  <c r="BN143" i="1"/>
  <c r="Z143" i="1"/>
  <c r="BP207" i="1"/>
  <c r="BN207" i="1"/>
  <c r="Z207" i="1"/>
  <c r="BP232" i="1"/>
  <c r="BN232" i="1"/>
  <c r="Z232" i="1"/>
  <c r="Y249" i="1"/>
  <c r="Y248" i="1"/>
  <c r="BP247" i="1"/>
  <c r="BN247" i="1"/>
  <c r="Z247" i="1"/>
  <c r="Z248" i="1" s="1"/>
  <c r="Y274" i="1"/>
  <c r="BP270" i="1"/>
  <c r="BN270" i="1"/>
  <c r="Z270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225" i="1"/>
  <c r="BN225" i="1"/>
  <c r="Z225" i="1"/>
  <c r="BP238" i="1"/>
  <c r="BN238" i="1"/>
  <c r="Z238" i="1"/>
  <c r="BP265" i="1"/>
  <c r="BN265" i="1"/>
  <c r="Z265" i="1"/>
  <c r="BP273" i="1"/>
  <c r="BN273" i="1"/>
  <c r="Z27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0" i="1"/>
  <c r="BN420" i="1"/>
  <c r="Z420" i="1"/>
  <c r="Z24" i="1"/>
  <c r="BN24" i="1"/>
  <c r="X577" i="1"/>
  <c r="Z38" i="1"/>
  <c r="BN38" i="1"/>
  <c r="Z44" i="1"/>
  <c r="Z45" i="1" s="1"/>
  <c r="BN44" i="1"/>
  <c r="BP44" i="1"/>
  <c r="Y45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Z88" i="1"/>
  <c r="BN88" i="1"/>
  <c r="Y101" i="1"/>
  <c r="Z97" i="1"/>
  <c r="BN97" i="1"/>
  <c r="Z104" i="1"/>
  <c r="BN104" i="1"/>
  <c r="Z112" i="1"/>
  <c r="BN112" i="1"/>
  <c r="Y124" i="1"/>
  <c r="Z120" i="1"/>
  <c r="BN120" i="1"/>
  <c r="Z128" i="1"/>
  <c r="BN128" i="1"/>
  <c r="Z139" i="1"/>
  <c r="BN139" i="1"/>
  <c r="Y145" i="1"/>
  <c r="Z154" i="1"/>
  <c r="BN154" i="1"/>
  <c r="Z172" i="1"/>
  <c r="BN172" i="1"/>
  <c r="Z176" i="1"/>
  <c r="BN176" i="1"/>
  <c r="Z183" i="1"/>
  <c r="BN183" i="1"/>
  <c r="Z193" i="1"/>
  <c r="BN193" i="1"/>
  <c r="Z197" i="1"/>
  <c r="BN197" i="1"/>
  <c r="Z205" i="1"/>
  <c r="BN205" i="1"/>
  <c r="Z209" i="1"/>
  <c r="BN209" i="1"/>
  <c r="Z215" i="1"/>
  <c r="BN215" i="1"/>
  <c r="Z219" i="1"/>
  <c r="BN219" i="1"/>
  <c r="BP234" i="1"/>
  <c r="BN234" i="1"/>
  <c r="Z234" i="1"/>
  <c r="BP261" i="1"/>
  <c r="BN261" i="1"/>
  <c r="Z261" i="1"/>
  <c r="BP272" i="1"/>
  <c r="BN272" i="1"/>
  <c r="Z272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97" i="1"/>
  <c r="Q583" i="1"/>
  <c r="Y352" i="1"/>
  <c r="Y351" i="1"/>
  <c r="Y408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Y446" i="1"/>
  <c r="AD583" i="1"/>
  <c r="Y185" i="1"/>
  <c r="Z182" i="1"/>
  <c r="BN182" i="1"/>
  <c r="Z181" i="1"/>
  <c r="Z184" i="1" s="1"/>
  <c r="BN181" i="1"/>
  <c r="BP181" i="1"/>
  <c r="Y184" i="1"/>
  <c r="F9" i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Y115" i="1"/>
  <c r="Y125" i="1"/>
  <c r="Y129" i="1"/>
  <c r="Y136" i="1"/>
  <c r="Y140" i="1"/>
  <c r="Y146" i="1"/>
  <c r="Y151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Z282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H9" i="1"/>
  <c r="B583" i="1"/>
  <c r="X574" i="1"/>
  <c r="X575" i="1"/>
  <c r="Z23" i="1"/>
  <c r="BN23" i="1"/>
  <c r="Z25" i="1"/>
  <c r="BN25" i="1"/>
  <c r="Z27" i="1"/>
  <c r="BN27" i="1"/>
  <c r="Y28" i="1"/>
  <c r="X573" i="1"/>
  <c r="Z31" i="1"/>
  <c r="Z32" i="1" s="1"/>
  <c r="BN31" i="1"/>
  <c r="BP31" i="1"/>
  <c r="Z37" i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2" i="1" s="1"/>
  <c r="BN80" i="1"/>
  <c r="BP80" i="1"/>
  <c r="E583" i="1"/>
  <c r="Z87" i="1"/>
  <c r="Z89" i="1" s="1"/>
  <c r="BN87" i="1"/>
  <c r="Y90" i="1"/>
  <c r="Z93" i="1"/>
  <c r="BN93" i="1"/>
  <c r="Z94" i="1"/>
  <c r="BN94" i="1"/>
  <c r="Z96" i="1"/>
  <c r="BN96" i="1"/>
  <c r="Z98" i="1"/>
  <c r="BN98" i="1"/>
  <c r="F583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1" i="1"/>
  <c r="BN121" i="1"/>
  <c r="Z123" i="1"/>
  <c r="BN123" i="1"/>
  <c r="Z127" i="1"/>
  <c r="Z129" i="1" s="1"/>
  <c r="BN127" i="1"/>
  <c r="BP127" i="1"/>
  <c r="G583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BP360" i="1"/>
  <c r="BN360" i="1"/>
  <c r="Z360" i="1"/>
  <c r="Z362" i="1" s="1"/>
  <c r="Y362" i="1"/>
  <c r="BP395" i="1"/>
  <c r="BN395" i="1"/>
  <c r="Z395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BP442" i="1"/>
  <c r="BN442" i="1"/>
  <c r="Z442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38" i="1" l="1"/>
  <c r="Z397" i="1"/>
  <c r="Z351" i="1"/>
  <c r="Z324" i="1"/>
  <c r="Z274" i="1"/>
  <c r="Z100" i="1"/>
  <c r="Z199" i="1"/>
  <c r="Z445" i="1"/>
  <c r="Z124" i="1"/>
  <c r="Z108" i="1"/>
  <c r="Z77" i="1"/>
  <c r="Z55" i="1"/>
  <c r="Z28" i="1"/>
  <c r="Z529" i="1"/>
  <c r="Z266" i="1"/>
  <c r="Z222" i="1"/>
  <c r="Z547" i="1"/>
  <c r="Y575" i="1"/>
  <c r="Y574" i="1"/>
  <c r="X576" i="1"/>
  <c r="Z499" i="1"/>
  <c r="Z481" i="1"/>
  <c r="Z487" i="1"/>
  <c r="Y577" i="1"/>
  <c r="Z256" i="1"/>
  <c r="Z239" i="1"/>
  <c r="Y573" i="1"/>
  <c r="Z521" i="1"/>
  <c r="Z505" i="1"/>
  <c r="Z554" i="1"/>
  <c r="Z539" i="1"/>
  <c r="Z338" i="1"/>
  <c r="Z332" i="1"/>
  <c r="Z178" i="1"/>
  <c r="Z156" i="1"/>
  <c r="Z114" i="1"/>
  <c r="Z62" i="1"/>
  <c r="Z41" i="1"/>
  <c r="Z427" i="1"/>
  <c r="Z210" i="1"/>
  <c r="Z578" i="1" l="1"/>
  <c r="Y576" i="1"/>
</calcChain>
</file>

<file path=xl/sharedStrings.xml><?xml version="1.0" encoding="utf-8"?>
<sst xmlns="http://schemas.openxmlformats.org/spreadsheetml/2006/main" count="2612" uniqueCount="923">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</sst>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45787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0.375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150</v>
      </c>
      <c r="Y37" s="642">
        <f>IFERROR(IF(X37="",0,CEILING((X37/$H37),1)*$H37),"")</f>
        <v>151.20000000000002</v>
      </c>
      <c r="Z37" s="36">
        <f>IFERROR(IF(Y37=0,"",ROUNDUP(Y37/H37,0)*0.01898),"")</f>
        <v>0.26572000000000001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156.04166666666666</v>
      </c>
      <c r="BN37" s="64">
        <f>IFERROR(Y37*I37/H37,"0")</f>
        <v>157.29000000000002</v>
      </c>
      <c r="BO37" s="64">
        <f>IFERROR(1/J37*(X37/H37),"0")</f>
        <v>0.21701388888888887</v>
      </c>
      <c r="BP37" s="64">
        <f>IFERROR(1/J37*(Y37/H37),"0")</f>
        <v>0.21875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47">
        <v>4680115882539</v>
      </c>
      <c r="E38" s="648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7">
        <v>4607091385687</v>
      </c>
      <c r="E39" s="648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59"/>
      <c r="R39" s="659"/>
      <c r="S39" s="659"/>
      <c r="T39" s="660"/>
      <c r="U39" s="34"/>
      <c r="V39" s="34"/>
      <c r="W39" s="35" t="s">
        <v>69</v>
      </c>
      <c r="X39" s="641">
        <v>240</v>
      </c>
      <c r="Y39" s="642">
        <f>IFERROR(IF(X39="",0,CEILING((X39/$H39),1)*$H39),"")</f>
        <v>240</v>
      </c>
      <c r="Z39" s="36">
        <f>IFERROR(IF(Y39=0,"",ROUNDUP(Y39/H39,0)*0.00902),"")</f>
        <v>0.54120000000000001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252.6</v>
      </c>
      <c r="BN39" s="64">
        <f>IFERROR(Y39*I39/H39,"0")</f>
        <v>252.6</v>
      </c>
      <c r="BO39" s="64">
        <f>IFERROR(1/J39*(X39/H39),"0")</f>
        <v>0.45454545454545459</v>
      </c>
      <c r="BP39" s="64">
        <f>IFERROR(1/J39*(Y39/H39),"0")</f>
        <v>0.45454545454545459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73.888888888888886</v>
      </c>
      <c r="Y41" s="643">
        <f>IFERROR(Y37/H37,"0")+IFERROR(Y38/H38,"0")+IFERROR(Y39/H39,"0")+IFERROR(Y40/H40,"0")</f>
        <v>74</v>
      </c>
      <c r="Z41" s="643">
        <f>IFERROR(IF(Z37="",0,Z37),"0")+IFERROR(IF(Z38="",0,Z38),"0")+IFERROR(IF(Z39="",0,Z39),"0")+IFERROR(IF(Z40="",0,Z40),"0")</f>
        <v>0.80692000000000008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390</v>
      </c>
      <c r="Y42" s="643">
        <f>IFERROR(SUM(Y37:Y40),"0")</f>
        <v>391.20000000000005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585</v>
      </c>
      <c r="Y54" s="642">
        <f t="shared" si="6"/>
        <v>585</v>
      </c>
      <c r="Z54" s="36">
        <f>IFERROR(IF(Y54=0,"",ROUNDUP(Y54/H54,0)*0.00902),"")</f>
        <v>1.1726000000000001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612.29999999999995</v>
      </c>
      <c r="BN54" s="64">
        <f t="shared" si="8"/>
        <v>612.29999999999995</v>
      </c>
      <c r="BO54" s="64">
        <f t="shared" si="9"/>
        <v>0.98484848484848486</v>
      </c>
      <c r="BP54" s="64">
        <f t="shared" si="10"/>
        <v>0.98484848484848486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139.25925925925927</v>
      </c>
      <c r="Y55" s="643">
        <f>IFERROR(Y49/H49,"0")+IFERROR(Y50/H50,"0")+IFERROR(Y51/H51,"0")+IFERROR(Y52/H52,"0")+IFERROR(Y53/H53,"0")+IFERROR(Y54/H54,"0")</f>
        <v>140</v>
      </c>
      <c r="Z55" s="643">
        <f>IFERROR(IF(Z49="",0,Z49),"0")+IFERROR(IF(Z50="",0,Z50),"0")+IFERROR(IF(Z51="",0,Z51),"0")+IFERROR(IF(Z52="",0,Z52),"0")+IFERROR(IF(Z53="",0,Z53),"0")+IFERROR(IF(Z54="",0,Z54),"0")</f>
        <v>1.3624000000000001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685</v>
      </c>
      <c r="Y56" s="643">
        <f>IFERROR(SUM(Y49:Y54),"0")</f>
        <v>693</v>
      </c>
      <c r="Z56" s="37"/>
      <c r="AA56" s="644"/>
      <c r="AB56" s="644"/>
      <c r="AC56" s="644"/>
    </row>
    <row r="57" spans="1:68" ht="14.25" hidden="1" customHeight="1" x14ac:dyDescent="0.25">
      <c r="A57" s="654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135</v>
      </c>
      <c r="Y61" s="642">
        <f>IFERROR(IF(X61="",0,CEILING((X61/$H61),1)*$H61),"")</f>
        <v>135</v>
      </c>
      <c r="Z61" s="36">
        <f>IFERROR(IF(Y61=0,"",ROUNDUP(Y61/H61,0)*0.00651),"")</f>
        <v>0.32550000000000001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144</v>
      </c>
      <c r="BN61" s="64">
        <f>IFERROR(Y61*I61/H61,"0")</f>
        <v>144</v>
      </c>
      <c r="BO61" s="64">
        <f>IFERROR(1/J61*(X61/H61),"0")</f>
        <v>0.27472527472527475</v>
      </c>
      <c r="BP61" s="64">
        <f>IFERROR(1/J61*(Y61/H61),"0")</f>
        <v>0.27472527472527475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55.555555555555557</v>
      </c>
      <c r="Y62" s="643">
        <f>IFERROR(Y58/H58,"0")+IFERROR(Y59/H59,"0")+IFERROR(Y60/H60,"0")+IFERROR(Y61/H61,"0")</f>
        <v>56</v>
      </c>
      <c r="Z62" s="643">
        <f>IFERROR(IF(Z58="",0,Z58),"0")+IFERROR(IF(Z59="",0,Z59),"0")+IFERROR(IF(Z60="",0,Z60),"0")+IFERROR(IF(Z61="",0,Z61),"0")</f>
        <v>0.43937999999999999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195</v>
      </c>
      <c r="Y63" s="643">
        <f>IFERROR(SUM(Y58:Y61),"0")</f>
        <v>199.8</v>
      </c>
      <c r="Z63" s="37"/>
      <c r="AA63" s="644"/>
      <c r="AB63" s="644"/>
      <c r="AC63" s="644"/>
    </row>
    <row r="64" spans="1:68" ht="14.25" hidden="1" customHeight="1" x14ac:dyDescent="0.25">
      <c r="A64" s="654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50</v>
      </c>
      <c r="Y80" s="642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6.4102564102564106</v>
      </c>
      <c r="Y82" s="643">
        <f>IFERROR(Y80/H80,"0")+IFERROR(Y81/H81,"0")</f>
        <v>7</v>
      </c>
      <c r="Z82" s="643">
        <f>IFERROR(IF(Z80="",0,Z80),"0")+IFERROR(IF(Z81="",0,Z81),"0")</f>
        <v>0.13286000000000001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50</v>
      </c>
      <c r="Y83" s="643">
        <f>IFERROR(SUM(Y80:Y81),"0")</f>
        <v>54.6</v>
      </c>
      <c r="Z83" s="37"/>
      <c r="AA83" s="644"/>
      <c r="AB83" s="644"/>
      <c r="AC83" s="644"/>
    </row>
    <row r="84" spans="1:68" ht="16.5" hidden="1" customHeight="1" x14ac:dyDescent="0.25">
      <c r="A84" s="669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200</v>
      </c>
      <c r="Y86" s="642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450</v>
      </c>
      <c r="Y88" s="6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118.51851851851852</v>
      </c>
      <c r="Y89" s="643">
        <f>IFERROR(Y86/H86,"0")+IFERROR(Y87/H87,"0")+IFERROR(Y88/H88,"0")</f>
        <v>119</v>
      </c>
      <c r="Z89" s="643">
        <f>IFERROR(IF(Z86="",0,Z86),"0")+IFERROR(IF(Z87="",0,Z87),"0")+IFERROR(IF(Z88="",0,Z88),"0")</f>
        <v>1.2626200000000001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650</v>
      </c>
      <c r="Y90" s="643">
        <f>IFERROR(SUM(Y86:Y88),"0")</f>
        <v>655.20000000000005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69</v>
      </c>
      <c r="X92" s="641">
        <v>170</v>
      </c>
      <c r="Y92" s="642">
        <f t="shared" ref="Y92:Y99" si="16">IFERROR(IF(X92="",0,CEILING((X92/$H92),1)*$H92),"")</f>
        <v>176.4</v>
      </c>
      <c r="Z92" s="36">
        <f>IFERROR(IF(Y92=0,"",ROUNDUP(Y92/H92,0)*0.01898),"")</f>
        <v>0.39857999999999999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180.50357142857143</v>
      </c>
      <c r="BN92" s="64">
        <f t="shared" ref="BN92:BN99" si="18">IFERROR(Y92*I92/H92,"0")</f>
        <v>187.29900000000001</v>
      </c>
      <c r="BO92" s="64">
        <f t="shared" ref="BO92:BO99" si="19">IFERROR(1/J92*(X92/H92),"0")</f>
        <v>0.31622023809523808</v>
      </c>
      <c r="BP92" s="64">
        <f t="shared" ref="BP92:BP99" si="20">IFERROR(1/J92*(Y92/H92),"0")</f>
        <v>0.328125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192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683" t="s">
        <v>193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197</v>
      </c>
      <c r="B96" s="54" t="s">
        <v>198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540</v>
      </c>
      <c r="Y97" s="642">
        <f t="shared" si="16"/>
        <v>540</v>
      </c>
      <c r="Z97" s="36">
        <f>IFERROR(IF(Y97=0,"",ROUNDUP(Y97/H97,0)*0.00651),"")</f>
        <v>1.302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590.4</v>
      </c>
      <c r="BN97" s="64">
        <f t="shared" si="18"/>
        <v>590.4</v>
      </c>
      <c r="BO97" s="64">
        <f t="shared" si="19"/>
        <v>1.098901098901099</v>
      </c>
      <c r="BP97" s="64">
        <f t="shared" si="20"/>
        <v>1.098901098901099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204</v>
      </c>
      <c r="B99" s="54" t="s">
        <v>205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220.23809523809524</v>
      </c>
      <c r="Y100" s="643">
        <f>IFERROR(Y92/H92,"0")+IFERROR(Y93/H93,"0")+IFERROR(Y94/H94,"0")+IFERROR(Y95/H95,"0")+IFERROR(Y96/H96,"0")+IFERROR(Y97/H97,"0")+IFERROR(Y98/H98,"0")+IFERROR(Y99/H99,"0")</f>
        <v>221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1.70058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710</v>
      </c>
      <c r="Y101" s="643">
        <f>IFERROR(SUM(Y92:Y99),"0")</f>
        <v>716.4</v>
      </c>
      <c r="Z101" s="37"/>
      <c r="AA101" s="644"/>
      <c r="AB101" s="644"/>
      <c r="AC101" s="644"/>
    </row>
    <row r="102" spans="1:68" ht="16.5" hidden="1" customHeight="1" x14ac:dyDescent="0.25">
      <c r="A102" s="669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450</v>
      </c>
      <c r="Y106" s="642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105.55555555555556</v>
      </c>
      <c r="Y108" s="643">
        <f>IFERROR(Y104/H104,"0")+IFERROR(Y105/H105,"0")+IFERROR(Y106/H106,"0")+IFERROR(Y107/H107,"0")</f>
        <v>106</v>
      </c>
      <c r="Z108" s="643">
        <f>IFERROR(IF(Z104="",0,Z104),"0")+IFERROR(IF(Z105="",0,Z105),"0")+IFERROR(IF(Z106="",0,Z106),"0")+IFERROR(IF(Z107="",0,Z107),"0")</f>
        <v>1.0158800000000001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510</v>
      </c>
      <c r="Y109" s="643">
        <f>IFERROR(SUM(Y104:Y107),"0")</f>
        <v>514.79999999999995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7">
        <v>4607091385168</v>
      </c>
      <c r="E117" s="648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700</v>
      </c>
      <c r="Y117" s="642">
        <f t="shared" ref="Y117:Y123" si="21">IFERROR(IF(X117="",0,CEILING((X117/$H117),1)*$H117),"")</f>
        <v>705.6</v>
      </c>
      <c r="Z117" s="36">
        <f>IFERROR(IF(Y117=0,"",ROUNDUP(Y117/H117,0)*0.01898),"")</f>
        <v>1.59432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742.75</v>
      </c>
      <c r="BN117" s="64">
        <f t="shared" ref="BN117:BN123" si="23">IFERROR(Y117*I117/H117,"0")</f>
        <v>748.69200000000001</v>
      </c>
      <c r="BO117" s="64">
        <f t="shared" ref="BO117:BO123" si="24">IFERROR(1/J117*(X117/H117),"0")</f>
        <v>1.3020833333333333</v>
      </c>
      <c r="BP117" s="64">
        <f t="shared" ref="BP117:BP123" si="25">IFERROR(1/J117*(Y117/H117),"0")</f>
        <v>1.3125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hidden="1" customHeight="1" x14ac:dyDescent="0.25">
      <c r="A119" s="54" t="s">
        <v>223</v>
      </c>
      <c r="B119" s="54" t="s">
        <v>227</v>
      </c>
      <c r="C119" s="31">
        <v>4301051360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540</v>
      </c>
      <c r="Y121" s="642">
        <f t="shared" si="21"/>
        <v>540</v>
      </c>
      <c r="Z121" s="36">
        <f>IFERROR(IF(Y121=0,"",ROUNDUP(Y121/H121,0)*0.00651),"")</f>
        <v>1.302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590.4</v>
      </c>
      <c r="BN121" s="64">
        <f t="shared" si="23"/>
        <v>590.4</v>
      </c>
      <c r="BO121" s="64">
        <f t="shared" si="24"/>
        <v>1.098901098901099</v>
      </c>
      <c r="BP121" s="64">
        <f t="shared" si="25"/>
        <v>1.098901098901099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48</v>
      </c>
      <c r="Y122" s="642">
        <f t="shared" si="21"/>
        <v>48.6</v>
      </c>
      <c r="Z122" s="36">
        <f>IFERROR(IF(Y122=0,"",ROUNDUP(Y122/H122,0)*0.00651),"")</f>
        <v>0.17577000000000001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52.8</v>
      </c>
      <c r="BN122" s="64">
        <f t="shared" si="23"/>
        <v>53.46</v>
      </c>
      <c r="BO122" s="64">
        <f t="shared" si="24"/>
        <v>0.14652014652014653</v>
      </c>
      <c r="BP122" s="64">
        <f t="shared" si="25"/>
        <v>0.14835164835164835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310</v>
      </c>
      <c r="Y124" s="643">
        <f>IFERROR(Y117/H117,"0")+IFERROR(Y118/H118,"0")+IFERROR(Y119/H119,"0")+IFERROR(Y120/H120,"0")+IFERROR(Y121/H121,"0")+IFERROR(Y122/H122,"0")+IFERROR(Y123/H123,"0")</f>
        <v>311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3.0720900000000002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1288</v>
      </c>
      <c r="Y125" s="643">
        <f>IFERROR(SUM(Y117:Y123),"0")</f>
        <v>1294.1999999999998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13.2</v>
      </c>
      <c r="Y128" s="642">
        <f>IFERROR(IF(X128="",0,CEILING((X128/$H128),1)*$H128),"")</f>
        <v>13.86</v>
      </c>
      <c r="Z128" s="36">
        <f>IFERROR(IF(Y128=0,"",ROUNDUP(Y128/H128,0)*0.00651),"")</f>
        <v>4.5569999999999999E-2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14.92</v>
      </c>
      <c r="BN128" s="64">
        <f>IFERROR(Y128*I128/H128,"0")</f>
        <v>15.666</v>
      </c>
      <c r="BO128" s="64">
        <f>IFERROR(1/J128*(X128/H128),"0")</f>
        <v>3.6630036630036632E-2</v>
      </c>
      <c r="BP128" s="64">
        <f>IFERROR(1/J128*(Y128/H128),"0")</f>
        <v>3.8461538461538464E-2</v>
      </c>
    </row>
    <row r="129" spans="1:68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6.6666666666666661</v>
      </c>
      <c r="Y129" s="643">
        <f>IFERROR(Y127/H127,"0")+IFERROR(Y128/H128,"0")</f>
        <v>7</v>
      </c>
      <c r="Z129" s="643">
        <f>IFERROR(IF(Z127="",0,Z127),"0")+IFERROR(IF(Z128="",0,Z128),"0")</f>
        <v>4.5569999999999999E-2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13.2</v>
      </c>
      <c r="Y130" s="643">
        <f>IFERROR(SUM(Y127:Y128),"0")</f>
        <v>13.86</v>
      </c>
      <c r="Z130" s="37"/>
      <c r="AA130" s="644"/>
      <c r="AB130" s="644"/>
      <c r="AC130" s="644"/>
    </row>
    <row r="131" spans="1:68" ht="16.5" hidden="1" customHeight="1" x14ac:dyDescent="0.25">
      <c r="A131" s="669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68</v>
      </c>
      <c r="Y133" s="642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ht="27" hidden="1" customHeight="1" x14ac:dyDescent="0.25">
      <c r="A134" s="54" t="s">
        <v>246</v>
      </c>
      <c r="B134" s="54" t="s">
        <v>249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21.25</v>
      </c>
      <c r="Y135" s="643">
        <f>IFERROR(Y133/H133,"0")+IFERROR(Y134/H134,"0")</f>
        <v>22</v>
      </c>
      <c r="Z135" s="643">
        <f>IFERROR(IF(Z133="",0,Z133),"0")+IFERROR(IF(Z134="",0,Z134),"0")</f>
        <v>0.14322000000000001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68</v>
      </c>
      <c r="Y136" s="643">
        <f>IFERROR(SUM(Y133:Y134),"0")</f>
        <v>70.400000000000006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24.5</v>
      </c>
      <c r="Y139" s="642">
        <f>IFERROR(IF(X139="",0,CEILING((X139/$H139),1)*$H139),"")</f>
        <v>25.2</v>
      </c>
      <c r="Z139" s="36">
        <f>IFERROR(IF(Y139=0,"",ROUNDUP(Y139/H139,0)*0.00651),"")</f>
        <v>5.8590000000000003E-2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26.844999999999999</v>
      </c>
      <c r="BN139" s="64">
        <f>IFERROR(Y139*I139/H139,"0")</f>
        <v>27.611999999999998</v>
      </c>
      <c r="BO139" s="64">
        <f>IFERROR(1/J139*(X139/H139),"0")</f>
        <v>4.807692307692308E-2</v>
      </c>
      <c r="BP139" s="64">
        <f>IFERROR(1/J139*(Y139/H139),"0")</f>
        <v>4.9450549450549455E-2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8.75</v>
      </c>
      <c r="Y140" s="643">
        <f>IFERROR(Y138/H138,"0")+IFERROR(Y139/H139,"0")</f>
        <v>9</v>
      </c>
      <c r="Z140" s="643">
        <f>IFERROR(IF(Z138="",0,Z138),"0")+IFERROR(IF(Z139="",0,Z139),"0")</f>
        <v>5.8590000000000003E-2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24.5</v>
      </c>
      <c r="Y141" s="643">
        <f>IFERROR(SUM(Y138:Y139),"0")</f>
        <v>25.2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66</v>
      </c>
      <c r="Y144" s="642">
        <f>IFERROR(IF(X144="",0,CEILING((X144/$H144),1)*$H144),"")</f>
        <v>66</v>
      </c>
      <c r="Z144" s="36">
        <f>IFERROR(IF(Y144=0,"",ROUNDUP(Y144/H144,0)*0.00651),"")</f>
        <v>0.16275000000000001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25</v>
      </c>
      <c r="Y145" s="643">
        <f>IFERROR(Y143/H143,"0")+IFERROR(Y144/H144,"0")</f>
        <v>25</v>
      </c>
      <c r="Z145" s="643">
        <f>IFERROR(IF(Z143="",0,Z143),"0")+IFERROR(IF(Z144="",0,Z144),"0")</f>
        <v>0.16275000000000001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66</v>
      </c>
      <c r="Y146" s="643">
        <f>IFERROR(SUM(Y143:Y144),"0")</f>
        <v>66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266</v>
      </c>
      <c r="B155" s="54" t="s">
        <v>267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272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70</v>
      </c>
      <c r="Y169" s="642">
        <f t="shared" ref="Y169:Y177" si="26">IFERROR(IF(X169="",0,CEILING((X169/$H169),1)*$H169),"")</f>
        <v>71.400000000000006</v>
      </c>
      <c r="Z169" s="36">
        <f>IFERROR(IF(Y169=0,"",ROUNDUP(Y169/H169,0)*0.00902),"")</f>
        <v>0.15334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74.499999999999986</v>
      </c>
      <c r="BN169" s="64">
        <f t="shared" ref="BN169:BN177" si="28">IFERROR(Y169*I169/H169,"0")</f>
        <v>75.989999999999995</v>
      </c>
      <c r="BO169" s="64">
        <f t="shared" ref="BO169:BO177" si="29">IFERROR(1/J169*(X169/H169),"0")</f>
        <v>0.12626262626262624</v>
      </c>
      <c r="BP169" s="64">
        <f t="shared" ref="BP169:BP177" si="30">IFERROR(1/J169*(Y169/H169),"0")</f>
        <v>0.12878787878787878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20</v>
      </c>
      <c r="Y170" s="64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80</v>
      </c>
      <c r="Y171" s="642">
        <f t="shared" si="26"/>
        <v>84</v>
      </c>
      <c r="Z171" s="36">
        <f>IFERROR(IF(Y171=0,"",ROUNDUP(Y171/H171,0)*0.00902),"")</f>
        <v>0.1804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84</v>
      </c>
      <c r="BN171" s="64">
        <f t="shared" si="28"/>
        <v>88.199999999999989</v>
      </c>
      <c r="BO171" s="64">
        <f t="shared" si="29"/>
        <v>0.14430014430014429</v>
      </c>
      <c r="BP171" s="64">
        <f t="shared" si="30"/>
        <v>0.15151515151515152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70</v>
      </c>
      <c r="Y172" s="64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105</v>
      </c>
      <c r="Y173" s="642">
        <f t="shared" si="26"/>
        <v>105</v>
      </c>
      <c r="Z173" s="36">
        <f>IFERROR(IF(Y173=0,"",ROUNDUP(Y173/H173,0)*0.00502),"")</f>
        <v>0.251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111.5</v>
      </c>
      <c r="BN173" s="64">
        <f t="shared" si="28"/>
        <v>111.5</v>
      </c>
      <c r="BO173" s="64">
        <f t="shared" si="29"/>
        <v>0.21367521367521369</v>
      </c>
      <c r="BP173" s="64">
        <f t="shared" si="30"/>
        <v>0.21367521367521369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245</v>
      </c>
      <c r="Y175" s="642">
        <f t="shared" si="26"/>
        <v>245.70000000000002</v>
      </c>
      <c r="Z175" s="36">
        <f>IFERROR(IF(Y175=0,"",ROUNDUP(Y175/H175,0)*0.00502),"")</f>
        <v>0.58733999999999997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256.66666666666663</v>
      </c>
      <c r="BN175" s="64">
        <f t="shared" si="28"/>
        <v>257.40000000000003</v>
      </c>
      <c r="BO175" s="64">
        <f t="shared" si="29"/>
        <v>0.4985754985754986</v>
      </c>
      <c r="BP175" s="64">
        <f t="shared" si="30"/>
        <v>0.5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240.47619047619045</v>
      </c>
      <c r="Y178" s="643">
        <f>IFERROR(Y169/H169,"0")+IFERROR(Y170/H170,"0")+IFERROR(Y171/H171,"0")+IFERROR(Y172/H172,"0")+IFERROR(Y173/H173,"0")+IFERROR(Y174/H174,"0")+IFERROR(Y175/H175,"0")+IFERROR(Y176/H176,"0")+IFERROR(Y177/H177,"0")</f>
        <v>243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1.3878599999999999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590</v>
      </c>
      <c r="Y179" s="643">
        <f>IFERROR(SUM(Y169:Y177),"0")</f>
        <v>598.5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300</v>
      </c>
      <c r="B181" s="54" t="s">
        <v>301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56" t="s">
        <v>304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14</v>
      </c>
      <c r="Y181" s="642">
        <f>IFERROR(IF(X181="",0,CEILING((X181/$H181),1)*$H181),"")</f>
        <v>15.120000000000001</v>
      </c>
      <c r="Z181" s="36">
        <f>IFERROR(IF(Y181=0,"",ROUNDUP(Y181/H181,0)*0.0059),"")</f>
        <v>7.0800000000000002E-2</v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16.111111111111111</v>
      </c>
      <c r="BN181" s="64">
        <f>IFERROR(Y181*I181/H181,"0")</f>
        <v>17.399999999999999</v>
      </c>
      <c r="BO181" s="64">
        <f>IFERROR(1/J181*(X181/H181),"0")</f>
        <v>5.1440329218106991E-2</v>
      </c>
      <c r="BP181" s="64">
        <f>IFERROR(1/J181*(Y181/H181),"0")</f>
        <v>5.5555555555555552E-2</v>
      </c>
    </row>
    <row r="182" spans="1:68" ht="27" customHeight="1" x14ac:dyDescent="0.25">
      <c r="A182" s="54" t="s">
        <v>307</v>
      </c>
      <c r="B182" s="54" t="s">
        <v>308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14</v>
      </c>
      <c r="Y182" s="642">
        <f>IFERROR(IF(X182="",0,CEILING((X182/$H182),1)*$H182),"")</f>
        <v>15.120000000000001</v>
      </c>
      <c r="Z182" s="36">
        <f>IFERROR(IF(Y182=0,"",ROUNDUP(Y182/H182,0)*0.0059),"")</f>
        <v>7.0800000000000002E-2</v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16.111111111111111</v>
      </c>
      <c r="BN182" s="64">
        <f>IFERROR(Y182*I182/H182,"0")</f>
        <v>17.399999999999999</v>
      </c>
      <c r="BO182" s="64">
        <f>IFERROR(1/J182*(X182/H182),"0")</f>
        <v>5.1440329218106991E-2</v>
      </c>
      <c r="BP182" s="64">
        <f>IFERROR(1/J182*(Y182/H182),"0")</f>
        <v>5.5555555555555552E-2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5" t="s">
        <v>312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22.222222222222221</v>
      </c>
      <c r="Y184" s="643">
        <f>IFERROR(Y181/H181,"0")+IFERROR(Y182/H182,"0")+IFERROR(Y183/H183,"0")</f>
        <v>24</v>
      </c>
      <c r="Z184" s="643">
        <f>IFERROR(IF(Z181="",0,Z181),"0")+IFERROR(IF(Z182="",0,Z182),"0")+IFERROR(IF(Z183="",0,Z183),"0")</f>
        <v>0.1416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28</v>
      </c>
      <c r="Y185" s="643">
        <f>IFERROR(SUM(Y181:Y183),"0")</f>
        <v>30.240000000000002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315</v>
      </c>
      <c r="B187" s="54" t="s">
        <v>316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0" t="s">
        <v>317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14</v>
      </c>
      <c r="Y187" s="642">
        <f>IFERROR(IF(X187="",0,CEILING((X187/$H187),1)*$H187),"")</f>
        <v>15.120000000000001</v>
      </c>
      <c r="Z187" s="36">
        <f>IFERROR(IF(Y187=0,"",ROUNDUP(Y187/H187,0)*0.0059),"")</f>
        <v>7.0800000000000002E-2</v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16.111111111111111</v>
      </c>
      <c r="BN187" s="64">
        <f>IFERROR(Y187*I187/H187,"0")</f>
        <v>17.399999999999999</v>
      </c>
      <c r="BO187" s="64">
        <f>IFERROR(1/J187*(X187/H187),"0")</f>
        <v>5.1440329218106991E-2</v>
      </c>
      <c r="BP187" s="64">
        <f>IFERROR(1/J187*(Y187/H187),"0")</f>
        <v>5.5555555555555552E-2</v>
      </c>
    </row>
    <row r="188" spans="1:68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11.111111111111111</v>
      </c>
      <c r="Y188" s="643">
        <f>IFERROR(Y187/H187,"0")</f>
        <v>12</v>
      </c>
      <c r="Z188" s="643">
        <f>IFERROR(IF(Z187="",0,Z187),"0")</f>
        <v>7.0800000000000002E-2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14</v>
      </c>
      <c r="Y189" s="643">
        <f>IFERROR(SUM(Y187:Y187),"0")</f>
        <v>15.120000000000001</v>
      </c>
      <c r="Z189" s="37"/>
      <c r="AA189" s="644"/>
      <c r="AB189" s="644"/>
      <c r="AC189" s="644"/>
    </row>
    <row r="190" spans="1:68" ht="16.5" hidden="1" customHeight="1" x14ac:dyDescent="0.25">
      <c r="A190" s="669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140</v>
      </c>
      <c r="Y202" s="642">
        <f t="shared" ref="Y202:Y209" si="31">IFERROR(IF(X202="",0,CEILING((X202/$H202),1)*$H202),"")</f>
        <v>140.4</v>
      </c>
      <c r="Z202" s="36">
        <f>IFERROR(IF(Y202=0,"",ROUNDUP(Y202/H202,0)*0.00902),"")</f>
        <v>0.23452000000000001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145.44444444444446</v>
      </c>
      <c r="BN202" s="64">
        <f t="shared" ref="BN202:BN209" si="33">IFERROR(Y202*I202/H202,"0")</f>
        <v>145.86000000000001</v>
      </c>
      <c r="BO202" s="64">
        <f t="shared" ref="BO202:BO209" si="34">IFERROR(1/J202*(X202/H202),"0")</f>
        <v>0.19640852974186307</v>
      </c>
      <c r="BP202" s="64">
        <f t="shared" ref="BP202:BP209" si="35">IFERROR(1/J202*(Y202/H202),"0")</f>
        <v>0.19696969696969696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60</v>
      </c>
      <c r="Y203" s="64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150</v>
      </c>
      <c r="Y204" s="64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70</v>
      </c>
      <c r="Y205" s="642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90</v>
      </c>
      <c r="Y206" s="642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96.499999999999986</v>
      </c>
      <c r="BN206" s="64">
        <f t="shared" si="33"/>
        <v>96.499999999999986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60</v>
      </c>
      <c r="Y207" s="64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90</v>
      </c>
      <c r="Y208" s="642">
        <f t="shared" si="31"/>
        <v>90</v>
      </c>
      <c r="Z208" s="36">
        <f>IFERROR(IF(Y208=0,"",ROUNDUP(Y208/H208,0)*0.00502),"")</f>
        <v>0.251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95</v>
      </c>
      <c r="BN208" s="64">
        <f t="shared" si="33"/>
        <v>95</v>
      </c>
      <c r="BO208" s="64">
        <f t="shared" si="34"/>
        <v>0.21367521367521369</v>
      </c>
      <c r="BP208" s="64">
        <f t="shared" si="35"/>
        <v>0.21367521367521369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45</v>
      </c>
      <c r="Y209" s="64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47.5</v>
      </c>
      <c r="BN209" s="64">
        <f t="shared" si="33"/>
        <v>47.5</v>
      </c>
      <c r="BO209" s="64">
        <f t="shared" si="34"/>
        <v>0.10683760683760685</v>
      </c>
      <c r="BP209" s="64">
        <f t="shared" si="35"/>
        <v>0.10683760683760685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236.11111111111111</v>
      </c>
      <c r="Y210" s="643">
        <f>IFERROR(Y202/H202,"0")+IFERROR(Y203/H203,"0")+IFERROR(Y204/H204,"0")+IFERROR(Y205/H205,"0")+IFERROR(Y206/H206,"0")+IFERROR(Y207/H207,"0")+IFERROR(Y208/H208,"0")+IFERROR(Y209/H209,"0")</f>
        <v>238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1.5107600000000001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705</v>
      </c>
      <c r="Y211" s="643">
        <f>IFERROR(SUM(Y202:Y209),"0")</f>
        <v>712.80000000000007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150</v>
      </c>
      <c r="Y215" s="642">
        <f t="shared" si="36"/>
        <v>156.6</v>
      </c>
      <c r="Z215" s="36">
        <f>IFERROR(IF(Y215=0,"",ROUNDUP(Y215/H215,0)*0.01898),"")</f>
        <v>0.34164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158.94827586206898</v>
      </c>
      <c r="BN215" s="64">
        <f t="shared" si="38"/>
        <v>165.94200000000001</v>
      </c>
      <c r="BO215" s="64">
        <f t="shared" si="39"/>
        <v>0.26939655172413796</v>
      </c>
      <c r="BP215" s="64">
        <f t="shared" si="40"/>
        <v>0.28125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320</v>
      </c>
      <c r="Y216" s="642">
        <f t="shared" si="36"/>
        <v>321.59999999999997</v>
      </c>
      <c r="Z216" s="36">
        <f t="shared" ref="Z216:Z221" si="41">IFERROR(IF(Y216=0,"",ROUNDUP(Y216/H216,0)*0.00651),"")</f>
        <v>0.87234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356</v>
      </c>
      <c r="BN216" s="64">
        <f t="shared" si="38"/>
        <v>357.78</v>
      </c>
      <c r="BO216" s="64">
        <f t="shared" si="39"/>
        <v>0.73260073260073266</v>
      </c>
      <c r="BP216" s="64">
        <f t="shared" si="40"/>
        <v>0.73626373626373631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280</v>
      </c>
      <c r="Y221" s="642">
        <f t="shared" si="36"/>
        <v>280.8</v>
      </c>
      <c r="Z221" s="36">
        <f t="shared" si="41"/>
        <v>0.76167000000000007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310.10000000000002</v>
      </c>
      <c r="BN221" s="64">
        <f t="shared" si="38"/>
        <v>310.98599999999999</v>
      </c>
      <c r="BO221" s="64">
        <f t="shared" si="39"/>
        <v>0.64102564102564108</v>
      </c>
      <c r="BP221" s="64">
        <f t="shared" si="40"/>
        <v>0.64285714285714302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417.24137931034483</v>
      </c>
      <c r="Y222" s="643">
        <f>IFERROR(Y213/H213,"0")+IFERROR(Y214/H214,"0")+IFERROR(Y215/H215,"0")+IFERROR(Y216/H216,"0")+IFERROR(Y217/H217,"0")+IFERROR(Y218/H218,"0")+IFERROR(Y219/H219,"0")+IFERROR(Y220/H220,"0")+IFERROR(Y221/H221,"0")</f>
        <v>420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2.9586600000000001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1110</v>
      </c>
      <c r="Y223" s="643">
        <f>IFERROR(SUM(Y213:Y221),"0")</f>
        <v>1121.4000000000001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36</v>
      </c>
      <c r="Y225" s="64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28</v>
      </c>
      <c r="Y226" s="64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30.94</v>
      </c>
      <c r="BN226" s="64">
        <f>IFERROR(Y226*I226/H226,"0")</f>
        <v>31.824000000000002</v>
      </c>
      <c r="BO226" s="64">
        <f>IFERROR(1/J226*(X226/H226),"0")</f>
        <v>6.4102564102564111E-2</v>
      </c>
      <c r="BP226" s="64">
        <f>IFERROR(1/J226*(Y226/H226),"0")</f>
        <v>6.5934065934065936E-2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26.666666666666668</v>
      </c>
      <c r="Y227" s="643">
        <f>IFERROR(Y225/H225,"0")+IFERROR(Y226/H226,"0")</f>
        <v>27</v>
      </c>
      <c r="Z227" s="643">
        <f>IFERROR(IF(Z225="",0,Z225),"0")+IFERROR(IF(Z226="",0,Z226),"0")</f>
        <v>0.17576999999999998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64</v>
      </c>
      <c r="Y228" s="643">
        <f>IFERROR(SUM(Y225:Y226),"0")</f>
        <v>64.8</v>
      </c>
      <c r="Z228" s="37"/>
      <c r="AA228" s="644"/>
      <c r="AB228" s="644"/>
      <c r="AC228" s="644"/>
    </row>
    <row r="229" spans="1:68" ht="16.5" hidden="1" customHeight="1" x14ac:dyDescent="0.25">
      <c r="A229" s="669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hidden="1" customHeight="1" x14ac:dyDescent="0.25">
      <c r="A232" s="54" t="s">
        <v>380</v>
      </c>
      <c r="B232" s="54" t="s">
        <v>383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10</v>
      </c>
      <c r="Y233" s="642">
        <f t="shared" si="42"/>
        <v>11.6</v>
      </c>
      <c r="Z233" s="36">
        <f>IFERROR(IF(Y233=0,"",ROUNDUP(Y233/H233,0)*0.01898),"")</f>
        <v>1.898E-2</v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10.375</v>
      </c>
      <c r="BN233" s="64">
        <f t="shared" si="44"/>
        <v>12.035</v>
      </c>
      <c r="BO233" s="64">
        <f t="shared" si="45"/>
        <v>1.3469827586206897E-2</v>
      </c>
      <c r="BP233" s="64">
        <f t="shared" si="46"/>
        <v>1.5625E-2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50</v>
      </c>
      <c r="Y234" s="642">
        <f t="shared" si="42"/>
        <v>58</v>
      </c>
      <c r="Z234" s="36">
        <f>IFERROR(IF(Y234=0,"",ROUNDUP(Y234/H234,0)*0.01898),"")</f>
        <v>9.4899999999999998E-2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51.875</v>
      </c>
      <c r="BN234" s="64">
        <f t="shared" si="44"/>
        <v>60.174999999999997</v>
      </c>
      <c r="BO234" s="64">
        <f t="shared" si="45"/>
        <v>6.7349137931034489E-2</v>
      </c>
      <c r="BP234" s="64">
        <f t="shared" si="46"/>
        <v>7.8125E-2</v>
      </c>
    </row>
    <row r="235" spans="1:68" ht="27" hidden="1" customHeight="1" x14ac:dyDescent="0.25">
      <c r="A235" s="54" t="s">
        <v>389</v>
      </c>
      <c r="B235" s="54" t="s">
        <v>392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8</v>
      </c>
      <c r="Y236" s="642">
        <f t="shared" si="42"/>
        <v>8</v>
      </c>
      <c r="Z236" s="36">
        <f>IFERROR(IF(Y236=0,"",ROUNDUP(Y236/H236,0)*0.00902),"")</f>
        <v>1.804E-2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8.42</v>
      </c>
      <c r="BN236" s="64">
        <f t="shared" si="44"/>
        <v>8.42</v>
      </c>
      <c r="BO236" s="64">
        <f t="shared" si="45"/>
        <v>1.5151515151515152E-2</v>
      </c>
      <c r="BP236" s="64">
        <f t="shared" si="46"/>
        <v>1.5151515151515152E-2</v>
      </c>
    </row>
    <row r="237" spans="1:68" ht="27" hidden="1" customHeight="1" x14ac:dyDescent="0.25">
      <c r="A237" s="54" t="s">
        <v>395</v>
      </c>
      <c r="B237" s="54" t="s">
        <v>396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40</v>
      </c>
      <c r="Y238" s="64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21.482758620689655</v>
      </c>
      <c r="Y239" s="643">
        <f>IFERROR(Y231/H231,"0")+IFERROR(Y232/H232,"0")+IFERROR(Y233/H233,"0")+IFERROR(Y234/H234,"0")+IFERROR(Y235/H235,"0")+IFERROR(Y236/H236,"0")+IFERROR(Y237/H237,"0")+IFERROR(Y238/H238,"0")</f>
        <v>23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0.31701999999999997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158</v>
      </c>
      <c r="Y240" s="643">
        <f>IFERROR(SUM(Y231:Y238),"0")</f>
        <v>175.6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399</v>
      </c>
      <c r="B242" s="54" t="s">
        <v>400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402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91" t="s">
        <v>406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6</v>
      </c>
      <c r="Y247" s="642">
        <f>IFERROR(IF(X247="",0,CEILING((X247/$H247),1)*$H247),"")</f>
        <v>6.48</v>
      </c>
      <c r="Z247" s="36">
        <f>IFERROR(IF(Y247=0,"",ROUNDUP(Y247/H247,0)*0.0059),"")</f>
        <v>1.77E-2</v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6.5277777777777777</v>
      </c>
      <c r="BN247" s="64">
        <f>IFERROR(Y247*I247/H247,"0")</f>
        <v>7.05</v>
      </c>
      <c r="BO247" s="64">
        <f>IFERROR(1/J247*(X247/H247),"0")</f>
        <v>1.2860082304526748E-2</v>
      </c>
      <c r="BP247" s="64">
        <f>IFERROR(1/J247*(Y247/H247),"0")</f>
        <v>1.3888888888888888E-2</v>
      </c>
    </row>
    <row r="248" spans="1:68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2.7777777777777777</v>
      </c>
      <c r="Y248" s="643">
        <f>IFERROR(Y247/H247,"0")</f>
        <v>3</v>
      </c>
      <c r="Z248" s="643">
        <f>IFERROR(IF(Z247="",0,Z247),"0")</f>
        <v>1.77E-2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6</v>
      </c>
      <c r="Y249" s="643">
        <f>IFERROR(SUM(Y247:Y247),"0")</f>
        <v>6.48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409</v>
      </c>
      <c r="B251" s="54" t="s">
        <v>410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82" t="s">
        <v>411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413</v>
      </c>
      <c r="B252" s="54" t="s">
        <v>414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708" t="s">
        <v>415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10</v>
      </c>
      <c r="Y252" s="642">
        <f>IFERROR(IF(X252="",0,CEILING((X252/$H252),1)*$H252),"")</f>
        <v>10.8</v>
      </c>
      <c r="Z252" s="36">
        <f>IFERROR(IF(Y252=0,"",ROUNDUP(Y252/H252,0)*0.0059),"")</f>
        <v>7.0800000000000002E-2</v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12.111111111111111</v>
      </c>
      <c r="BN252" s="64">
        <f>IFERROR(Y252*I252/H252,"0")</f>
        <v>13.080000000000002</v>
      </c>
      <c r="BO252" s="64">
        <f>IFERROR(1/J252*(X252/H252),"0")</f>
        <v>5.1440329218106991E-2</v>
      </c>
      <c r="BP252" s="64">
        <f>IFERROR(1/J252*(Y252/H252),"0")</f>
        <v>5.5555555555555552E-2</v>
      </c>
    </row>
    <row r="253" spans="1:68" ht="27" customHeight="1" x14ac:dyDescent="0.25">
      <c r="A253" s="54" t="s">
        <v>416</v>
      </c>
      <c r="B253" s="54" t="s">
        <v>417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9" t="s">
        <v>418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11</v>
      </c>
      <c r="Y253" s="642">
        <f>IFERROR(IF(X253="",0,CEILING((X253/$H253),1)*$H253),"")</f>
        <v>11.879999999999999</v>
      </c>
      <c r="Z253" s="36">
        <f>IFERROR(IF(Y253=0,"",ROUNDUP(Y253/H253,0)*0.0059),"")</f>
        <v>7.0800000000000002E-2</v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13.111111111111111</v>
      </c>
      <c r="BN253" s="64">
        <f>IFERROR(Y253*I253/H253,"0")</f>
        <v>14.159999999999998</v>
      </c>
      <c r="BO253" s="64">
        <f>IFERROR(1/J253*(X253/H253),"0")</f>
        <v>5.1440329218106991E-2</v>
      </c>
      <c r="BP253" s="64">
        <f>IFERROR(1/J253*(Y253/H253),"0")</f>
        <v>5.5555555555555546E-2</v>
      </c>
    </row>
    <row r="254" spans="1:68" ht="27" hidden="1" customHeight="1" x14ac:dyDescent="0.25">
      <c r="A254" s="54" t="s">
        <v>419</v>
      </c>
      <c r="B254" s="54" t="s">
        <v>420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81" t="s">
        <v>421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422</v>
      </c>
      <c r="B255" s="54" t="s">
        <v>423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46" t="s">
        <v>424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24</v>
      </c>
      <c r="Y255" s="642">
        <f>IFERROR(IF(X255="",0,CEILING((X255/$H255),1)*$H255),"")</f>
        <v>25.92</v>
      </c>
      <c r="Z255" s="36">
        <f>IFERROR(IF(Y255=0,"",ROUNDUP(Y255/H255,0)*0.0059),"")</f>
        <v>7.0800000000000002E-2</v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26.111111111111111</v>
      </c>
      <c r="BN255" s="64">
        <f>IFERROR(Y255*I255/H255,"0")</f>
        <v>28.2</v>
      </c>
      <c r="BO255" s="64">
        <f>IFERROR(1/J255*(X255/H255),"0")</f>
        <v>5.1440329218106991E-2</v>
      </c>
      <c r="BP255" s="64">
        <f>IFERROR(1/J255*(Y255/H255),"0")</f>
        <v>5.5555555555555552E-2</v>
      </c>
    </row>
    <row r="256" spans="1:68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33.333333333333329</v>
      </c>
      <c r="Y256" s="643">
        <f>IFERROR(Y251/H251,"0")+IFERROR(Y252/H252,"0")+IFERROR(Y253/H253,"0")+IFERROR(Y254/H254,"0")+IFERROR(Y255/H255,"0")</f>
        <v>36</v>
      </c>
      <c r="Z256" s="643">
        <f>IFERROR(IF(Z251="",0,Z251),"0")+IFERROR(IF(Z252="",0,Z252),"0")+IFERROR(IF(Z253="",0,Z253),"0")+IFERROR(IF(Z254="",0,Z254),"0")+IFERROR(IF(Z255="",0,Z255),"0")</f>
        <v>0.21240000000000001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45</v>
      </c>
      <c r="Y257" s="643">
        <f>IFERROR(SUM(Y251:Y255),"0")</f>
        <v>48.6</v>
      </c>
      <c r="Z257" s="37"/>
      <c r="AA257" s="644"/>
      <c r="AB257" s="644"/>
      <c r="AC257" s="644"/>
    </row>
    <row r="258" spans="1:68" ht="16.5" hidden="1" customHeight="1" x14ac:dyDescent="0.25">
      <c r="A258" s="669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426</v>
      </c>
      <c r="B260" s="54" t="s">
        <v>427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429</v>
      </c>
      <c r="B262" s="54" t="s">
        <v>432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434</v>
      </c>
      <c r="B263" s="54" t="s">
        <v>435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437</v>
      </c>
      <c r="B264" s="54" t="s">
        <v>438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444</v>
      </c>
      <c r="B270" s="54" t="s">
        <v>445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446</v>
      </c>
      <c r="B271" s="54" t="s">
        <v>447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449</v>
      </c>
      <c r="B272" s="54" t="s">
        <v>450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452</v>
      </c>
      <c r="B273" s="54" t="s">
        <v>453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454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457</v>
      </c>
      <c r="B278" s="54" t="s">
        <v>458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hidden="1" customHeight="1" x14ac:dyDescent="0.25">
      <c r="A281" s="54" t="s">
        <v>466</v>
      </c>
      <c r="B281" s="54" t="s">
        <v>467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166.66666666666669</v>
      </c>
      <c r="Y282" s="643">
        <f>IFERROR(Y278/H278,"0")+IFERROR(Y279/H279,"0")+IFERROR(Y280/H280,"0")+IFERROR(Y281/H281,"0")</f>
        <v>167</v>
      </c>
      <c r="Z282" s="643">
        <f>IFERROR(IF(Z278="",0,Z278),"0")+IFERROR(IF(Z279="",0,Z279),"0")+IFERROR(IF(Z280="",0,Z280),"0")+IFERROR(IF(Z281="",0,Z281),"0")</f>
        <v>1.08717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400</v>
      </c>
      <c r="Y283" s="643">
        <f>IFERROR(SUM(Y278:Y281),"0")</f>
        <v>400.8</v>
      </c>
      <c r="Z283" s="37"/>
      <c r="AA283" s="644"/>
      <c r="AB283" s="644"/>
      <c r="AC283" s="644"/>
    </row>
    <row r="284" spans="1:68" ht="16.5" hidden="1" customHeight="1" x14ac:dyDescent="0.25">
      <c r="A284" s="669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469</v>
      </c>
      <c r="B286" s="54" t="s">
        <v>470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472</v>
      </c>
      <c r="B290" s="54" t="s">
        <v>473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476</v>
      </c>
      <c r="B295" s="54" t="s">
        <v>477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105</v>
      </c>
      <c r="Y300" s="642">
        <f>IFERROR(IF(X300="",0,CEILING((X300/$H300),1)*$H300),"")</f>
        <v>105</v>
      </c>
      <c r="Z300" s="36">
        <f>IFERROR(IF(Y300=0,"",ROUNDUP(Y300/H300,0)*0.00502),"")</f>
        <v>0.251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110.00000000000001</v>
      </c>
      <c r="BN300" s="64">
        <f>IFERROR(Y300*I300/H300,"0")</f>
        <v>110.00000000000001</v>
      </c>
      <c r="BO300" s="64">
        <f>IFERROR(1/J300*(X300/H300),"0")</f>
        <v>0.21367521367521369</v>
      </c>
      <c r="BP300" s="64">
        <f>IFERROR(1/J300*(Y300/H300),"0")</f>
        <v>0.21367521367521369</v>
      </c>
    </row>
    <row r="301" spans="1:68" ht="37.5" hidden="1" customHeight="1" x14ac:dyDescent="0.25">
      <c r="A301" s="54" t="s">
        <v>483</v>
      </c>
      <c r="B301" s="54" t="s">
        <v>484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50</v>
      </c>
      <c r="Y302" s="643">
        <f>IFERROR(Y300/H300,"0")+IFERROR(Y301/H301,"0")</f>
        <v>50</v>
      </c>
      <c r="Z302" s="643">
        <f>IFERROR(IF(Z300="",0,Z300),"0")+IFERROR(IF(Z301="",0,Z301),"0")</f>
        <v>0.251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105</v>
      </c>
      <c r="Y303" s="643">
        <f>IFERROR(SUM(Y300:Y301),"0")</f>
        <v>105</v>
      </c>
      <c r="Z303" s="37"/>
      <c r="AA303" s="644"/>
      <c r="AB303" s="644"/>
      <c r="AC303" s="644"/>
    </row>
    <row r="304" spans="1:68" ht="16.5" hidden="1" customHeight="1" x14ac:dyDescent="0.25">
      <c r="A304" s="669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486</v>
      </c>
      <c r="B306" s="54" t="s">
        <v>487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491</v>
      </c>
      <c r="B311" s="54" t="s">
        <v>492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494</v>
      </c>
      <c r="B313" s="54" t="s">
        <v>497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30</v>
      </c>
      <c r="Y335" s="642">
        <f>IFERROR(IF(X335="",0,CEILING((X335/$H335),1)*$H335),"")</f>
        <v>33.6</v>
      </c>
      <c r="Z335" s="36">
        <f>IFERROR(IF(Y335=0,"",ROUNDUP(Y335/H335,0)*0.01898),"")</f>
        <v>7.5920000000000001E-2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31.853571428571428</v>
      </c>
      <c r="BN335" s="64">
        <f>IFERROR(Y335*I335/H335,"0")</f>
        <v>35.676000000000002</v>
      </c>
      <c r="BO335" s="64">
        <f>IFERROR(1/J335*(X335/H335),"0")</f>
        <v>5.5803571428571425E-2</v>
      </c>
      <c r="BP335" s="64">
        <f>IFERROR(1/J335*(Y335/H335),"0")</f>
        <v>6.25E-2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350</v>
      </c>
      <c r="Y336" s="642">
        <f>IFERROR(IF(X336="",0,CEILING((X336/$H336),1)*$H336),"")</f>
        <v>351</v>
      </c>
      <c r="Z336" s="36">
        <f>IFERROR(IF(Y336=0,"",ROUNDUP(Y336/H336,0)*0.01898),"")</f>
        <v>0.85409999999999997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373.28846153846155</v>
      </c>
      <c r="BN336" s="64">
        <f>IFERROR(Y336*I336/H336,"0")</f>
        <v>374.35500000000008</v>
      </c>
      <c r="BO336" s="64">
        <f>IFERROR(1/J336*(X336/H336),"0")</f>
        <v>0.70112179487179493</v>
      </c>
      <c r="BP336" s="64">
        <f>IFERROR(1/J336*(Y336/H336),"0")</f>
        <v>0.703125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10</v>
      </c>
      <c r="Y337" s="642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10.617857142857142</v>
      </c>
      <c r="BN337" s="64">
        <f>IFERROR(Y337*I337/H337,"0")</f>
        <v>17.838000000000001</v>
      </c>
      <c r="BO337" s="64">
        <f>IFERROR(1/J337*(X337/H337),"0")</f>
        <v>1.8601190476190476E-2</v>
      </c>
      <c r="BP337" s="64">
        <f>IFERROR(1/J337*(Y337/H337),"0")</f>
        <v>3.125E-2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49.633699633699635</v>
      </c>
      <c r="Y338" s="643">
        <f>IFERROR(Y335/H335,"0")+IFERROR(Y336/H336,"0")+IFERROR(Y337/H337,"0")</f>
        <v>51</v>
      </c>
      <c r="Z338" s="643">
        <f>IFERROR(IF(Z335="",0,Z335),"0")+IFERROR(IF(Z336="",0,Z336),"0")+IFERROR(IF(Z337="",0,Z337),"0")</f>
        <v>0.96797999999999995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390</v>
      </c>
      <c r="Y339" s="643">
        <f>IFERROR(SUM(Y335:Y337),"0")</f>
        <v>401.40000000000003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18</v>
      </c>
      <c r="Y355" s="642">
        <f>IFERROR(IF(X355="",0,CEILING((X355/$H355),1)*$H355),"")</f>
        <v>18</v>
      </c>
      <c r="Z355" s="36">
        <f>IFERROR(IF(Y355=0,"",ROUNDUP(Y355/H355,0)*0.00651),"")</f>
        <v>6.5100000000000005E-2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20.279999999999998</v>
      </c>
      <c r="BN355" s="64">
        <f>IFERROR(Y355*I355/H355,"0")</f>
        <v>20.279999999999998</v>
      </c>
      <c r="BO355" s="64">
        <f>IFERROR(1/J355*(X355/H355),"0")</f>
        <v>5.4945054945054951E-2</v>
      </c>
      <c r="BP355" s="64">
        <f>IFERROR(1/J355*(Y355/H355),"0")</f>
        <v>5.4945054945054951E-2</v>
      </c>
    </row>
    <row r="356" spans="1:68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10</v>
      </c>
      <c r="Y356" s="643">
        <f>IFERROR(Y355/H355,"0")</f>
        <v>10</v>
      </c>
      <c r="Z356" s="643">
        <f>IFERROR(IF(Z355="",0,Z355),"0")</f>
        <v>6.5100000000000005E-2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18</v>
      </c>
      <c r="Y357" s="643">
        <f>IFERROR(SUM(Y355:Y355),"0")</f>
        <v>18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630</v>
      </c>
      <c r="Y360" s="642">
        <f>IFERROR(IF(X360="",0,CEILING((X360/$H360),1)*$H360),"")</f>
        <v>630</v>
      </c>
      <c r="Z360" s="36">
        <f>IFERROR(IF(Y360=0,"",ROUNDUP(Y360/H360,0)*0.00651),"")</f>
        <v>1.9530000000000001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705.59999999999991</v>
      </c>
      <c r="BN360" s="64">
        <f>IFERROR(Y360*I360/H360,"0")</f>
        <v>705.59999999999991</v>
      </c>
      <c r="BO360" s="64">
        <f>IFERROR(1/J360*(X360/H360),"0")</f>
        <v>1.6483516483516485</v>
      </c>
      <c r="BP360" s="64">
        <f>IFERROR(1/J360*(Y360/H360),"0")</f>
        <v>1.6483516483516485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350</v>
      </c>
      <c r="Y361" s="642">
        <f>IFERROR(IF(X361="",0,CEILING((X361/$H361),1)*$H361),"")</f>
        <v>350.7</v>
      </c>
      <c r="Z361" s="36">
        <f>IFERROR(IF(Y361=0,"",ROUNDUP(Y361/H361,0)*0.00651),"")</f>
        <v>1.08717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390</v>
      </c>
      <c r="BN361" s="64">
        <f>IFERROR(Y361*I361/H361,"0")</f>
        <v>390.78</v>
      </c>
      <c r="BO361" s="64">
        <f>IFERROR(1/J361*(X361/H361),"0")</f>
        <v>0.91575091575091572</v>
      </c>
      <c r="BP361" s="64">
        <f>IFERROR(1/J361*(Y361/H361),"0")</f>
        <v>0.91758241758241765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466.66666666666663</v>
      </c>
      <c r="Y362" s="643">
        <f>IFERROR(Y359/H359,"0")+IFERROR(Y360/H360,"0")+IFERROR(Y361/H361,"0")</f>
        <v>467</v>
      </c>
      <c r="Z362" s="643">
        <f>IFERROR(IF(Z359="",0,Z359),"0")+IFERROR(IF(Z360="",0,Z360),"0")+IFERROR(IF(Z361="",0,Z361),"0")</f>
        <v>3.0401699999999998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980</v>
      </c>
      <c r="Y363" s="643">
        <f>IFERROR(SUM(Y359:Y361),"0")</f>
        <v>980.7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1000</v>
      </c>
      <c r="Y368" s="64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2100</v>
      </c>
      <c r="Y369" s="642">
        <f t="shared" si="57"/>
        <v>2100</v>
      </c>
      <c r="Z369" s="36">
        <f>IFERROR(IF(Y369=0,"",ROUNDUP(Y369/H369,0)*0.02175),"")</f>
        <v>3.0449999999999999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2167.1999999999998</v>
      </c>
      <c r="BN369" s="64">
        <f t="shared" si="59"/>
        <v>2167.1999999999998</v>
      </c>
      <c r="BO369" s="64">
        <f t="shared" si="60"/>
        <v>2.9166666666666665</v>
      </c>
      <c r="BP369" s="64">
        <f t="shared" si="61"/>
        <v>2.9166666666666665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298.33333333333337</v>
      </c>
      <c r="Y374" s="643">
        <f>IFERROR(Y367/H367,"0")+IFERROR(Y368/H368,"0")+IFERROR(Y369/H369,"0")+IFERROR(Y370/H370,"0")+IFERROR(Y371/H371,"0")+IFERROR(Y372/H372,"0")+IFERROR(Y373/H373,"0")</f>
        <v>299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6.4395999999999995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4425</v>
      </c>
      <c r="Y375" s="643">
        <f>IFERROR(SUM(Y367:Y373),"0")</f>
        <v>4435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1500</v>
      </c>
      <c r="Y377" s="642">
        <f>IFERROR(IF(X377="",0,CEILING((X377/$H377),1)*$H377),"")</f>
        <v>1500</v>
      </c>
      <c r="Z377" s="36">
        <f>IFERROR(IF(Y377=0,"",ROUNDUP(Y377/H377,0)*0.02175),"")</f>
        <v>2.1749999999999998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1548</v>
      </c>
      <c r="BN377" s="64">
        <f>IFERROR(Y377*I377/H377,"0")</f>
        <v>1548</v>
      </c>
      <c r="BO377" s="64">
        <f>IFERROR(1/J377*(X377/H377),"0")</f>
        <v>2.083333333333333</v>
      </c>
      <c r="BP377" s="64">
        <f>IFERROR(1/J377*(Y377/H377),"0")</f>
        <v>2.083333333333333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100</v>
      </c>
      <c r="Y379" s="643">
        <f>IFERROR(Y377/H377,"0")+IFERROR(Y378/H378,"0")</f>
        <v>100</v>
      </c>
      <c r="Z379" s="643">
        <f>IFERROR(IF(Z377="",0,Z377),"0")+IFERROR(IF(Z378="",0,Z378),"0")</f>
        <v>2.1749999999999998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1500</v>
      </c>
      <c r="Y380" s="643">
        <f>IFERROR(SUM(Y377:Y378),"0")</f>
        <v>1500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30</v>
      </c>
      <c r="Y387" s="642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31.73</v>
      </c>
      <c r="BN387" s="64">
        <f>IFERROR(Y387*I387/H387,"0")</f>
        <v>38.076000000000001</v>
      </c>
      <c r="BO387" s="64">
        <f>IFERROR(1/J387*(X387/H387),"0")</f>
        <v>5.2083333333333336E-2</v>
      </c>
      <c r="BP387" s="64">
        <f>IFERROR(1/J387*(Y387/H387),"0")</f>
        <v>6.25E-2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3.3333333333333335</v>
      </c>
      <c r="Y388" s="643">
        <f>IFERROR(Y387/H387,"0")</f>
        <v>4</v>
      </c>
      <c r="Z388" s="643">
        <f>IFERROR(IF(Z387="",0,Z387),"0")</f>
        <v>7.5920000000000001E-2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30</v>
      </c>
      <c r="Y389" s="643">
        <f>IFERROR(SUM(Y387:Y387),"0")</f>
        <v>36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615</v>
      </c>
      <c r="B392" s="54" t="s">
        <v>616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615</v>
      </c>
      <c r="B393" s="54" t="s">
        <v>618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30</v>
      </c>
      <c r="Y395" s="642">
        <f>IFERROR(IF(X395="",0,CEILING((X395/$H395),1)*$H395),"")</f>
        <v>36</v>
      </c>
      <c r="Z395" s="36">
        <f>IFERROR(IF(Y395=0,"",ROUNDUP(Y395/H395,0)*0.01898),"")</f>
        <v>5.6940000000000004E-2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31.087500000000002</v>
      </c>
      <c r="BN395" s="64">
        <f>IFERROR(Y395*I395/H395,"0")</f>
        <v>37.305</v>
      </c>
      <c r="BO395" s="64">
        <f>IFERROR(1/J395*(X395/H395),"0")</f>
        <v>3.90625E-2</v>
      </c>
      <c r="BP395" s="64">
        <f>IFERROR(1/J395*(Y395/H395),"0")</f>
        <v>4.6875E-2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2.5</v>
      </c>
      <c r="Y397" s="643">
        <f>IFERROR(Y392/H392,"0")+IFERROR(Y393/H393,"0")+IFERROR(Y394/H394,"0")+IFERROR(Y395/H395,"0")+IFERROR(Y396/H396,"0")</f>
        <v>3</v>
      </c>
      <c r="Z397" s="643">
        <f>IFERROR(IF(Z392="",0,Z392),"0")+IFERROR(IF(Z393="",0,Z393),"0")+IFERROR(IF(Z394="",0,Z394),"0")+IFERROR(IF(Z395="",0,Z395),"0")+IFERROR(IF(Z396="",0,Z396),"0")</f>
        <v>5.6940000000000004E-2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30</v>
      </c>
      <c r="Y398" s="643">
        <f>IFERROR(SUM(Y392:Y396),"0")</f>
        <v>36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20</v>
      </c>
      <c r="Y404" s="642">
        <f>IFERROR(IF(X404="",0,CEILING((X404/$H404),1)*$H404),"")</f>
        <v>27</v>
      </c>
      <c r="Z404" s="36">
        <f>IFERROR(IF(Y404=0,"",ROUNDUP(Y404/H404,0)*0.01898),"")</f>
        <v>5.6940000000000004E-2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21.153333333333332</v>
      </c>
      <c r="BN404" s="64">
        <f>IFERROR(Y404*I404/H404,"0")</f>
        <v>28.556999999999999</v>
      </c>
      <c r="BO404" s="64">
        <f>IFERROR(1/J404*(X404/H404),"0")</f>
        <v>3.4722222222222224E-2</v>
      </c>
      <c r="BP404" s="64">
        <f>IFERROR(1/J404*(Y404/H404),"0")</f>
        <v>4.6875E-2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2.2222222222222223</v>
      </c>
      <c r="Y408" s="643">
        <f>IFERROR(Y404/H404,"0")+IFERROR(Y405/H405,"0")+IFERROR(Y406/H406,"0")+IFERROR(Y407/H407,"0")</f>
        <v>3</v>
      </c>
      <c r="Z408" s="643">
        <f>IFERROR(IF(Z404="",0,Z404),"0")+IFERROR(IF(Z405="",0,Z405),"0")+IFERROR(IF(Z406="",0,Z406),"0")+IFERROR(IF(Z407="",0,Z407),"0")</f>
        <v>5.6940000000000004E-2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20</v>
      </c>
      <c r="Y409" s="643">
        <f>IFERROR(SUM(Y404:Y407),"0")</f>
        <v>27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70</v>
      </c>
      <c r="Y422" s="642">
        <f t="shared" si="62"/>
        <v>71.400000000000006</v>
      </c>
      <c r="Z422" s="36">
        <f t="shared" si="67"/>
        <v>0.17068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74.333333333333329</v>
      </c>
      <c r="BN422" s="64">
        <f t="shared" si="64"/>
        <v>75.820000000000007</v>
      </c>
      <c r="BO422" s="64">
        <f t="shared" si="65"/>
        <v>0.14245014245014245</v>
      </c>
      <c r="BP422" s="64">
        <f t="shared" si="66"/>
        <v>0.14529914529914531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14</v>
      </c>
      <c r="Y423" s="642">
        <f t="shared" si="62"/>
        <v>14.700000000000001</v>
      </c>
      <c r="Z423" s="36">
        <f t="shared" si="67"/>
        <v>3.5140000000000005E-2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14.866666666666665</v>
      </c>
      <c r="BN423" s="64">
        <f t="shared" si="64"/>
        <v>15.61</v>
      </c>
      <c r="BO423" s="64">
        <f t="shared" si="65"/>
        <v>2.8490028490028491E-2</v>
      </c>
      <c r="BP423" s="64">
        <f t="shared" si="66"/>
        <v>2.9914529914529919E-2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70</v>
      </c>
      <c r="Y425" s="642">
        <f t="shared" si="62"/>
        <v>71.400000000000006</v>
      </c>
      <c r="Z425" s="36">
        <f t="shared" si="67"/>
        <v>0.17068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74.333333333333329</v>
      </c>
      <c r="BN425" s="64">
        <f t="shared" si="64"/>
        <v>75.820000000000007</v>
      </c>
      <c r="BO425" s="64">
        <f t="shared" si="65"/>
        <v>0.14245014245014245</v>
      </c>
      <c r="BP425" s="64">
        <f t="shared" si="66"/>
        <v>0.14529914529914531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73.333333333333314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75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0.3765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154</v>
      </c>
      <c r="Y428" s="643">
        <f>IFERROR(SUM(Y417:Y426),"0")</f>
        <v>157.5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10.5</v>
      </c>
      <c r="Y444" s="642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5</v>
      </c>
      <c r="Y445" s="643">
        <f>IFERROR(Y441/H441,"0")+IFERROR(Y442/H442,"0")+IFERROR(Y443/H443,"0")+IFERROR(Y444/H444,"0")</f>
        <v>5</v>
      </c>
      <c r="Z445" s="643">
        <f>IFERROR(IF(Z441="",0,Z441),"0")+IFERROR(IF(Z442="",0,Z442),"0")+IFERROR(IF(Z443="",0,Z443),"0")+IFERROR(IF(Z444="",0,Z444),"0")</f>
        <v>2.5100000000000001E-2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10.5</v>
      </c>
      <c r="Y446" s="643">
        <f>IFERROR(SUM(Y441:Y444),"0")</f>
        <v>10.5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16.666666666666668</v>
      </c>
      <c r="Y451" s="643">
        <f>IFERROR(Y449/H449,"0")+IFERROR(Y450/H450,"0")</f>
        <v>17</v>
      </c>
      <c r="Z451" s="643">
        <f>IFERROR(IF(Z449="",0,Z449),"0")+IFERROR(IF(Z450="",0,Z450),"0")</f>
        <v>0.11067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20</v>
      </c>
      <c r="Y452" s="643">
        <f>IFERROR(SUM(Y449:Y450),"0")</f>
        <v>20.399999999999999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100</v>
      </c>
      <c r="Y465" s="642">
        <f t="shared" ref="Y465:Y480" si="68">IFERROR(IF(X465="",0,CEILING((X465/$H465),1)*$H465),"")</f>
        <v>100.32000000000001</v>
      </c>
      <c r="Z465" s="36">
        <f t="shared" ref="Z465:Z470" si="69">IFERROR(IF(Y465=0,"",ROUNDUP(Y465/H465,0)*0.01196),"")</f>
        <v>0.22724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106.81818181818181</v>
      </c>
      <c r="BN465" s="64">
        <f t="shared" ref="BN465:BN480" si="71">IFERROR(Y465*I465/H465,"0")</f>
        <v>107.16</v>
      </c>
      <c r="BO465" s="64">
        <f t="shared" ref="BO465:BO480" si="72">IFERROR(1/J465*(X465/H465),"0")</f>
        <v>0.18210955710955709</v>
      </c>
      <c r="BP465" s="64">
        <f t="shared" ref="BP465:BP480" si="73">IFERROR(1/J465*(Y465/H465),"0")</f>
        <v>0.18269230769230771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120</v>
      </c>
      <c r="Y467" s="642">
        <f t="shared" si="68"/>
        <v>121.44000000000001</v>
      </c>
      <c r="Z467" s="36">
        <f t="shared" si="69"/>
        <v>0.27507999999999999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128.18181818181816</v>
      </c>
      <c r="BN467" s="64">
        <f t="shared" si="71"/>
        <v>129.72</v>
      </c>
      <c r="BO467" s="64">
        <f t="shared" si="72"/>
        <v>0.21853146853146854</v>
      </c>
      <c r="BP467" s="64">
        <f t="shared" si="73"/>
        <v>0.22115384615384617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150</v>
      </c>
      <c r="Y469" s="642">
        <f t="shared" si="68"/>
        <v>153.12</v>
      </c>
      <c r="Z469" s="36">
        <f t="shared" si="69"/>
        <v>0.34683999999999998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160.22727272727272</v>
      </c>
      <c r="BN469" s="64">
        <f t="shared" si="71"/>
        <v>163.56</v>
      </c>
      <c r="BO469" s="64">
        <f t="shared" si="72"/>
        <v>0.27316433566433568</v>
      </c>
      <c r="BP469" s="64">
        <f t="shared" si="73"/>
        <v>0.27884615384615385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102</v>
      </c>
      <c r="Y472" s="642">
        <f t="shared" si="68"/>
        <v>104.4</v>
      </c>
      <c r="Z472" s="36">
        <f>IFERROR(IF(Y472=0,"",ROUNDUP(Y472/H472,0)*0.00902),"")</f>
        <v>0.26158000000000003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107.95</v>
      </c>
      <c r="BN472" s="64">
        <f t="shared" si="71"/>
        <v>110.49</v>
      </c>
      <c r="BO472" s="64">
        <f t="shared" si="72"/>
        <v>0.21464646464646464</v>
      </c>
      <c r="BP472" s="64">
        <f t="shared" si="73"/>
        <v>0.2196969696969697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180</v>
      </c>
      <c r="Y478" s="642">
        <f t="shared" si="68"/>
        <v>180</v>
      </c>
      <c r="Z478" s="36">
        <f>IFERROR(IF(Y478=0,"",ROUNDUP(Y478/H478,0)*0.00902),"")</f>
        <v>0.45100000000000001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190.49999999999997</v>
      </c>
      <c r="BN478" s="64">
        <f t="shared" si="71"/>
        <v>190.49999999999997</v>
      </c>
      <c r="BO478" s="64">
        <f t="shared" si="72"/>
        <v>0.37878787878787878</v>
      </c>
      <c r="BP478" s="64">
        <f t="shared" si="73"/>
        <v>0.37878787878787878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148.40909090909088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1.5617399999999999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652</v>
      </c>
      <c r="Y482" s="643">
        <f>IFERROR(SUM(Y465:Y480),"0")</f>
        <v>659.28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40</v>
      </c>
      <c r="Y490" s="642">
        <f t="shared" ref="Y490:Y498" si="74">IFERROR(IF(X490="",0,CEILING((X490/$H490),1)*$H490),"")</f>
        <v>42.24</v>
      </c>
      <c r="Z490" s="36">
        <f>IFERROR(IF(Y490=0,"",ROUNDUP(Y490/H490,0)*0.01196),"")</f>
        <v>9.5680000000000001E-2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42.727272727272727</v>
      </c>
      <c r="BN490" s="64">
        <f t="shared" ref="BN490:BN498" si="76">IFERROR(Y490*I490/H490,"0")</f>
        <v>45.12</v>
      </c>
      <c r="BO490" s="64">
        <f t="shared" ref="BO490:BO498" si="77">IFERROR(1/J490*(X490/H490),"0")</f>
        <v>7.2843822843822847E-2</v>
      </c>
      <c r="BP490" s="64">
        <f t="shared" ref="BP490:BP498" si="78">IFERROR(1/J490*(Y490/H490),"0")</f>
        <v>7.6923076923076927E-2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120</v>
      </c>
      <c r="Y492" s="642">
        <f t="shared" si="74"/>
        <v>121.44000000000001</v>
      </c>
      <c r="Z492" s="36">
        <f>IFERROR(IF(Y492=0,"",ROUNDUP(Y492/H492,0)*0.01196),"")</f>
        <v>0.27507999999999999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128.18181818181816</v>
      </c>
      <c r="BN492" s="64">
        <f t="shared" si="76"/>
        <v>129.72</v>
      </c>
      <c r="BO492" s="64">
        <f t="shared" si="77"/>
        <v>0.21853146853146854</v>
      </c>
      <c r="BP492" s="64">
        <f t="shared" si="78"/>
        <v>0.22115384615384617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42</v>
      </c>
      <c r="Y494" s="642">
        <f t="shared" si="74"/>
        <v>43.199999999999996</v>
      </c>
      <c r="Z494" s="36">
        <f>IFERROR(IF(Y494=0,"",ROUNDUP(Y494/H494,0)*0.00902),"")</f>
        <v>8.1180000000000002E-2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60.637500000000003</v>
      </c>
      <c r="BN494" s="64">
        <f t="shared" si="76"/>
        <v>62.37</v>
      </c>
      <c r="BO494" s="64">
        <f t="shared" si="77"/>
        <v>6.6287878787878785E-2</v>
      </c>
      <c r="BP494" s="64">
        <f t="shared" si="78"/>
        <v>6.8181818181818177E-2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78</v>
      </c>
      <c r="Y497" s="642">
        <f t="shared" si="74"/>
        <v>81.599999999999994</v>
      </c>
      <c r="Z497" s="36">
        <f>IFERROR(IF(Y497=0,"",ROUNDUP(Y497/H497,0)*0.00902),"")</f>
        <v>0.15334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108.71250000000002</v>
      </c>
      <c r="BN497" s="64">
        <f t="shared" si="76"/>
        <v>113.73</v>
      </c>
      <c r="BO497" s="64">
        <f t="shared" si="77"/>
        <v>0.12310606060606061</v>
      </c>
      <c r="BP497" s="64">
        <f t="shared" si="78"/>
        <v>0.12878787878787878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69.166666666666657</v>
      </c>
      <c r="Y499" s="643">
        <f>IFERROR(Y490/H490,"0")+IFERROR(Y491/H491,"0")+IFERROR(Y492/H492,"0")+IFERROR(Y493/H493,"0")+IFERROR(Y494/H494,"0")+IFERROR(Y495/H495,"0")+IFERROR(Y496/H496,"0")+IFERROR(Y497/H497,"0")+IFERROR(Y498/H498,"0")</f>
        <v>72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0.77586000000000011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352</v>
      </c>
      <c r="Y500" s="643">
        <f>IFERROR(SUM(Y490:Y498),"0")</f>
        <v>366.24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800</v>
      </c>
      <c r="Y542" s="642">
        <f>IFERROR(IF(X542="",0,CEILING((X542/$H542),1)*$H542),"")</f>
        <v>801</v>
      </c>
      <c r="Z542" s="36">
        <f>IFERROR(IF(Y542=0,"",ROUNDUP(Y542/H542,0)*0.01898),"")</f>
        <v>1.6892199999999999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846.13333333333333</v>
      </c>
      <c r="BN542" s="64">
        <f>IFERROR(Y542*I542/H542,"0")</f>
        <v>847.19100000000003</v>
      </c>
      <c r="BO542" s="64">
        <f>IFERROR(1/J542*(X542/H542),"0")</f>
        <v>1.3888888888888888</v>
      </c>
      <c r="BP542" s="64">
        <f>IFERROR(1/J542*(Y542/H542),"0")</f>
        <v>1.390625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88.888888888888886</v>
      </c>
      <c r="Y547" s="643">
        <f>IFERROR(Y542/H542,"0")+IFERROR(Y543/H543,"0")+IFERROR(Y544/H544,"0")+IFERROR(Y545/H545,"0")+IFERROR(Y546/H546,"0")</f>
        <v>89</v>
      </c>
      <c r="Z547" s="643">
        <f>IFERROR(IF(Z542="",0,Z542),"0")+IFERROR(IF(Z543="",0,Z543),"0")+IFERROR(IF(Z544="",0,Z544),"0")+IFERROR(IF(Z545="",0,Z545),"0")+IFERROR(IF(Z546="",0,Z546),"0")</f>
        <v>1.6892199999999999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800</v>
      </c>
      <c r="Y548" s="643">
        <f>IFERROR(SUM(Y542:Y546),"0")</f>
        <v>801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17356.2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17523.34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18416.59831221461</v>
      </c>
      <c r="Y574" s="643">
        <f>IFERROR(SUM(BN22:BN570),"0")</f>
        <v>18596.135999999999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31</v>
      </c>
      <c r="Y575" s="38">
        <f>ROUNDUP(SUM(BP22:BP570),0)</f>
        <v>32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19191.59831221461</v>
      </c>
      <c r="Y576" s="643">
        <f>GrossWeightTotalR+PalletQtyTotalR*25</f>
        <v>19396.135999999999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3672.2753089822054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3704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35.977580000000003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272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179</v>
      </c>
      <c r="F581" s="649" t="s">
        <v>206</v>
      </c>
      <c r="G581" s="649" t="s">
        <v>245</v>
      </c>
      <c r="H581" s="649" t="s">
        <v>94</v>
      </c>
      <c r="I581" s="649" t="s">
        <v>273</v>
      </c>
      <c r="J581" s="649" t="s">
        <v>318</v>
      </c>
      <c r="K581" s="649" t="s">
        <v>379</v>
      </c>
      <c r="L581" s="649" t="s">
        <v>425</v>
      </c>
      <c r="M581" s="649" t="s">
        <v>443</v>
      </c>
      <c r="N581" s="639"/>
      <c r="O581" s="649" t="s">
        <v>456</v>
      </c>
      <c r="P581" s="649" t="s">
        <v>468</v>
      </c>
      <c r="Q581" s="649" t="s">
        <v>475</v>
      </c>
      <c r="R581" s="649" t="s">
        <v>479</v>
      </c>
      <c r="S581" s="649" t="s">
        <v>485</v>
      </c>
      <c r="T581" s="649" t="s">
        <v>490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391.20000000000005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947.4</v>
      </c>
      <c r="E583" s="46">
        <f>IFERROR(Y86*1,"0")+IFERROR(Y87*1,"0")+IFERROR(Y88*1,"0")+IFERROR(Y92*1,"0")+IFERROR(Y93*1,"0")+IFERROR(Y94*1,"0")+IFERROR(Y95*1,"0")+IFERROR(Y96*1,"0")+IFERROR(Y97*1,"0")+IFERROR(Y98*1,"0")+IFERROR(Y99*1,"0")</f>
        <v>1371.6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1822.86</v>
      </c>
      <c r="G583" s="46">
        <f>IFERROR(Y133*1,"0")+IFERROR(Y134*1,"0")+IFERROR(Y138*1,"0")+IFERROR(Y139*1,"0")+IFERROR(Y143*1,"0")+IFERROR(Y144*1,"0")</f>
        <v>161.60000000000002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643.86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1898.9999999999998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230.68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400.8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105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401.40000000000003</v>
      </c>
      <c r="U583" s="46">
        <f>IFERROR(Y355*1,"0")+IFERROR(Y359*1,"0")+IFERROR(Y360*1,"0")+IFERROR(Y361*1,"0")</f>
        <v>998.7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5971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63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157.5</v>
      </c>
      <c r="Y583" s="46">
        <f>IFERROR(Y436*1,"0")+IFERROR(Y437*1,"0")+IFERROR(Y441*1,"0")+IFERROR(Y442*1,"0")+IFERROR(Y443*1,"0")+IFERROR(Y444*1,"0")</f>
        <v>10.5</v>
      </c>
      <c r="Z583" s="46">
        <f>IFERROR(Y449*1,"0")+IFERROR(Y450*1,"0")</f>
        <v>20.399999999999999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1125.8400000000001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801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10,00"/>
        <filter val="1 288,00"/>
        <filter val="1 500,00"/>
        <filter val="10,00"/>
        <filter val="10,50"/>
        <filter val="100,00"/>
        <filter val="102,00"/>
        <filter val="105,00"/>
        <filter val="105,56"/>
        <filter val="11,00"/>
        <filter val="11,11"/>
        <filter val="118,52"/>
        <filter val="12,00"/>
        <filter val="120,00"/>
        <filter val="13,20"/>
        <filter val="135,00"/>
        <filter val="139,26"/>
        <filter val="14,00"/>
        <filter val="140,00"/>
        <filter val="148,41"/>
        <filter val="150,00"/>
        <filter val="154,00"/>
        <filter val="158,00"/>
        <filter val="16,67"/>
        <filter val="166,67"/>
        <filter val="17 356,20"/>
        <filter val="170,00"/>
        <filter val="18 416,60"/>
        <filter val="18,00"/>
        <filter val="18,94"/>
        <filter val="180,00"/>
        <filter val="19 191,60"/>
        <filter val="195,00"/>
        <filter val="2 100,00"/>
        <filter val="2,22"/>
        <filter val="2,50"/>
        <filter val="2,78"/>
        <filter val="20,00"/>
        <filter val="200,00"/>
        <filter val="21,25"/>
        <filter val="21,48"/>
        <filter val="22,22"/>
        <filter val="220,24"/>
        <filter val="236,11"/>
        <filter val="24,00"/>
        <filter val="24,50"/>
        <filter val="240,00"/>
        <filter val="240,48"/>
        <filter val="245,00"/>
        <filter val="25,00"/>
        <filter val="26,67"/>
        <filter val="28,00"/>
        <filter val="280,00"/>
        <filter val="298,33"/>
        <filter val="3 672,28"/>
        <filter val="3,33"/>
        <filter val="30,00"/>
        <filter val="300,00"/>
        <filter val="31"/>
        <filter val="310,00"/>
        <filter val="320,00"/>
        <filter val="33,33"/>
        <filter val="350,00"/>
        <filter val="352,00"/>
        <filter val="36,00"/>
        <filter val="390,00"/>
        <filter val="4 425,00"/>
        <filter val="40,00"/>
        <filter val="400,00"/>
        <filter val="417,24"/>
        <filter val="42,00"/>
        <filter val="45,00"/>
        <filter val="450,00"/>
        <filter val="466,67"/>
        <filter val="48,00"/>
        <filter val="49,63"/>
        <filter val="5,00"/>
        <filter val="50,00"/>
        <filter val="510,00"/>
        <filter val="540,00"/>
        <filter val="55,56"/>
        <filter val="585,00"/>
        <filter val="590,00"/>
        <filter val="6,00"/>
        <filter val="6,41"/>
        <filter val="6,67"/>
        <filter val="60,00"/>
        <filter val="630,00"/>
        <filter val="64,00"/>
        <filter val="650,00"/>
        <filter val="652,00"/>
        <filter val="66,00"/>
        <filter val="68,00"/>
        <filter val="685,00"/>
        <filter val="69,17"/>
        <filter val="70,00"/>
        <filter val="700,00"/>
        <filter val="705,00"/>
        <filter val="710,00"/>
        <filter val="73,33"/>
        <filter val="73,89"/>
        <filter val="78,00"/>
        <filter val="8,00"/>
        <filter val="8,75"/>
        <filter val="80,00"/>
        <filter val="800,00"/>
        <filter val="88,89"/>
        <filter val="90,00"/>
        <filter val="98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