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7B757B7-115A-4873-B4DF-A0435B2FFDF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X552" i="1"/>
  <c r="X551" i="1"/>
  <c r="BO550" i="1"/>
  <c r="BM550" i="1"/>
  <c r="Y550" i="1"/>
  <c r="X548" i="1"/>
  <c r="X547" i="1"/>
  <c r="BO546" i="1"/>
  <c r="BM546" i="1"/>
  <c r="Y546" i="1"/>
  <c r="X543" i="1"/>
  <c r="X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X531" i="1"/>
  <c r="X530" i="1"/>
  <c r="BO529" i="1"/>
  <c r="BM529" i="1"/>
  <c r="Y529" i="1"/>
  <c r="BO528" i="1"/>
  <c r="BM528" i="1"/>
  <c r="Y528" i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Y505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Y457" i="1" s="1"/>
  <c r="P455" i="1"/>
  <c r="X452" i="1"/>
  <c r="X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Z344" i="1"/>
  <c r="Y344" i="1"/>
  <c r="P344" i="1"/>
  <c r="BO343" i="1"/>
  <c r="BM343" i="1"/>
  <c r="Y343" i="1"/>
  <c r="P343" i="1"/>
  <c r="BO342" i="1"/>
  <c r="BM342" i="1"/>
  <c r="Y342" i="1"/>
  <c r="BP342" i="1" s="1"/>
  <c r="BO341" i="1"/>
  <c r="BM341" i="1"/>
  <c r="Y341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N321" i="1"/>
  <c r="BM321" i="1"/>
  <c r="Z321" i="1"/>
  <c r="Y321" i="1"/>
  <c r="BP321" i="1" s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BP311" i="1" s="1"/>
  <c r="P311" i="1"/>
  <c r="X308" i="1"/>
  <c r="X307" i="1"/>
  <c r="BO306" i="1"/>
  <c r="BM306" i="1"/>
  <c r="Y306" i="1"/>
  <c r="S567" i="1" s="1"/>
  <c r="P306" i="1"/>
  <c r="X303" i="1"/>
  <c r="X302" i="1"/>
  <c r="BP301" i="1"/>
  <c r="BO301" i="1"/>
  <c r="BN301" i="1"/>
  <c r="BM301" i="1"/>
  <c r="Z301" i="1"/>
  <c r="Y301" i="1"/>
  <c r="P301" i="1"/>
  <c r="BO300" i="1"/>
  <c r="BM300" i="1"/>
  <c r="Y300" i="1"/>
  <c r="R567" i="1" s="1"/>
  <c r="P300" i="1"/>
  <c r="X297" i="1"/>
  <c r="X296" i="1"/>
  <c r="BO295" i="1"/>
  <c r="BM295" i="1"/>
  <c r="Y295" i="1"/>
  <c r="Q567" i="1" s="1"/>
  <c r="P295" i="1"/>
  <c r="X292" i="1"/>
  <c r="X291" i="1"/>
  <c r="BO290" i="1"/>
  <c r="BM290" i="1"/>
  <c r="Y290" i="1"/>
  <c r="Y291" i="1" s="1"/>
  <c r="P290" i="1"/>
  <c r="X288" i="1"/>
  <c r="X287" i="1"/>
  <c r="BO286" i="1"/>
  <c r="BM286" i="1"/>
  <c r="Y286" i="1"/>
  <c r="P567" i="1" s="1"/>
  <c r="P286" i="1"/>
  <c r="X283" i="1"/>
  <c r="X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BP255" i="1" s="1"/>
  <c r="BO254" i="1"/>
  <c r="BM254" i="1"/>
  <c r="Y254" i="1"/>
  <c r="BP254" i="1" s="1"/>
  <c r="BO253" i="1"/>
  <c r="BM253" i="1"/>
  <c r="Y253" i="1"/>
  <c r="BP253" i="1" s="1"/>
  <c r="BO252" i="1"/>
  <c r="BM252" i="1"/>
  <c r="Y252" i="1"/>
  <c r="BP252" i="1" s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Y22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Y188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Y160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Y156" i="1" s="1"/>
  <c r="P153" i="1"/>
  <c r="X151" i="1"/>
  <c r="X150" i="1"/>
  <c r="BO149" i="1"/>
  <c r="BM149" i="1"/>
  <c r="Y149" i="1"/>
  <c r="H567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X141" i="1"/>
  <c r="X140" i="1"/>
  <c r="BO139" i="1"/>
  <c r="BM139" i="1"/>
  <c r="Y139" i="1"/>
  <c r="BP139" i="1" s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X130" i="1"/>
  <c r="X129" i="1"/>
  <c r="BO128" i="1"/>
  <c r="BM128" i="1"/>
  <c r="Y128" i="1"/>
  <c r="BP128" i="1" s="1"/>
  <c r="P128" i="1"/>
  <c r="BO127" i="1"/>
  <c r="BM127" i="1"/>
  <c r="Y127" i="1"/>
  <c r="Y130" i="1" s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O86" i="1"/>
  <c r="BM86" i="1"/>
  <c r="Y86" i="1"/>
  <c r="BP86" i="1" s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X63" i="1"/>
  <c r="X62" i="1"/>
  <c r="BO61" i="1"/>
  <c r="BM61" i="1"/>
  <c r="Y61" i="1"/>
  <c r="BP61" i="1" s="1"/>
  <c r="P61" i="1"/>
  <c r="BO60" i="1"/>
  <c r="BM60" i="1"/>
  <c r="Y60" i="1"/>
  <c r="P60" i="1"/>
  <c r="BP59" i="1"/>
  <c r="BO59" i="1"/>
  <c r="BN59" i="1"/>
  <c r="BM59" i="1"/>
  <c r="Z59" i="1"/>
  <c r="Y59" i="1"/>
  <c r="P59" i="1"/>
  <c r="BO58" i="1"/>
  <c r="BM58" i="1"/>
  <c r="Y58" i="1"/>
  <c r="P58" i="1"/>
  <c r="X56" i="1"/>
  <c r="X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X46" i="1"/>
  <c r="X45" i="1"/>
  <c r="BO44" i="1"/>
  <c r="BM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P31" i="1"/>
  <c r="X29" i="1"/>
  <c r="X28" i="1"/>
  <c r="BO27" i="1"/>
  <c r="BM27" i="1"/>
  <c r="Y27" i="1"/>
  <c r="P27" i="1"/>
  <c r="BO26" i="1"/>
  <c r="BM26" i="1"/>
  <c r="Y26" i="1"/>
  <c r="BP26" i="1" s="1"/>
  <c r="P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P23" i="1"/>
  <c r="BP22" i="1"/>
  <c r="BO22" i="1"/>
  <c r="BN22" i="1"/>
  <c r="BM22" i="1"/>
  <c r="Z22" i="1"/>
  <c r="Y22" i="1"/>
  <c r="P22" i="1"/>
  <c r="H10" i="1"/>
  <c r="J9" i="1"/>
  <c r="A9" i="1"/>
  <c r="A10" i="1" s="1"/>
  <c r="D7" i="1"/>
  <c r="Q6" i="1"/>
  <c r="P2" i="1"/>
  <c r="BP193" i="1" l="1"/>
  <c r="BN193" i="1"/>
  <c r="Z193" i="1"/>
  <c r="BP217" i="1"/>
  <c r="BN217" i="1"/>
  <c r="Z217" i="1"/>
  <c r="BP242" i="1"/>
  <c r="BN242" i="1"/>
  <c r="Z242" i="1"/>
  <c r="BP278" i="1"/>
  <c r="BN278" i="1"/>
  <c r="Z278" i="1"/>
  <c r="BP330" i="1"/>
  <c r="BN330" i="1"/>
  <c r="Z330" i="1"/>
  <c r="BP371" i="1"/>
  <c r="BN371" i="1"/>
  <c r="Z371" i="1"/>
  <c r="BP418" i="1"/>
  <c r="BN418" i="1"/>
  <c r="Z418" i="1"/>
  <c r="BP443" i="1"/>
  <c r="BN443" i="1"/>
  <c r="Z443" i="1"/>
  <c r="BP477" i="1"/>
  <c r="BN477" i="1"/>
  <c r="Z477" i="1"/>
  <c r="BP498" i="1"/>
  <c r="BN498" i="1"/>
  <c r="Z498" i="1"/>
  <c r="BP539" i="1"/>
  <c r="BN539" i="1"/>
  <c r="Z539" i="1"/>
  <c r="BP541" i="1"/>
  <c r="BN541" i="1"/>
  <c r="Z541" i="1"/>
  <c r="Y552" i="1"/>
  <c r="Y551" i="1"/>
  <c r="BP550" i="1"/>
  <c r="BN550" i="1"/>
  <c r="Z550" i="1"/>
  <c r="Z551" i="1" s="1"/>
  <c r="Z26" i="1"/>
  <c r="BN26" i="1"/>
  <c r="Z51" i="1"/>
  <c r="BN51" i="1"/>
  <c r="Z65" i="1"/>
  <c r="BN65" i="1"/>
  <c r="Z81" i="1"/>
  <c r="BN81" i="1"/>
  <c r="Z99" i="1"/>
  <c r="BN99" i="1"/>
  <c r="Z118" i="1"/>
  <c r="BN118" i="1"/>
  <c r="Z133" i="1"/>
  <c r="BN133" i="1"/>
  <c r="BP170" i="1"/>
  <c r="BN170" i="1"/>
  <c r="Z170" i="1"/>
  <c r="BP207" i="1"/>
  <c r="BN207" i="1"/>
  <c r="Z207" i="1"/>
  <c r="BP232" i="1"/>
  <c r="BN232" i="1"/>
  <c r="Z232" i="1"/>
  <c r="Y249" i="1"/>
  <c r="Y248" i="1"/>
  <c r="BP247" i="1"/>
  <c r="BN247" i="1"/>
  <c r="Z247" i="1"/>
  <c r="Z248" i="1" s="1"/>
  <c r="BP270" i="1"/>
  <c r="BN270" i="1"/>
  <c r="Z270" i="1"/>
  <c r="BP313" i="1"/>
  <c r="BN313" i="1"/>
  <c r="Z313" i="1"/>
  <c r="BP350" i="1"/>
  <c r="BN350" i="1"/>
  <c r="Z350" i="1"/>
  <c r="BP394" i="1"/>
  <c r="BN394" i="1"/>
  <c r="Z394" i="1"/>
  <c r="BP426" i="1"/>
  <c r="BN426" i="1"/>
  <c r="Z426" i="1"/>
  <c r="BP469" i="1"/>
  <c r="BN469" i="1"/>
  <c r="Z469" i="1"/>
  <c r="BP490" i="1"/>
  <c r="BN490" i="1"/>
  <c r="Z490" i="1"/>
  <c r="Y543" i="1"/>
  <c r="Y542" i="1"/>
  <c r="BP538" i="1"/>
  <c r="BN538" i="1"/>
  <c r="Z538" i="1"/>
  <c r="BP540" i="1"/>
  <c r="BN540" i="1"/>
  <c r="Z540" i="1"/>
  <c r="Y185" i="1"/>
  <c r="Y256" i="1"/>
  <c r="L567" i="1"/>
  <c r="Y346" i="1"/>
  <c r="Y345" i="1"/>
  <c r="BP348" i="1"/>
  <c r="BN348" i="1"/>
  <c r="Z348" i="1"/>
  <c r="Z351" i="1" s="1"/>
  <c r="BP369" i="1"/>
  <c r="BN369" i="1"/>
  <c r="Z369" i="1"/>
  <c r="BP383" i="1"/>
  <c r="BN383" i="1"/>
  <c r="Z383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24" i="1"/>
  <c r="BN424" i="1"/>
  <c r="Z424" i="1"/>
  <c r="Y445" i="1"/>
  <c r="BP441" i="1"/>
  <c r="BN441" i="1"/>
  <c r="Z441" i="1"/>
  <c r="BP467" i="1"/>
  <c r="BN467" i="1"/>
  <c r="Z467" i="1"/>
  <c r="BP475" i="1"/>
  <c r="BN475" i="1"/>
  <c r="Z475" i="1"/>
  <c r="BP486" i="1"/>
  <c r="BN486" i="1"/>
  <c r="Z486" i="1"/>
  <c r="BP496" i="1"/>
  <c r="BN496" i="1"/>
  <c r="Z496" i="1"/>
  <c r="Y531" i="1"/>
  <c r="Y530" i="1"/>
  <c r="BP528" i="1"/>
  <c r="BN528" i="1"/>
  <c r="Z528" i="1"/>
  <c r="Y89" i="1"/>
  <c r="B567" i="1"/>
  <c r="Z24" i="1"/>
  <c r="BN24" i="1"/>
  <c r="X561" i="1"/>
  <c r="Z38" i="1"/>
  <c r="BN38" i="1"/>
  <c r="Z44" i="1"/>
  <c r="Z45" i="1" s="1"/>
  <c r="BN44" i="1"/>
  <c r="BP44" i="1"/>
  <c r="Y45" i="1"/>
  <c r="Z49" i="1"/>
  <c r="BN49" i="1"/>
  <c r="Z53" i="1"/>
  <c r="BN53" i="1"/>
  <c r="Z61" i="1"/>
  <c r="BN61" i="1"/>
  <c r="Y69" i="1"/>
  <c r="Z67" i="1"/>
  <c r="BN67" i="1"/>
  <c r="Y68" i="1"/>
  <c r="Z71" i="1"/>
  <c r="BN71" i="1"/>
  <c r="Z75" i="1"/>
  <c r="BN75" i="1"/>
  <c r="Z86" i="1"/>
  <c r="BN86" i="1"/>
  <c r="Z93" i="1"/>
  <c r="BN93" i="1"/>
  <c r="Z97" i="1"/>
  <c r="BN97" i="1"/>
  <c r="Z104" i="1"/>
  <c r="BN104" i="1"/>
  <c r="Z112" i="1"/>
  <c r="BN112" i="1"/>
  <c r="Z120" i="1"/>
  <c r="BN120" i="1"/>
  <c r="Z128" i="1"/>
  <c r="BN128" i="1"/>
  <c r="Z139" i="1"/>
  <c r="BN139" i="1"/>
  <c r="Y145" i="1"/>
  <c r="Z154" i="1"/>
  <c r="BN154" i="1"/>
  <c r="I567" i="1"/>
  <c r="Y178" i="1"/>
  <c r="Z172" i="1"/>
  <c r="BN172" i="1"/>
  <c r="Z176" i="1"/>
  <c r="BN176" i="1"/>
  <c r="Z181" i="1"/>
  <c r="Z184" i="1" s="1"/>
  <c r="BN181" i="1"/>
  <c r="BP181" i="1"/>
  <c r="Z182" i="1"/>
  <c r="BN182" i="1"/>
  <c r="Z183" i="1"/>
  <c r="BN183" i="1"/>
  <c r="Y184" i="1"/>
  <c r="J567" i="1"/>
  <c r="Z197" i="1"/>
  <c r="BN197" i="1"/>
  <c r="BP197" i="1"/>
  <c r="Y211" i="1"/>
  <c r="Z205" i="1"/>
  <c r="BN205" i="1"/>
  <c r="Z209" i="1"/>
  <c r="BN209" i="1"/>
  <c r="Y223" i="1"/>
  <c r="Z215" i="1"/>
  <c r="BN215" i="1"/>
  <c r="Z219" i="1"/>
  <c r="BN219" i="1"/>
  <c r="Z225" i="1"/>
  <c r="BN225" i="1"/>
  <c r="BP225" i="1"/>
  <c r="K567" i="1"/>
  <c r="Z234" i="1"/>
  <c r="BN234" i="1"/>
  <c r="Z238" i="1"/>
  <c r="BN238" i="1"/>
  <c r="Y244" i="1"/>
  <c r="Z261" i="1"/>
  <c r="BN261" i="1"/>
  <c r="Z265" i="1"/>
  <c r="BN265" i="1"/>
  <c r="Z272" i="1"/>
  <c r="BN272" i="1"/>
  <c r="Z273" i="1"/>
  <c r="BN273" i="1"/>
  <c r="Y282" i="1"/>
  <c r="Z280" i="1"/>
  <c r="BN280" i="1"/>
  <c r="Z306" i="1"/>
  <c r="Z307" i="1" s="1"/>
  <c r="BN306" i="1"/>
  <c r="BP306" i="1"/>
  <c r="Y307" i="1"/>
  <c r="Z311" i="1"/>
  <c r="BN311" i="1"/>
  <c r="Z315" i="1"/>
  <c r="BN315" i="1"/>
  <c r="Y324" i="1"/>
  <c r="Z328" i="1"/>
  <c r="BN328" i="1"/>
  <c r="Z336" i="1"/>
  <c r="BN336" i="1"/>
  <c r="Z341" i="1"/>
  <c r="BN341" i="1"/>
  <c r="BP341" i="1"/>
  <c r="Z342" i="1"/>
  <c r="BN342" i="1"/>
  <c r="BP344" i="1"/>
  <c r="BN344" i="1"/>
  <c r="U567" i="1"/>
  <c r="Y356" i="1"/>
  <c r="BP355" i="1"/>
  <c r="BN355" i="1"/>
  <c r="Z355" i="1"/>
  <c r="Z356" i="1" s="1"/>
  <c r="Y363" i="1"/>
  <c r="BP359" i="1"/>
  <c r="BN359" i="1"/>
  <c r="Z359" i="1"/>
  <c r="BP373" i="1"/>
  <c r="BN373" i="1"/>
  <c r="Z373" i="1"/>
  <c r="BP396" i="1"/>
  <c r="BN396" i="1"/>
  <c r="Z396" i="1"/>
  <c r="BP420" i="1"/>
  <c r="BN420" i="1"/>
  <c r="Z420" i="1"/>
  <c r="BP430" i="1"/>
  <c r="BN430" i="1"/>
  <c r="Z430" i="1"/>
  <c r="BP450" i="1"/>
  <c r="BN450" i="1"/>
  <c r="Z450" i="1"/>
  <c r="BP471" i="1"/>
  <c r="BN471" i="1"/>
  <c r="Z471" i="1"/>
  <c r="BP479" i="1"/>
  <c r="BN479" i="1"/>
  <c r="Z479" i="1"/>
  <c r="BP492" i="1"/>
  <c r="BN492" i="1"/>
  <c r="Z492" i="1"/>
  <c r="Y506" i="1"/>
  <c r="BP502" i="1"/>
  <c r="BN502" i="1"/>
  <c r="Z502" i="1"/>
  <c r="BP529" i="1"/>
  <c r="BN529" i="1"/>
  <c r="Z529" i="1"/>
  <c r="Y379" i="1"/>
  <c r="Y500" i="1"/>
  <c r="AA567" i="1"/>
  <c r="F10" i="1"/>
  <c r="F9" i="1"/>
  <c r="BP25" i="1"/>
  <c r="BN25" i="1"/>
  <c r="Z25" i="1"/>
  <c r="BP39" i="1"/>
  <c r="BN39" i="1"/>
  <c r="Z39" i="1"/>
  <c r="BP52" i="1"/>
  <c r="BN52" i="1"/>
  <c r="Z52" i="1"/>
  <c r="BP60" i="1"/>
  <c r="BN60" i="1"/>
  <c r="Z60" i="1"/>
  <c r="BP72" i="1"/>
  <c r="BN72" i="1"/>
  <c r="Z72" i="1"/>
  <c r="BP76" i="1"/>
  <c r="BN76" i="1"/>
  <c r="Z76" i="1"/>
  <c r="Y78" i="1"/>
  <c r="Y83" i="1"/>
  <c r="BP80" i="1"/>
  <c r="BN80" i="1"/>
  <c r="Z80" i="1"/>
  <c r="Y101" i="1"/>
  <c r="BP92" i="1"/>
  <c r="BN92" i="1"/>
  <c r="Z92" i="1"/>
  <c r="BP96" i="1"/>
  <c r="BN96" i="1"/>
  <c r="Z96" i="1"/>
  <c r="Y100" i="1"/>
  <c r="BP105" i="1"/>
  <c r="BN105" i="1"/>
  <c r="Z105" i="1"/>
  <c r="BP113" i="1"/>
  <c r="BN113" i="1"/>
  <c r="Z113" i="1"/>
  <c r="Y115" i="1"/>
  <c r="Y124" i="1"/>
  <c r="BP117" i="1"/>
  <c r="BN117" i="1"/>
  <c r="Z117" i="1"/>
  <c r="Y125" i="1"/>
  <c r="BP121" i="1"/>
  <c r="BN121" i="1"/>
  <c r="Z121" i="1"/>
  <c r="BP23" i="1"/>
  <c r="BN23" i="1"/>
  <c r="Z23" i="1"/>
  <c r="BP27" i="1"/>
  <c r="BN27" i="1"/>
  <c r="Z27" i="1"/>
  <c r="Y29" i="1"/>
  <c r="Y32" i="1"/>
  <c r="BP31" i="1"/>
  <c r="BN31" i="1"/>
  <c r="Z31" i="1"/>
  <c r="Z32" i="1" s="1"/>
  <c r="Y33" i="1"/>
  <c r="C567" i="1"/>
  <c r="Y42" i="1"/>
  <c r="BP37" i="1"/>
  <c r="BN37" i="1"/>
  <c r="Z37" i="1"/>
  <c r="Y41" i="1"/>
  <c r="BP50" i="1"/>
  <c r="BN50" i="1"/>
  <c r="Z50" i="1"/>
  <c r="BP54" i="1"/>
  <c r="BN54" i="1"/>
  <c r="Z54" i="1"/>
  <c r="Y56" i="1"/>
  <c r="Y63" i="1"/>
  <c r="BP58" i="1"/>
  <c r="BN58" i="1"/>
  <c r="Z58" i="1"/>
  <c r="Y62" i="1"/>
  <c r="BP66" i="1"/>
  <c r="BN66" i="1"/>
  <c r="Z66" i="1"/>
  <c r="Y77" i="1"/>
  <c r="BP74" i="1"/>
  <c r="BN74" i="1"/>
  <c r="Z74" i="1"/>
  <c r="Y82" i="1"/>
  <c r="BP87" i="1"/>
  <c r="BN87" i="1"/>
  <c r="Z87" i="1"/>
  <c r="Z89" i="1" s="1"/>
  <c r="BP94" i="1"/>
  <c r="BN94" i="1"/>
  <c r="Z94" i="1"/>
  <c r="BP98" i="1"/>
  <c r="BN98" i="1"/>
  <c r="Z98" i="1"/>
  <c r="Y108" i="1"/>
  <c r="BP107" i="1"/>
  <c r="BN107" i="1"/>
  <c r="Z107" i="1"/>
  <c r="Y109" i="1"/>
  <c r="Y114" i="1"/>
  <c r="BP111" i="1"/>
  <c r="BN111" i="1"/>
  <c r="Z111" i="1"/>
  <c r="Z114" i="1" s="1"/>
  <c r="BP119" i="1"/>
  <c r="BN119" i="1"/>
  <c r="Z119" i="1"/>
  <c r="BP123" i="1"/>
  <c r="BN123" i="1"/>
  <c r="Z123" i="1"/>
  <c r="Y129" i="1"/>
  <c r="Y136" i="1"/>
  <c r="Y140" i="1"/>
  <c r="Y146" i="1"/>
  <c r="Y151" i="1"/>
  <c r="Y157" i="1"/>
  <c r="Y161" i="1"/>
  <c r="Y167" i="1"/>
  <c r="Y179" i="1"/>
  <c r="Y189" i="1"/>
  <c r="Y194" i="1"/>
  <c r="Y200" i="1"/>
  <c r="Y210" i="1"/>
  <c r="Y222" i="1"/>
  <c r="Y228" i="1"/>
  <c r="Y239" i="1"/>
  <c r="Y245" i="1"/>
  <c r="Y257" i="1"/>
  <c r="Y266" i="1"/>
  <c r="Y274" i="1"/>
  <c r="Y283" i="1"/>
  <c r="Y288" i="1"/>
  <c r="Y292" i="1"/>
  <c r="Y297" i="1"/>
  <c r="Y302" i="1"/>
  <c r="Y318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BP349" i="1"/>
  <c r="BN349" i="1"/>
  <c r="Z349" i="1"/>
  <c r="BP368" i="1"/>
  <c r="BN368" i="1"/>
  <c r="Z368" i="1"/>
  <c r="BP372" i="1"/>
  <c r="BN372" i="1"/>
  <c r="Z372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Y427" i="1"/>
  <c r="BP431" i="1"/>
  <c r="BN431" i="1"/>
  <c r="Z431" i="1"/>
  <c r="Y433" i="1"/>
  <c r="Y567" i="1"/>
  <c r="Y439" i="1"/>
  <c r="BP436" i="1"/>
  <c r="BN436" i="1"/>
  <c r="Z436" i="1"/>
  <c r="Z438" i="1" s="1"/>
  <c r="BP444" i="1"/>
  <c r="BN444" i="1"/>
  <c r="Z444" i="1"/>
  <c r="Y446" i="1"/>
  <c r="Z567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BP485" i="1"/>
  <c r="BN485" i="1"/>
  <c r="Z485" i="1"/>
  <c r="Z487" i="1" s="1"/>
  <c r="Y487" i="1"/>
  <c r="BP509" i="1"/>
  <c r="BN509" i="1"/>
  <c r="Z509" i="1"/>
  <c r="Z510" i="1" s="1"/>
  <c r="Y511" i="1"/>
  <c r="Y525" i="1"/>
  <c r="BP521" i="1"/>
  <c r="BN521" i="1"/>
  <c r="Z521" i="1"/>
  <c r="AC567" i="1"/>
  <c r="Y526" i="1"/>
  <c r="BP523" i="1"/>
  <c r="BN523" i="1"/>
  <c r="Z523" i="1"/>
  <c r="BP534" i="1"/>
  <c r="BN534" i="1"/>
  <c r="Z534" i="1"/>
  <c r="Y536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F567" i="1"/>
  <c r="O567" i="1"/>
  <c r="W567" i="1"/>
  <c r="H9" i="1"/>
  <c r="X558" i="1"/>
  <c r="X559" i="1"/>
  <c r="Y28" i="1"/>
  <c r="X557" i="1"/>
  <c r="D567" i="1"/>
  <c r="Y55" i="1"/>
  <c r="E567" i="1"/>
  <c r="Y90" i="1"/>
  <c r="Z127" i="1"/>
  <c r="Z129" i="1" s="1"/>
  <c r="BN127" i="1"/>
  <c r="BP127" i="1"/>
  <c r="G567" i="1"/>
  <c r="Z134" i="1"/>
  <c r="Z135" i="1" s="1"/>
  <c r="BN134" i="1"/>
  <c r="Y135" i="1"/>
  <c r="Z138" i="1"/>
  <c r="Z140" i="1" s="1"/>
  <c r="BN138" i="1"/>
  <c r="BP138" i="1"/>
  <c r="Z144" i="1"/>
  <c r="Z145" i="1" s="1"/>
  <c r="BN144" i="1"/>
  <c r="Z149" i="1"/>
  <c r="Z150" i="1" s="1"/>
  <c r="BN149" i="1"/>
  <c r="BP149" i="1"/>
  <c r="Y150" i="1"/>
  <c r="Z153" i="1"/>
  <c r="BN153" i="1"/>
  <c r="BP153" i="1"/>
  <c r="Z155" i="1"/>
  <c r="BN155" i="1"/>
  <c r="Z159" i="1"/>
  <c r="Z160" i="1" s="1"/>
  <c r="BN159" i="1"/>
  <c r="BP159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Z187" i="1"/>
  <c r="Z188" i="1" s="1"/>
  <c r="BN187" i="1"/>
  <c r="BP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Z214" i="1"/>
  <c r="BN214" i="1"/>
  <c r="Z216" i="1"/>
  <c r="BN216" i="1"/>
  <c r="Z218" i="1"/>
  <c r="BN218" i="1"/>
  <c r="Z220" i="1"/>
  <c r="BN220" i="1"/>
  <c r="Z226" i="1"/>
  <c r="BN226" i="1"/>
  <c r="Z231" i="1"/>
  <c r="BN231" i="1"/>
  <c r="BP231" i="1"/>
  <c r="Z233" i="1"/>
  <c r="BN233" i="1"/>
  <c r="Z235" i="1"/>
  <c r="BN235" i="1"/>
  <c r="Z237" i="1"/>
  <c r="BN237" i="1"/>
  <c r="Y240" i="1"/>
  <c r="Z243" i="1"/>
  <c r="Z244" i="1" s="1"/>
  <c r="BN243" i="1"/>
  <c r="Z251" i="1"/>
  <c r="BN251" i="1"/>
  <c r="BP251" i="1"/>
  <c r="Z252" i="1"/>
  <c r="BN252" i="1"/>
  <c r="Z253" i="1"/>
  <c r="BN253" i="1"/>
  <c r="Z254" i="1"/>
  <c r="BN254" i="1"/>
  <c r="Z255" i="1"/>
  <c r="BN255" i="1"/>
  <c r="Z260" i="1"/>
  <c r="BN260" i="1"/>
  <c r="BP260" i="1"/>
  <c r="Z262" i="1"/>
  <c r="BN262" i="1"/>
  <c r="Z264" i="1"/>
  <c r="BN264" i="1"/>
  <c r="Y267" i="1"/>
  <c r="M567" i="1"/>
  <c r="Z271" i="1"/>
  <c r="BN271" i="1"/>
  <c r="Y275" i="1"/>
  <c r="Z279" i="1"/>
  <c r="BN279" i="1"/>
  <c r="Z281" i="1"/>
  <c r="BN281" i="1"/>
  <c r="Z286" i="1"/>
  <c r="Z287" i="1" s="1"/>
  <c r="BN286" i="1"/>
  <c r="BP286" i="1"/>
  <c r="Y287" i="1"/>
  <c r="Z290" i="1"/>
  <c r="Z291" i="1" s="1"/>
  <c r="BN290" i="1"/>
  <c r="BP290" i="1"/>
  <c r="Z295" i="1"/>
  <c r="Z296" i="1" s="1"/>
  <c r="BN295" i="1"/>
  <c r="BP295" i="1"/>
  <c r="Y296" i="1"/>
  <c r="Z300" i="1"/>
  <c r="Z302" i="1" s="1"/>
  <c r="BN300" i="1"/>
  <c r="BP300" i="1"/>
  <c r="Y303" i="1"/>
  <c r="Y308" i="1"/>
  <c r="T567" i="1"/>
  <c r="Z312" i="1"/>
  <c r="BN312" i="1"/>
  <c r="Z314" i="1"/>
  <c r="BN314" i="1"/>
  <c r="Z316" i="1"/>
  <c r="BN316" i="1"/>
  <c r="Y317" i="1"/>
  <c r="Z320" i="1"/>
  <c r="Z324" i="1" s="1"/>
  <c r="BN320" i="1"/>
  <c r="BP320" i="1"/>
  <c r="BP329" i="1"/>
  <c r="BN329" i="1"/>
  <c r="Z329" i="1"/>
  <c r="BP337" i="1"/>
  <c r="BN337" i="1"/>
  <c r="Z337" i="1"/>
  <c r="Y339" i="1"/>
  <c r="BP343" i="1"/>
  <c r="BN343" i="1"/>
  <c r="Z343" i="1"/>
  <c r="Z345" i="1" s="1"/>
  <c r="Y352" i="1"/>
  <c r="Y351" i="1"/>
  <c r="BP360" i="1"/>
  <c r="BN360" i="1"/>
  <c r="Z360" i="1"/>
  <c r="BP370" i="1"/>
  <c r="BN370" i="1"/>
  <c r="Z370" i="1"/>
  <c r="Z374" i="1" s="1"/>
  <c r="Y374" i="1"/>
  <c r="BP378" i="1"/>
  <c r="BN378" i="1"/>
  <c r="Z378" i="1"/>
  <c r="Z379" i="1" s="1"/>
  <c r="Y380" i="1"/>
  <c r="Y385" i="1"/>
  <c r="BP382" i="1"/>
  <c r="BN382" i="1"/>
  <c r="Z382" i="1"/>
  <c r="Y398" i="1"/>
  <c r="BP395" i="1"/>
  <c r="BN395" i="1"/>
  <c r="Z395" i="1"/>
  <c r="Y408" i="1"/>
  <c r="BP407" i="1"/>
  <c r="BN407" i="1"/>
  <c r="Z407" i="1"/>
  <c r="Y409" i="1"/>
  <c r="Y412" i="1"/>
  <c r="BP411" i="1"/>
  <c r="BN411" i="1"/>
  <c r="Z411" i="1"/>
  <c r="Z412" i="1" s="1"/>
  <c r="Y413" i="1"/>
  <c r="X567" i="1"/>
  <c r="Y428" i="1"/>
  <c r="BP417" i="1"/>
  <c r="BN417" i="1"/>
  <c r="Z417" i="1"/>
  <c r="BP421" i="1"/>
  <c r="BN421" i="1"/>
  <c r="Z421" i="1"/>
  <c r="BP425" i="1"/>
  <c r="BN425" i="1"/>
  <c r="Z425" i="1"/>
  <c r="Y432" i="1"/>
  <c r="Y438" i="1"/>
  <c r="BP442" i="1"/>
  <c r="BN442" i="1"/>
  <c r="Z442" i="1"/>
  <c r="Y451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93" i="1"/>
  <c r="BN493" i="1"/>
  <c r="Z493" i="1"/>
  <c r="BP497" i="1"/>
  <c r="BN497" i="1"/>
  <c r="Z497" i="1"/>
  <c r="Y357" i="1"/>
  <c r="V567" i="1"/>
  <c r="Y375" i="1"/>
  <c r="AB567" i="1"/>
  <c r="Y482" i="1"/>
  <c r="Y481" i="1"/>
  <c r="Y488" i="1"/>
  <c r="BP491" i="1"/>
  <c r="BN491" i="1"/>
  <c r="Z491" i="1"/>
  <c r="BP495" i="1"/>
  <c r="BN495" i="1"/>
  <c r="Z495" i="1"/>
  <c r="Y499" i="1"/>
  <c r="BP503" i="1"/>
  <c r="BN503" i="1"/>
  <c r="Z503" i="1"/>
  <c r="Y510" i="1"/>
  <c r="BP522" i="1"/>
  <c r="BN522" i="1"/>
  <c r="Z522" i="1"/>
  <c r="BP524" i="1"/>
  <c r="BN524" i="1"/>
  <c r="Z524" i="1"/>
  <c r="Y535" i="1"/>
  <c r="BP533" i="1"/>
  <c r="BN533" i="1"/>
  <c r="Z533" i="1"/>
  <c r="Z535" i="1" s="1"/>
  <c r="Z505" i="1" l="1"/>
  <c r="Z445" i="1"/>
  <c r="Z384" i="1"/>
  <c r="Z362" i="1"/>
  <c r="Z274" i="1"/>
  <c r="Z227" i="1"/>
  <c r="Z432" i="1"/>
  <c r="Z68" i="1"/>
  <c r="Z62" i="1"/>
  <c r="Z41" i="1"/>
  <c r="Z82" i="1"/>
  <c r="Z542" i="1"/>
  <c r="Z55" i="1"/>
  <c r="Y558" i="1"/>
  <c r="Z28" i="1"/>
  <c r="Y559" i="1"/>
  <c r="Z77" i="1"/>
  <c r="Z530" i="1"/>
  <c r="Z282" i="1"/>
  <c r="Z499" i="1"/>
  <c r="Z317" i="1"/>
  <c r="Z256" i="1"/>
  <c r="Z239" i="1"/>
  <c r="Z222" i="1"/>
  <c r="Z408" i="1"/>
  <c r="Z397" i="1"/>
  <c r="Z108" i="1"/>
  <c r="Z427" i="1"/>
  <c r="Z266" i="1"/>
  <c r="Z210" i="1"/>
  <c r="Z178" i="1"/>
  <c r="Z156" i="1"/>
  <c r="Y561" i="1"/>
  <c r="X560" i="1"/>
  <c r="Z338" i="1"/>
  <c r="Z332" i="1"/>
  <c r="Z124" i="1"/>
  <c r="Z481" i="1"/>
  <c r="Z525" i="1"/>
  <c r="Y557" i="1"/>
  <c r="Z100" i="1"/>
  <c r="Y560" i="1" l="1"/>
  <c r="Z562" i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<sst xmlns="http://schemas.openxmlformats.org/spreadsheetml/2006/main" count="2498" uniqueCount="893">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</sst>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10" t="s">
        <v>0</v>
      </c>
      <c r="E1" s="647"/>
      <c r="F1" s="647"/>
      <c r="G1" s="12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58"/>
      <c r="P5" s="24" t="s">
        <v>10</v>
      </c>
      <c r="Q5" s="890">
        <v>45787</v>
      </c>
      <c r="R5" s="754"/>
      <c r="T5" s="801" t="s">
        <v>11</v>
      </c>
      <c r="U5" s="764"/>
      <c r="V5" s="803" t="s">
        <v>12</v>
      </c>
      <c r="W5" s="754"/>
      <c r="AB5" s="51"/>
      <c r="AC5" s="51"/>
      <c r="AD5" s="51"/>
      <c r="AE5" s="51"/>
    </row>
    <row r="6" spans="1:32" s="609" customFormat="1" ht="24" customHeight="1" x14ac:dyDescent="0.2">
      <c r="A6" s="762" t="s">
        <v>13</v>
      </c>
      <c r="B6" s="650"/>
      <c r="C6" s="651"/>
      <c r="D6" s="881" t="s">
        <v>869</v>
      </c>
      <c r="E6" s="882"/>
      <c r="F6" s="882"/>
      <c r="G6" s="882"/>
      <c r="H6" s="882"/>
      <c r="I6" s="882"/>
      <c r="J6" s="882"/>
      <c r="K6" s="882"/>
      <c r="L6" s="882"/>
      <c r="M6" s="754"/>
      <c r="N6" s="59"/>
      <c r="P6" s="24" t="s">
        <v>15</v>
      </c>
      <c r="Q6" s="950" t="str">
        <f>IF(Q5=0," ",CHOOSE(WEEKDAY(Q5,2),"Понедельник","Вторник","Среда","Четверг","Пятница","Суббота","Воскресенье"))</f>
        <v>Суббота</v>
      </c>
      <c r="R6" s="620"/>
      <c r="T6" s="809" t="s">
        <v>16</v>
      </c>
      <c r="U6" s="764"/>
      <c r="V6" s="858" t="s">
        <v>17</v>
      </c>
      <c r="W6" s="674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5"/>
      <c r="M7" s="696"/>
      <c r="N7" s="60"/>
      <c r="P7" s="24"/>
      <c r="Q7" s="42"/>
      <c r="R7" s="42"/>
      <c r="T7" s="629"/>
      <c r="U7" s="764"/>
      <c r="V7" s="859"/>
      <c r="W7" s="860"/>
      <c r="AB7" s="51"/>
      <c r="AC7" s="51"/>
      <c r="AD7" s="51"/>
      <c r="AE7" s="51"/>
    </row>
    <row r="8" spans="1:32" s="609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61"/>
      <c r="P8" s="24" t="s">
        <v>19</v>
      </c>
      <c r="Q8" s="771">
        <v>0.45833333333333331</v>
      </c>
      <c r="R8" s="696"/>
      <c r="T8" s="629"/>
      <c r="U8" s="764"/>
      <c r="V8" s="859"/>
      <c r="W8" s="860"/>
      <c r="AB8" s="51"/>
      <c r="AC8" s="51"/>
      <c r="AD8" s="51"/>
      <c r="AE8" s="51"/>
    </row>
    <row r="9" spans="1:32" s="609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07"/>
      <c r="P9" s="26" t="s">
        <v>20</v>
      </c>
      <c r="Q9" s="750"/>
      <c r="R9" s="751"/>
      <c r="T9" s="629"/>
      <c r="U9" s="764"/>
      <c r="V9" s="861"/>
      <c r="W9" s="862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21</v>
      </c>
      <c r="Q10" s="810"/>
      <c r="R10" s="811"/>
      <c r="U10" s="24" t="s">
        <v>22</v>
      </c>
      <c r="V10" s="673" t="s">
        <v>23</v>
      </c>
      <c r="W10" s="674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53"/>
      <c r="R11" s="754"/>
      <c r="U11" s="24" t="s">
        <v>26</v>
      </c>
      <c r="V11" s="897" t="s">
        <v>27</v>
      </c>
      <c r="W11" s="751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62"/>
      <c r="P12" s="24" t="s">
        <v>29</v>
      </c>
      <c r="Q12" s="771"/>
      <c r="R12" s="696"/>
      <c r="S12" s="23"/>
      <c r="U12" s="24"/>
      <c r="V12" s="647"/>
      <c r="W12" s="629"/>
      <c r="AB12" s="51"/>
      <c r="AC12" s="51"/>
      <c r="AD12" s="51"/>
      <c r="AE12" s="51"/>
    </row>
    <row r="13" spans="1:32" s="609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62"/>
      <c r="O13" s="26"/>
      <c r="P13" s="26" t="s">
        <v>31</v>
      </c>
      <c r="Q13" s="897"/>
      <c r="R13" s="7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63"/>
      <c r="P15" s="646" t="s">
        <v>34</v>
      </c>
      <c r="Q15" s="647"/>
      <c r="R15" s="647"/>
      <c r="S15" s="647"/>
      <c r="T15" s="6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8"/>
      <c r="Q16" s="648"/>
      <c r="R16" s="648"/>
      <c r="S16" s="648"/>
      <c r="T16" s="6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66"/>
      <c r="BD17" s="65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67" t="s">
        <v>60</v>
      </c>
      <c r="V18" s="67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66"/>
      <c r="BD18" s="65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48"/>
      <c r="AB19" s="48"/>
      <c r="AC19" s="48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68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68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68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68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68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68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37" t="s">
        <v>86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37" t="s">
        <v>68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68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37" t="s">
        <v>86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37" t="s">
        <v>68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48"/>
      <c r="AB34" s="48"/>
      <c r="AC34" s="48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68</v>
      </c>
      <c r="X37" s="615">
        <v>144</v>
      </c>
      <c r="Y37" s="616">
        <f>IFERROR(IF(X37="",0,CEILING((X37/$H37),1)*$H37),"")</f>
        <v>151.20000000000002</v>
      </c>
      <c r="Z37" s="36">
        <f>IFERROR(IF(Y37=0,"",ROUNDUP(Y37/H37,0)*0.01898),"")</f>
        <v>0.26572000000000001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149.79999999999998</v>
      </c>
      <c r="BN37" s="64">
        <f>IFERROR(Y37*I37/H37,"0")</f>
        <v>157.29000000000002</v>
      </c>
      <c r="BO37" s="64">
        <f>IFERROR(1/J37*(X37/H37),"0")</f>
        <v>0.20833333333333331</v>
      </c>
      <c r="BP37" s="64">
        <f>IFERROR(1/J37*(Y37/H37),"0")</f>
        <v>0.21875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68</v>
      </c>
      <c r="X38" s="615">
        <v>0</v>
      </c>
      <c r="Y38" s="61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68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68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37" t="s">
        <v>86</v>
      </c>
      <c r="X41" s="617">
        <f>IFERROR(X37/H37,"0")+IFERROR(X38/H38,"0")+IFERROR(X39/H39,"0")+IFERROR(X40/H40,"0")</f>
        <v>13.333333333333332</v>
      </c>
      <c r="Y41" s="617">
        <f>IFERROR(Y37/H37,"0")+IFERROR(Y38/H38,"0")+IFERROR(Y39/H39,"0")+IFERROR(Y40/H40,"0")</f>
        <v>14</v>
      </c>
      <c r="Z41" s="617">
        <f>IFERROR(IF(Z37="",0,Z37),"0")+IFERROR(IF(Z38="",0,Z38),"0")+IFERROR(IF(Z39="",0,Z39),"0")+IFERROR(IF(Z40="",0,Z40),"0")</f>
        <v>0.26572000000000001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37" t="s">
        <v>68</v>
      </c>
      <c r="X42" s="617">
        <f>IFERROR(SUM(X37:X40),"0")</f>
        <v>144</v>
      </c>
      <c r="Y42" s="617">
        <f>IFERROR(SUM(Y37:Y40),"0")</f>
        <v>151.20000000000002</v>
      </c>
      <c r="Z42" s="37"/>
      <c r="AA42" s="618"/>
      <c r="AB42" s="618"/>
      <c r="AC42" s="618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68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37" t="s">
        <v>86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37" t="s">
        <v>68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114</v>
      </c>
      <c r="B49" s="54" t="s">
        <v>115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68</v>
      </c>
      <c r="X49" s="615">
        <v>24</v>
      </c>
      <c r="Y49" s="616">
        <f t="shared" ref="Y49:Y54" si="6">IFERROR(IF(X49="",0,CEILING((X49/$H49),1)*$H49),"")</f>
        <v>33.599999999999994</v>
      </c>
      <c r="Z49" s="36">
        <f>IFERROR(IF(Y49=0,"",ROUNDUP(Y49/H49,0)*0.01898),"")</f>
        <v>5.6940000000000004E-2</v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24.93214285714286</v>
      </c>
      <c r="BN49" s="64">
        <f t="shared" ref="BN49:BN54" si="8">IFERROR(Y49*I49/H49,"0")</f>
        <v>34.904999999999994</v>
      </c>
      <c r="BO49" s="64">
        <f t="shared" ref="BO49:BO54" si="9">IFERROR(1/J49*(X49/H49),"0")</f>
        <v>3.3482142857142856E-2</v>
      </c>
      <c r="BP49" s="64">
        <f t="shared" ref="BP49:BP54" si="10">IFERROR(1/J49*(Y49/H49),"0")</f>
        <v>4.6874999999999993E-2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68</v>
      </c>
      <c r="X50" s="615">
        <v>47</v>
      </c>
      <c r="Y50" s="616">
        <f t="shared" si="6"/>
        <v>54</v>
      </c>
      <c r="Z50" s="36">
        <f>IFERROR(IF(Y50=0,"",ROUNDUP(Y50/H50,0)*0.01898),"")</f>
        <v>9.4899999999999998E-2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48.893055555555549</v>
      </c>
      <c r="BN50" s="64">
        <f t="shared" si="8"/>
        <v>56.17499999999999</v>
      </c>
      <c r="BO50" s="64">
        <f t="shared" si="9"/>
        <v>6.7997685185185175E-2</v>
      </c>
      <c r="BP50" s="64">
        <f t="shared" si="10"/>
        <v>7.8125E-2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68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123</v>
      </c>
      <c r="B52" s="54" t="s">
        <v>124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68</v>
      </c>
      <c r="X52" s="615">
        <v>48</v>
      </c>
      <c r="Y52" s="616">
        <f t="shared" si="6"/>
        <v>48</v>
      </c>
      <c r="Z52" s="36">
        <f>IFERROR(IF(Y52=0,"",ROUNDUP(Y52/H52,0)*0.00902),"")</f>
        <v>0.10824</v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50.519999999999996</v>
      </c>
      <c r="BN52" s="64">
        <f t="shared" si="8"/>
        <v>50.519999999999996</v>
      </c>
      <c r="BO52" s="64">
        <f t="shared" si="9"/>
        <v>9.0909090909090912E-2</v>
      </c>
      <c r="BP52" s="64">
        <f t="shared" si="10"/>
        <v>9.0909090909090912E-2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68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68</v>
      </c>
      <c r="X54" s="615">
        <v>0</v>
      </c>
      <c r="Y54" s="616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37" t="s">
        <v>86</v>
      </c>
      <c r="X55" s="617">
        <f>IFERROR(X49/H49,"0")+IFERROR(X50/H50,"0")+IFERROR(X51/H51,"0")+IFERROR(X52/H52,"0")+IFERROR(X53/H53,"0")+IFERROR(X54/H54,"0")</f>
        <v>18.494708994708994</v>
      </c>
      <c r="Y55" s="617">
        <f>IFERROR(Y49/H49,"0")+IFERROR(Y50/H50,"0")+IFERROR(Y51/H51,"0")+IFERROR(Y52/H52,"0")+IFERROR(Y53/H53,"0")+IFERROR(Y54/H54,"0")</f>
        <v>20</v>
      </c>
      <c r="Z55" s="617">
        <f>IFERROR(IF(Z49="",0,Z49),"0")+IFERROR(IF(Z50="",0,Z50),"0")+IFERROR(IF(Z51="",0,Z51),"0")+IFERROR(IF(Z52="",0,Z52),"0")+IFERROR(IF(Z53="",0,Z53),"0")+IFERROR(IF(Z54="",0,Z54),"0")</f>
        <v>0.26007999999999998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37" t="s">
        <v>68</v>
      </c>
      <c r="X56" s="617">
        <f>IFERROR(SUM(X49:X54),"0")</f>
        <v>119</v>
      </c>
      <c r="Y56" s="617">
        <f>IFERROR(SUM(Y49:Y54),"0")</f>
        <v>135.6</v>
      </c>
      <c r="Z56" s="37"/>
      <c r="AA56" s="618"/>
      <c r="AB56" s="618"/>
      <c r="AC56" s="618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68</v>
      </c>
      <c r="X58" s="615">
        <v>201</v>
      </c>
      <c r="Y58" s="616">
        <f>IFERROR(IF(X58="",0,CEILING((X58/$H58),1)*$H58),"")</f>
        <v>205.20000000000002</v>
      </c>
      <c r="Z58" s="36">
        <f>IFERROR(IF(Y58=0,"",ROUNDUP(Y58/H58,0)*0.01898),"")</f>
        <v>0.36062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209.0958333333333</v>
      </c>
      <c r="BN58" s="64">
        <f>IFERROR(Y58*I58/H58,"0")</f>
        <v>213.46499999999997</v>
      </c>
      <c r="BO58" s="64">
        <f>IFERROR(1/J58*(X58/H58),"0")</f>
        <v>0.2907986111111111</v>
      </c>
      <c r="BP58" s="64">
        <f>IFERROR(1/J58*(Y58/H58),"0")</f>
        <v>0.296875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68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68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68</v>
      </c>
      <c r="X61" s="615">
        <v>0</v>
      </c>
      <c r="Y61" s="61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37" t="s">
        <v>86</v>
      </c>
      <c r="X62" s="617">
        <f>IFERROR(X58/H58,"0")+IFERROR(X59/H59,"0")+IFERROR(X60/H60,"0")+IFERROR(X61/H61,"0")</f>
        <v>18.611111111111111</v>
      </c>
      <c r="Y62" s="617">
        <f>IFERROR(Y58/H58,"0")+IFERROR(Y59/H59,"0")+IFERROR(Y60/H60,"0")+IFERROR(Y61/H61,"0")</f>
        <v>19</v>
      </c>
      <c r="Z62" s="617">
        <f>IFERROR(IF(Z58="",0,Z58),"0")+IFERROR(IF(Z59="",0,Z59),"0")+IFERROR(IF(Z60="",0,Z60),"0")+IFERROR(IF(Z61="",0,Z61),"0")</f>
        <v>0.36062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37" t="s">
        <v>68</v>
      </c>
      <c r="X63" s="617">
        <f>IFERROR(SUM(X58:X61),"0")</f>
        <v>201</v>
      </c>
      <c r="Y63" s="617">
        <f>IFERROR(SUM(Y58:Y61),"0")</f>
        <v>205.20000000000002</v>
      </c>
      <c r="Z63" s="37"/>
      <c r="AA63" s="618"/>
      <c r="AB63" s="618"/>
      <c r="AC63" s="618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68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68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68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37" t="s">
        <v>86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37" t="s">
        <v>68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68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68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68</v>
      </c>
      <c r="X73" s="615">
        <v>0</v>
      </c>
      <c r="Y73" s="616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68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68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68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37" t="s">
        <v>86</v>
      </c>
      <c r="X77" s="617">
        <f>IFERROR(X71/H71,"0")+IFERROR(X72/H72,"0")+IFERROR(X73/H73,"0")+IFERROR(X74/H74,"0")+IFERROR(X75/H75,"0")+IFERROR(X76/H76,"0")</f>
        <v>0</v>
      </c>
      <c r="Y77" s="617">
        <f>IFERROR(Y71/H71,"0")+IFERROR(Y72/H72,"0")+IFERROR(Y73/H73,"0")+IFERROR(Y74/H74,"0")+IFERROR(Y75/H75,"0")+IFERROR(Y76/H76,"0")</f>
        <v>0</v>
      </c>
      <c r="Z77" s="617">
        <f>IFERROR(IF(Z71="",0,Z71),"0")+IFERROR(IF(Z72="",0,Z72),"0")+IFERROR(IF(Z73="",0,Z73),"0")+IFERROR(IF(Z74="",0,Z74),"0")+IFERROR(IF(Z75="",0,Z75),"0")+IFERROR(IF(Z76="",0,Z76),"0")</f>
        <v>0</v>
      </c>
      <c r="AA77" s="618"/>
      <c r="AB77" s="618"/>
      <c r="AC77" s="618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37" t="s">
        <v>68</v>
      </c>
      <c r="X78" s="617">
        <f>IFERROR(SUM(X71:X76),"0")</f>
        <v>0</v>
      </c>
      <c r="Y78" s="617">
        <f>IFERROR(SUM(Y71:Y76),"0")</f>
        <v>0</v>
      </c>
      <c r="Z78" s="37"/>
      <c r="AA78" s="618"/>
      <c r="AB78" s="618"/>
      <c r="AC78" s="618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170</v>
      </c>
      <c r="B80" s="54" t="s">
        <v>171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68</v>
      </c>
      <c r="X80" s="615">
        <v>66</v>
      </c>
      <c r="Y80" s="616">
        <f>IFERROR(IF(X80="",0,CEILING((X80/$H80),1)*$H80),"")</f>
        <v>70.2</v>
      </c>
      <c r="Z80" s="36">
        <f>IFERROR(IF(Y80=0,"",ROUNDUP(Y80/H80,0)*0.01898),"")</f>
        <v>0.17082</v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69.680769230769229</v>
      </c>
      <c r="BN80" s="64">
        <f>IFERROR(Y80*I80/H80,"0")</f>
        <v>74.114999999999995</v>
      </c>
      <c r="BO80" s="64">
        <f>IFERROR(1/J80*(X80/H80),"0")</f>
        <v>0.13221153846153846</v>
      </c>
      <c r="BP80" s="64">
        <f>IFERROR(1/J80*(Y80/H80),"0")</f>
        <v>0.140625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68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37" t="s">
        <v>86</v>
      </c>
      <c r="X82" s="617">
        <f>IFERROR(X80/H80,"0")+IFERROR(X81/H81,"0")</f>
        <v>8.4615384615384617</v>
      </c>
      <c r="Y82" s="617">
        <f>IFERROR(Y80/H80,"0")+IFERROR(Y81/H81,"0")</f>
        <v>9</v>
      </c>
      <c r="Z82" s="617">
        <f>IFERROR(IF(Z80="",0,Z80),"0")+IFERROR(IF(Z81="",0,Z81),"0")</f>
        <v>0.17082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37" t="s">
        <v>68</v>
      </c>
      <c r="X83" s="617">
        <f>IFERROR(SUM(X80:X81),"0")</f>
        <v>66</v>
      </c>
      <c r="Y83" s="617">
        <f>IFERROR(SUM(Y80:Y81),"0")</f>
        <v>70.2</v>
      </c>
      <c r="Z83" s="37"/>
      <c r="AA83" s="618"/>
      <c r="AB83" s="618"/>
      <c r="AC83" s="618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68</v>
      </c>
      <c r="X86" s="615">
        <v>337</v>
      </c>
      <c r="Y86" s="616">
        <f>IFERROR(IF(X86="",0,CEILING((X86/$H86),1)*$H86),"")</f>
        <v>345.6</v>
      </c>
      <c r="Z86" s="36">
        <f>IFERROR(IF(Y86=0,"",ROUNDUP(Y86/H86,0)*0.01898),"")</f>
        <v>0.60736000000000001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350.57361111111106</v>
      </c>
      <c r="BN86" s="64">
        <f>IFERROR(Y86*I86/H86,"0")</f>
        <v>359.52</v>
      </c>
      <c r="BO86" s="64">
        <f>IFERROR(1/J86*(X86/H86),"0")</f>
        <v>0.48755787037037035</v>
      </c>
      <c r="BP86" s="64">
        <f>IFERROR(1/J86*(Y86/H86),"0")</f>
        <v>0.5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68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68</v>
      </c>
      <c r="X88" s="615">
        <v>45</v>
      </c>
      <c r="Y88" s="616">
        <f>IFERROR(IF(X88="",0,CEILING((X88/$H88),1)*$H88),"")</f>
        <v>45</v>
      </c>
      <c r="Z88" s="36">
        <f>IFERROR(IF(Y88=0,"",ROUNDUP(Y88/H88,0)*0.00902),"")</f>
        <v>9.0200000000000002E-2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47.099999999999994</v>
      </c>
      <c r="BN88" s="64">
        <f>IFERROR(Y88*I88/H88,"0")</f>
        <v>47.099999999999994</v>
      </c>
      <c r="BO88" s="64">
        <f>IFERROR(1/J88*(X88/H88),"0")</f>
        <v>7.575757575757576E-2</v>
      </c>
      <c r="BP88" s="64">
        <f>IFERROR(1/J88*(Y88/H88),"0")</f>
        <v>7.575757575757576E-2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37" t="s">
        <v>86</v>
      </c>
      <c r="X89" s="617">
        <f>IFERROR(X86/H86,"0")+IFERROR(X87/H87,"0")+IFERROR(X88/H88,"0")</f>
        <v>41.203703703703702</v>
      </c>
      <c r="Y89" s="617">
        <f>IFERROR(Y86/H86,"0")+IFERROR(Y87/H87,"0")+IFERROR(Y88/H88,"0")</f>
        <v>42</v>
      </c>
      <c r="Z89" s="617">
        <f>IFERROR(IF(Z86="",0,Z86),"0")+IFERROR(IF(Z87="",0,Z87),"0")+IFERROR(IF(Z88="",0,Z88),"0")</f>
        <v>0.69755999999999996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37" t="s">
        <v>68</v>
      </c>
      <c r="X90" s="617">
        <f>IFERROR(SUM(X86:X88),"0")</f>
        <v>382</v>
      </c>
      <c r="Y90" s="617">
        <f>IFERROR(SUM(Y86:Y88),"0")</f>
        <v>390.6</v>
      </c>
      <c r="Z90" s="37"/>
      <c r="AA90" s="618"/>
      <c r="AB90" s="618"/>
      <c r="AC90" s="618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hidden="1" customHeight="1" x14ac:dyDescent="0.25">
      <c r="A92" s="54" t="s">
        <v>185</v>
      </c>
      <c r="B92" s="54" t="s">
        <v>186</v>
      </c>
      <c r="C92" s="31">
        <v>4301051712</v>
      </c>
      <c r="D92" s="619">
        <v>4607091386967</v>
      </c>
      <c r="E92" s="620"/>
      <c r="F92" s="614">
        <v>1.35</v>
      </c>
      <c r="G92" s="32">
        <v>6</v>
      </c>
      <c r="H92" s="614">
        <v>8.1</v>
      </c>
      <c r="I92" s="614">
        <v>8.6189999999999998</v>
      </c>
      <c r="J92" s="32">
        <v>64</v>
      </c>
      <c r="K92" s="32" t="s">
        <v>98</v>
      </c>
      <c r="L92" s="32"/>
      <c r="M92" s="33" t="s">
        <v>127</v>
      </c>
      <c r="N92" s="33"/>
      <c r="O92" s="32">
        <v>45</v>
      </c>
      <c r="P92" s="698" t="s">
        <v>187</v>
      </c>
      <c r="Q92" s="622"/>
      <c r="R92" s="622"/>
      <c r="S92" s="622"/>
      <c r="T92" s="623"/>
      <c r="U92" s="34"/>
      <c r="V92" s="34"/>
      <c r="W92" s="35" t="s">
        <v>68</v>
      </c>
      <c r="X92" s="615">
        <v>0</v>
      </c>
      <c r="Y92" s="616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185</v>
      </c>
      <c r="B93" s="54" t="s">
        <v>189</v>
      </c>
      <c r="C93" s="31">
        <v>4301051546</v>
      </c>
      <c r="D93" s="619">
        <v>4607091386967</v>
      </c>
      <c r="E93" s="620"/>
      <c r="F93" s="614">
        <v>1.4</v>
      </c>
      <c r="G93" s="32">
        <v>6</v>
      </c>
      <c r="H93" s="614">
        <v>8.4</v>
      </c>
      <c r="I93" s="614">
        <v>8.9190000000000005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4"/>
      <c r="V93" s="34"/>
      <c r="W93" s="35" t="s">
        <v>68</v>
      </c>
      <c r="X93" s="615">
        <v>186</v>
      </c>
      <c r="Y93" s="616">
        <f t="shared" si="16"/>
        <v>193.20000000000002</v>
      </c>
      <c r="Z93" s="36">
        <f>IFERROR(IF(Y93=0,"",ROUNDUP(Y93/H93,0)*0.01898),"")</f>
        <v>0.43653999999999998</v>
      </c>
      <c r="AA93" s="56"/>
      <c r="AB93" s="57"/>
      <c r="AC93" s="143" t="s">
        <v>188</v>
      </c>
      <c r="AG93" s="64"/>
      <c r="AJ93" s="68"/>
      <c r="AK93" s="68">
        <v>0</v>
      </c>
      <c r="BB93" s="144" t="s">
        <v>1</v>
      </c>
      <c r="BM93" s="64">
        <f t="shared" si="17"/>
        <v>197.49214285714288</v>
      </c>
      <c r="BN93" s="64">
        <f t="shared" si="18"/>
        <v>205.13700000000003</v>
      </c>
      <c r="BO93" s="64">
        <f t="shared" si="19"/>
        <v>0.34598214285714285</v>
      </c>
      <c r="BP93" s="64">
        <f t="shared" si="20"/>
        <v>0.359375</v>
      </c>
    </row>
    <row r="94" spans="1:68" ht="16.5" hidden="1" customHeight="1" x14ac:dyDescent="0.25">
      <c r="A94" s="54" t="s">
        <v>185</v>
      </c>
      <c r="B94" s="54" t="s">
        <v>190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98</v>
      </c>
      <c r="L94" s="32"/>
      <c r="M94" s="33" t="s">
        <v>104</v>
      </c>
      <c r="N94" s="33"/>
      <c r="O94" s="32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68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188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68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68</v>
      </c>
      <c r="X96" s="615">
        <v>136</v>
      </c>
      <c r="Y96" s="616">
        <f t="shared" si="16"/>
        <v>137.70000000000002</v>
      </c>
      <c r="Z96" s="36">
        <f>IFERROR(IF(Y96=0,"",ROUNDUP(Y96/H96,0)*0.00651),"")</f>
        <v>0.33201000000000003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148.69333333333333</v>
      </c>
      <c r="BN96" s="64">
        <f t="shared" si="18"/>
        <v>150.55199999999999</v>
      </c>
      <c r="BO96" s="64">
        <f t="shared" si="19"/>
        <v>0.27676027676027676</v>
      </c>
      <c r="BP96" s="64">
        <f t="shared" si="20"/>
        <v>0.28021978021978022</v>
      </c>
    </row>
    <row r="97" spans="1:68" ht="27" hidden="1" customHeight="1" x14ac:dyDescent="0.25">
      <c r="A97" s="54" t="s">
        <v>194</v>
      </c>
      <c r="B97" s="54" t="s">
        <v>197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68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188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68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201</v>
      </c>
      <c r="B99" s="54" t="s">
        <v>202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68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37" t="s">
        <v>86</v>
      </c>
      <c r="X100" s="617">
        <f>IFERROR(X92/H92,"0")+IFERROR(X93/H93,"0")+IFERROR(X94/H94,"0")+IFERROR(X95/H95,"0")+IFERROR(X96/H96,"0")+IFERROR(X97/H97,"0")+IFERROR(X98/H98,"0")+IFERROR(X99/H99,"0")</f>
        <v>72.513227513227505</v>
      </c>
      <c r="Y100" s="617">
        <f>IFERROR(Y92/H92,"0")+IFERROR(Y93/H93,"0")+IFERROR(Y94/H94,"0")+IFERROR(Y95/H95,"0")+IFERROR(Y96/H96,"0")+IFERROR(Y97/H97,"0")+IFERROR(Y98/H98,"0")+IFERROR(Y99/H99,"0")</f>
        <v>74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0.76855000000000007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37" t="s">
        <v>68</v>
      </c>
      <c r="X101" s="617">
        <f>IFERROR(SUM(X92:X99),"0")</f>
        <v>322</v>
      </c>
      <c r="Y101" s="617">
        <f>IFERROR(SUM(Y92:Y99),"0")</f>
        <v>330.90000000000003</v>
      </c>
      <c r="Z101" s="37"/>
      <c r="AA101" s="618"/>
      <c r="AB101" s="618"/>
      <c r="AC101" s="618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68</v>
      </c>
      <c r="X104" s="615">
        <v>234</v>
      </c>
      <c r="Y104" s="616">
        <f>IFERROR(IF(X104="",0,CEILING((X104/$H104),1)*$H104),"")</f>
        <v>237.60000000000002</v>
      </c>
      <c r="Z104" s="36">
        <f>IFERROR(IF(Y104=0,"",ROUNDUP(Y104/H104,0)*0.01898),"")</f>
        <v>0.41755999999999999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243.42499999999995</v>
      </c>
      <c r="BN104" s="64">
        <f>IFERROR(Y104*I104/H104,"0")</f>
        <v>247.17</v>
      </c>
      <c r="BO104" s="64">
        <f>IFERROR(1/J104*(X104/H104),"0")</f>
        <v>0.33854166666666663</v>
      </c>
      <c r="BP104" s="64">
        <f>IFERROR(1/J104*(Y104/H104),"0")</f>
        <v>0.34375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68</v>
      </c>
      <c r="X105" s="615">
        <v>0</v>
      </c>
      <c r="Y105" s="616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68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68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37" t="s">
        <v>86</v>
      </c>
      <c r="X108" s="617">
        <f>IFERROR(X104/H104,"0")+IFERROR(X105/H105,"0")+IFERROR(X106/H106,"0")+IFERROR(X107/H107,"0")</f>
        <v>21.666666666666664</v>
      </c>
      <c r="Y108" s="617">
        <f>IFERROR(Y104/H104,"0")+IFERROR(Y105/H105,"0")+IFERROR(Y106/H106,"0")+IFERROR(Y107/H107,"0")</f>
        <v>22</v>
      </c>
      <c r="Z108" s="617">
        <f>IFERROR(IF(Z104="",0,Z104),"0")+IFERROR(IF(Z105="",0,Z105),"0")+IFERROR(IF(Z106="",0,Z106),"0")+IFERROR(IF(Z107="",0,Z107),"0")</f>
        <v>0.41755999999999999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37" t="s">
        <v>68</v>
      </c>
      <c r="X109" s="617">
        <f>IFERROR(SUM(X104:X107),"0")</f>
        <v>234</v>
      </c>
      <c r="Y109" s="617">
        <f>IFERROR(SUM(Y104:Y107),"0")</f>
        <v>237.60000000000002</v>
      </c>
      <c r="Z109" s="37"/>
      <c r="AA109" s="618"/>
      <c r="AB109" s="618"/>
      <c r="AC109" s="618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68</v>
      </c>
      <c r="X111" s="615">
        <v>37</v>
      </c>
      <c r="Y111" s="616">
        <f>IFERROR(IF(X111="",0,CEILING((X111/$H111),1)*$H111),"")</f>
        <v>43.2</v>
      </c>
      <c r="Z111" s="36">
        <f>IFERROR(IF(Y111=0,"",ROUNDUP(Y111/H111,0)*0.01898),"")</f>
        <v>7.5920000000000001E-2</v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38.490277777777777</v>
      </c>
      <c r="BN111" s="64">
        <f>IFERROR(Y111*I111/H111,"0")</f>
        <v>44.94</v>
      </c>
      <c r="BO111" s="64">
        <f>IFERROR(1/J111*(X111/H111),"0")</f>
        <v>5.3530092592592587E-2</v>
      </c>
      <c r="BP111" s="64">
        <f>IFERROR(1/J111*(Y111/H111),"0")</f>
        <v>6.25E-2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68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68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37" t="s">
        <v>86</v>
      </c>
      <c r="X114" s="617">
        <f>IFERROR(X111/H111,"0")+IFERROR(X112/H112,"0")+IFERROR(X113/H113,"0")</f>
        <v>3.4259259259259256</v>
      </c>
      <c r="Y114" s="617">
        <f>IFERROR(Y111/H111,"0")+IFERROR(Y112/H112,"0")+IFERROR(Y113/H113,"0")</f>
        <v>4</v>
      </c>
      <c r="Z114" s="617">
        <f>IFERROR(IF(Z111="",0,Z111),"0")+IFERROR(IF(Z112="",0,Z112),"0")+IFERROR(IF(Z113="",0,Z113),"0")</f>
        <v>7.5920000000000001E-2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37" t="s">
        <v>68</v>
      </c>
      <c r="X115" s="617">
        <f>IFERROR(SUM(X111:X113),"0")</f>
        <v>37</v>
      </c>
      <c r="Y115" s="617">
        <f>IFERROR(SUM(Y111:Y113),"0")</f>
        <v>43.2</v>
      </c>
      <c r="Z115" s="37"/>
      <c r="AA115" s="618"/>
      <c r="AB115" s="618"/>
      <c r="AC115" s="618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98</v>
      </c>
      <c r="L117" s="32"/>
      <c r="M117" s="33" t="s">
        <v>127</v>
      </c>
      <c r="N117" s="33"/>
      <c r="O117" s="32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4"/>
      <c r="V117" s="34"/>
      <c r="W117" s="35" t="s">
        <v>68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220</v>
      </c>
      <c r="B118" s="54" t="s">
        <v>223</v>
      </c>
      <c r="C118" s="31">
        <v>4301051360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4"/>
      <c r="V118" s="34"/>
      <c r="W118" s="35" t="s">
        <v>68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220</v>
      </c>
      <c r="B119" s="54" t="s">
        <v>225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98</v>
      </c>
      <c r="L119" s="32"/>
      <c r="M119" s="33" t="s">
        <v>104</v>
      </c>
      <c r="N119" s="33"/>
      <c r="O119" s="32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68</v>
      </c>
      <c r="X119" s="615">
        <v>290</v>
      </c>
      <c r="Y119" s="616">
        <f t="shared" si="21"/>
        <v>294</v>
      </c>
      <c r="Z119" s="36">
        <f>IFERROR(IF(Y119=0,"",ROUNDUP(Y119/H119,0)*0.01898),"")</f>
        <v>0.6643</v>
      </c>
      <c r="AA119" s="56"/>
      <c r="AB119" s="57"/>
      <c r="AC119" s="175" t="s">
        <v>222</v>
      </c>
      <c r="AG119" s="64"/>
      <c r="AJ119" s="68"/>
      <c r="AK119" s="68">
        <v>0</v>
      </c>
      <c r="BB119" s="176" t="s">
        <v>1</v>
      </c>
      <c r="BM119" s="64">
        <f t="shared" si="22"/>
        <v>307.71071428571429</v>
      </c>
      <c r="BN119" s="64">
        <f t="shared" si="23"/>
        <v>311.95499999999998</v>
      </c>
      <c r="BO119" s="64">
        <f t="shared" si="24"/>
        <v>0.53943452380952384</v>
      </c>
      <c r="BP119" s="64">
        <f t="shared" si="25"/>
        <v>0.546875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68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222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68</v>
      </c>
      <c r="X121" s="615">
        <v>248</v>
      </c>
      <c r="Y121" s="616">
        <f t="shared" si="21"/>
        <v>248.4</v>
      </c>
      <c r="Z121" s="36">
        <f>IFERROR(IF(Y121=0,"",ROUNDUP(Y121/H121,0)*0.00651),"")</f>
        <v>0.59892000000000001</v>
      </c>
      <c r="AA121" s="56"/>
      <c r="AB121" s="57"/>
      <c r="AC121" s="179" t="s">
        <v>222</v>
      </c>
      <c r="AG121" s="64"/>
      <c r="AJ121" s="68"/>
      <c r="AK121" s="68">
        <v>0</v>
      </c>
      <c r="BB121" s="180" t="s">
        <v>1</v>
      </c>
      <c r="BM121" s="64">
        <f t="shared" si="22"/>
        <v>271.14666666666665</v>
      </c>
      <c r="BN121" s="64">
        <f t="shared" si="23"/>
        <v>271.584</v>
      </c>
      <c r="BO121" s="64">
        <f t="shared" si="24"/>
        <v>0.50468050468050474</v>
      </c>
      <c r="BP121" s="64">
        <f t="shared" si="25"/>
        <v>0.50549450549450559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68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68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37" t="s">
        <v>86</v>
      </c>
      <c r="X124" s="617">
        <f>IFERROR(X117/H117,"0")+IFERROR(X118/H118,"0")+IFERROR(X119/H119,"0")+IFERROR(X120/H120,"0")+IFERROR(X121/H121,"0")+IFERROR(X122/H122,"0")+IFERROR(X123/H123,"0")</f>
        <v>126.37566137566137</v>
      </c>
      <c r="Y124" s="617">
        <f>IFERROR(Y117/H117,"0")+IFERROR(Y118/H118,"0")+IFERROR(Y119/H119,"0")+IFERROR(Y120/H120,"0")+IFERROR(Y121/H121,"0")+IFERROR(Y122/H122,"0")+IFERROR(Y123/H123,"0")</f>
        <v>127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1.26322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37" t="s">
        <v>68</v>
      </c>
      <c r="X125" s="617">
        <f>IFERROR(SUM(X117:X123),"0")</f>
        <v>538</v>
      </c>
      <c r="Y125" s="617">
        <f>IFERROR(SUM(Y117:Y123),"0")</f>
        <v>542.4</v>
      </c>
      <c r="Z125" s="37"/>
      <c r="AA125" s="618"/>
      <c r="AB125" s="618"/>
      <c r="AC125" s="618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68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68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37" t="s">
        <v>86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37" t="s">
        <v>68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hidden="1" customHeight="1" x14ac:dyDescent="0.25">
      <c r="A133" s="54" t="s">
        <v>243</v>
      </c>
      <c r="B133" s="54" t="s">
        <v>244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68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68</v>
      </c>
      <c r="X134" s="615">
        <v>0</v>
      </c>
      <c r="Y134" s="61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37" t="s">
        <v>86</v>
      </c>
      <c r="X135" s="617">
        <f>IFERROR(X133/H133,"0")+IFERROR(X134/H134,"0")</f>
        <v>0</v>
      </c>
      <c r="Y135" s="617">
        <f>IFERROR(Y133/H133,"0")+IFERROR(Y134/H134,"0")</f>
        <v>0</v>
      </c>
      <c r="Z135" s="617">
        <f>IFERROR(IF(Z133="",0,Z133),"0")+IFERROR(IF(Z134="",0,Z134),"0")</f>
        <v>0</v>
      </c>
      <c r="AA135" s="618"/>
      <c r="AB135" s="618"/>
      <c r="AC135" s="618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37" t="s">
        <v>68</v>
      </c>
      <c r="X136" s="617">
        <f>IFERROR(SUM(X133:X134),"0")</f>
        <v>0</v>
      </c>
      <c r="Y136" s="617">
        <f>IFERROR(SUM(Y133:Y134),"0")</f>
        <v>0</v>
      </c>
      <c r="Z136" s="37"/>
      <c r="AA136" s="618"/>
      <c r="AB136" s="618"/>
      <c r="AC136" s="618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hidden="1" customHeight="1" x14ac:dyDescent="0.25">
      <c r="A138" s="54" t="s">
        <v>247</v>
      </c>
      <c r="B138" s="54" t="s">
        <v>248</v>
      </c>
      <c r="C138" s="31">
        <v>4301031234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68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4301031235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68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37" t="s">
        <v>86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37" t="s">
        <v>68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68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68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37" t="s">
        <v>86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37" t="s">
        <v>68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68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37" t="s">
        <v>86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37" t="s">
        <v>68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68</v>
      </c>
      <c r="X153" s="615">
        <v>0</v>
      </c>
      <c r="Y153" s="61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260</v>
      </c>
      <c r="B154" s="54" t="s">
        <v>261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68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263</v>
      </c>
      <c r="B155" s="54" t="s">
        <v>264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68</v>
      </c>
      <c r="X155" s="615">
        <v>0</v>
      </c>
      <c r="Y155" s="61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37" t="s">
        <v>86</v>
      </c>
      <c r="X156" s="617">
        <f>IFERROR(X153/H153,"0")+IFERROR(X154/H154,"0")+IFERROR(X155/H155,"0")</f>
        <v>0</v>
      </c>
      <c r="Y156" s="617">
        <f>IFERROR(Y153/H153,"0")+IFERROR(Y154/H154,"0")+IFERROR(Y155/H155,"0")</f>
        <v>0</v>
      </c>
      <c r="Z156" s="617">
        <f>IFERROR(IF(Z153="",0,Z153),"0")+IFERROR(IF(Z154="",0,Z154),"0")+IFERROR(IF(Z155="",0,Z155),"0")</f>
        <v>0</v>
      </c>
      <c r="AA156" s="618"/>
      <c r="AB156" s="618"/>
      <c r="AC156" s="618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37" t="s">
        <v>68</v>
      </c>
      <c r="X157" s="617">
        <f>IFERROR(SUM(X153:X155),"0")</f>
        <v>0</v>
      </c>
      <c r="Y157" s="617">
        <f>IFERROR(SUM(Y153:Y155),"0")</f>
        <v>0</v>
      </c>
      <c r="Z157" s="37"/>
      <c r="AA157" s="618"/>
      <c r="AB157" s="618"/>
      <c r="AC157" s="618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68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37" t="s">
        <v>86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37" t="s">
        <v>68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48"/>
      <c r="AB162" s="48"/>
      <c r="AC162" s="48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68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37" t="s">
        <v>86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37" t="s">
        <v>68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274</v>
      </c>
      <c r="B169" s="54" t="s">
        <v>275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68</v>
      </c>
      <c r="X169" s="615">
        <v>24</v>
      </c>
      <c r="Y169" s="616">
        <f t="shared" ref="Y169:Y177" si="26">IFERROR(IF(X169="",0,CEILING((X169/$H169),1)*$H169),"")</f>
        <v>25.200000000000003</v>
      </c>
      <c r="Z169" s="36">
        <f>IFERROR(IF(Y169=0,"",ROUNDUP(Y169/H169,0)*0.00902),"")</f>
        <v>5.4120000000000001E-2</v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25.542857142857141</v>
      </c>
      <c r="BN169" s="64">
        <f t="shared" ref="BN169:BN177" si="28">IFERROR(Y169*I169/H169,"0")</f>
        <v>26.82</v>
      </c>
      <c r="BO169" s="64">
        <f t="shared" ref="BO169:BO177" si="29">IFERROR(1/J169*(X169/H169),"0")</f>
        <v>4.3290043290043295E-2</v>
      </c>
      <c r="BP169" s="64">
        <f t="shared" ref="BP169:BP177" si="30">IFERROR(1/J169*(Y169/H169),"0")</f>
        <v>4.5454545454545456E-2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68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68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68</v>
      </c>
      <c r="X172" s="615">
        <v>42</v>
      </c>
      <c r="Y172" s="616">
        <f t="shared" si="26"/>
        <v>42</v>
      </c>
      <c r="Z172" s="36">
        <f>IFERROR(IF(Y172=0,"",ROUNDUP(Y172/H172,0)*0.00502),"")</f>
        <v>0.1004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44.599999999999994</v>
      </c>
      <c r="BN172" s="64">
        <f t="shared" si="28"/>
        <v>44.599999999999994</v>
      </c>
      <c r="BO172" s="64">
        <f t="shared" si="29"/>
        <v>8.5470085470085472E-2</v>
      </c>
      <c r="BP172" s="64">
        <f t="shared" si="30"/>
        <v>8.5470085470085472E-2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68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68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68</v>
      </c>
      <c r="X175" s="615">
        <v>55</v>
      </c>
      <c r="Y175" s="616">
        <f t="shared" si="26"/>
        <v>56.7</v>
      </c>
      <c r="Z175" s="36">
        <f>IFERROR(IF(Y175=0,"",ROUNDUP(Y175/H175,0)*0.00502),"")</f>
        <v>0.13553999999999999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57.61904761904762</v>
      </c>
      <c r="BN175" s="64">
        <f t="shared" si="28"/>
        <v>59.400000000000006</v>
      </c>
      <c r="BO175" s="64">
        <f t="shared" si="29"/>
        <v>0.11192511192511194</v>
      </c>
      <c r="BP175" s="64">
        <f t="shared" si="30"/>
        <v>0.11538461538461539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68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68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37" t="s">
        <v>86</v>
      </c>
      <c r="X178" s="617">
        <f>IFERROR(X169/H169,"0")+IFERROR(X170/H170,"0")+IFERROR(X171/H171,"0")+IFERROR(X172/H172,"0")+IFERROR(X173/H173,"0")+IFERROR(X174/H174,"0")+IFERROR(X175/H175,"0")+IFERROR(X176/H176,"0")+IFERROR(X177/H177,"0")</f>
        <v>51.904761904761905</v>
      </c>
      <c r="Y178" s="617">
        <f>IFERROR(Y169/H169,"0")+IFERROR(Y170/H170,"0")+IFERROR(Y171/H171,"0")+IFERROR(Y172/H172,"0")+IFERROR(Y173/H173,"0")+IFERROR(Y174/H174,"0")+IFERROR(Y175/H175,"0")+IFERROR(Y176/H176,"0")+IFERROR(Y177/H177,"0")</f>
        <v>53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0.29005999999999998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37" t="s">
        <v>68</v>
      </c>
      <c r="X179" s="617">
        <f>IFERROR(SUM(X169:X177),"0")</f>
        <v>121</v>
      </c>
      <c r="Y179" s="617">
        <f>IFERROR(SUM(Y169:Y177),"0")</f>
        <v>123.9</v>
      </c>
      <c r="Z179" s="37"/>
      <c r="AA179" s="618"/>
      <c r="AB179" s="618"/>
      <c r="AC179" s="618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hidden="1" customHeight="1" x14ac:dyDescent="0.25">
      <c r="A181" s="54" t="s">
        <v>297</v>
      </c>
      <c r="B181" s="54" t="s">
        <v>298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60</v>
      </c>
      <c r="P181" s="942" t="s">
        <v>301</v>
      </c>
      <c r="Q181" s="622"/>
      <c r="R181" s="622"/>
      <c r="S181" s="622"/>
      <c r="T181" s="623"/>
      <c r="U181" s="34"/>
      <c r="V181" s="34"/>
      <c r="W181" s="35" t="s">
        <v>68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768" t="s">
        <v>305</v>
      </c>
      <c r="Q182" s="622"/>
      <c r="R182" s="622"/>
      <c r="S182" s="622"/>
      <c r="T182" s="623"/>
      <c r="U182" s="34"/>
      <c r="V182" s="34"/>
      <c r="W182" s="35" t="s">
        <v>68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90</v>
      </c>
      <c r="P183" s="916" t="s">
        <v>309</v>
      </c>
      <c r="Q183" s="622"/>
      <c r="R183" s="622"/>
      <c r="S183" s="622"/>
      <c r="T183" s="623"/>
      <c r="U183" s="34"/>
      <c r="V183" s="34"/>
      <c r="W183" s="35" t="s">
        <v>68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306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37" t="s">
        <v>86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37" t="s">
        <v>68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hidden="1" customHeight="1" x14ac:dyDescent="0.25">
      <c r="A187" s="54" t="s">
        <v>311</v>
      </c>
      <c r="B187" s="54" t="s">
        <v>312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657" t="s">
        <v>313</v>
      </c>
      <c r="Q187" s="622"/>
      <c r="R187" s="622"/>
      <c r="S187" s="622"/>
      <c r="T187" s="623"/>
      <c r="U187" s="34"/>
      <c r="V187" s="34"/>
      <c r="W187" s="35" t="s">
        <v>68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37" t="s">
        <v>86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37" t="s">
        <v>68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hidden="1" customHeight="1" x14ac:dyDescent="0.25">
      <c r="A192" s="54" t="s">
        <v>315</v>
      </c>
      <c r="B192" s="54" t="s">
        <v>316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68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317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318</v>
      </c>
      <c r="B193" s="54" t="s">
        <v>319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68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317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37" t="s">
        <v>86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37" t="s">
        <v>68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hidden="1" customHeight="1" x14ac:dyDescent="0.25">
      <c r="A197" s="54" t="s">
        <v>320</v>
      </c>
      <c r="B197" s="54" t="s">
        <v>321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68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322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323</v>
      </c>
      <c r="B198" s="54" t="s">
        <v>324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68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322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37" t="s">
        <v>86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37" t="s">
        <v>68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325</v>
      </c>
      <c r="B202" s="54" t="s">
        <v>326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68</v>
      </c>
      <c r="X202" s="615">
        <v>160</v>
      </c>
      <c r="Y202" s="616">
        <f t="shared" ref="Y202:Y209" si="31">IFERROR(IF(X202="",0,CEILING((X202/$H202),1)*$H202),"")</f>
        <v>162</v>
      </c>
      <c r="Z202" s="36">
        <f>IFERROR(IF(Y202=0,"",ROUNDUP(Y202/H202,0)*0.00902),"")</f>
        <v>0.27060000000000001</v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166.22222222222223</v>
      </c>
      <c r="BN202" s="64">
        <f t="shared" ref="BN202:BN209" si="33">IFERROR(Y202*I202/H202,"0")</f>
        <v>168.3</v>
      </c>
      <c r="BO202" s="64">
        <f t="shared" ref="BO202:BO209" si="34">IFERROR(1/J202*(X202/H202),"0")</f>
        <v>0.22446689113355778</v>
      </c>
      <c r="BP202" s="64">
        <f t="shared" ref="BP202:BP209" si="35">IFERROR(1/J202*(Y202/H202),"0")</f>
        <v>0.22727272727272727</v>
      </c>
    </row>
    <row r="203" spans="1:68" ht="27" customHeight="1" x14ac:dyDescent="0.25">
      <c r="A203" s="54" t="s">
        <v>328</v>
      </c>
      <c r="B203" s="54" t="s">
        <v>329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68</v>
      </c>
      <c r="X203" s="615">
        <v>183</v>
      </c>
      <c r="Y203" s="616">
        <f t="shared" si="31"/>
        <v>183.60000000000002</v>
      </c>
      <c r="Z203" s="36">
        <f>IFERROR(IF(Y203=0,"",ROUNDUP(Y203/H203,0)*0.00902),"")</f>
        <v>0.30668000000000001</v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190.11666666666667</v>
      </c>
      <c r="BN203" s="64">
        <f t="shared" si="33"/>
        <v>190.74</v>
      </c>
      <c r="BO203" s="64">
        <f t="shared" si="34"/>
        <v>0.2567340067340067</v>
      </c>
      <c r="BP203" s="64">
        <f t="shared" si="35"/>
        <v>0.25757575757575757</v>
      </c>
    </row>
    <row r="204" spans="1:68" ht="27" hidden="1" customHeight="1" x14ac:dyDescent="0.25">
      <c r="A204" s="54" t="s">
        <v>331</v>
      </c>
      <c r="B204" s="54" t="s">
        <v>332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68</v>
      </c>
      <c r="X204" s="615">
        <v>0</v>
      </c>
      <c r="Y204" s="616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334</v>
      </c>
      <c r="B205" s="54" t="s">
        <v>335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68</v>
      </c>
      <c r="X205" s="615">
        <v>181</v>
      </c>
      <c r="Y205" s="616">
        <f t="shared" si="31"/>
        <v>183.60000000000002</v>
      </c>
      <c r="Z205" s="36">
        <f>IFERROR(IF(Y205=0,"",ROUNDUP(Y205/H205,0)*0.00902),"")</f>
        <v>0.30668000000000001</v>
      </c>
      <c r="AA205" s="56"/>
      <c r="AB205" s="57"/>
      <c r="AC205" s="253" t="s">
        <v>336</v>
      </c>
      <c r="AG205" s="64"/>
      <c r="AJ205" s="68"/>
      <c r="AK205" s="68">
        <v>0</v>
      </c>
      <c r="BB205" s="254" t="s">
        <v>1</v>
      </c>
      <c r="BM205" s="64">
        <f t="shared" si="32"/>
        <v>188.03888888888889</v>
      </c>
      <c r="BN205" s="64">
        <f t="shared" si="33"/>
        <v>190.74</v>
      </c>
      <c r="BO205" s="64">
        <f t="shared" si="34"/>
        <v>0.2539281705948373</v>
      </c>
      <c r="BP205" s="64">
        <f t="shared" si="35"/>
        <v>0.25757575757575757</v>
      </c>
    </row>
    <row r="206" spans="1:68" ht="27" customHeight="1" x14ac:dyDescent="0.25">
      <c r="A206" s="54" t="s">
        <v>337</v>
      </c>
      <c r="B206" s="54" t="s">
        <v>338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68</v>
      </c>
      <c r="X206" s="615">
        <v>45</v>
      </c>
      <c r="Y206" s="616">
        <f t="shared" si="31"/>
        <v>45</v>
      </c>
      <c r="Z206" s="36">
        <f>IFERROR(IF(Y206=0,"",ROUNDUP(Y206/H206,0)*0.00502),"")</f>
        <v>0.1255</v>
      </c>
      <c r="AA206" s="56"/>
      <c r="AB206" s="57"/>
      <c r="AC206" s="255" t="s">
        <v>327</v>
      </c>
      <c r="AG206" s="64"/>
      <c r="AJ206" s="68"/>
      <c r="AK206" s="68">
        <v>0</v>
      </c>
      <c r="BB206" s="256" t="s">
        <v>1</v>
      </c>
      <c r="BM206" s="64">
        <f t="shared" si="32"/>
        <v>48.249999999999993</v>
      </c>
      <c r="BN206" s="64">
        <f t="shared" si="33"/>
        <v>48.249999999999993</v>
      </c>
      <c r="BO206" s="64">
        <f t="shared" si="34"/>
        <v>0.10683760683760685</v>
      </c>
      <c r="BP206" s="64">
        <f t="shared" si="35"/>
        <v>0.10683760683760685</v>
      </c>
    </row>
    <row r="207" spans="1:68" ht="27" customHeight="1" x14ac:dyDescent="0.25">
      <c r="A207" s="54" t="s">
        <v>339</v>
      </c>
      <c r="B207" s="54" t="s">
        <v>340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68</v>
      </c>
      <c r="X207" s="615">
        <v>36</v>
      </c>
      <c r="Y207" s="616">
        <f t="shared" si="31"/>
        <v>36</v>
      </c>
      <c r="Z207" s="36">
        <f>IFERROR(IF(Y207=0,"",ROUNDUP(Y207/H207,0)*0.00502),"")</f>
        <v>0.1004</v>
      </c>
      <c r="AA207" s="56"/>
      <c r="AB207" s="57"/>
      <c r="AC207" s="257" t="s">
        <v>330</v>
      </c>
      <c r="AG207" s="64"/>
      <c r="AJ207" s="68"/>
      <c r="AK207" s="68">
        <v>0</v>
      </c>
      <c r="BB207" s="258" t="s">
        <v>1</v>
      </c>
      <c r="BM207" s="64">
        <f t="shared" si="32"/>
        <v>37.999999999999993</v>
      </c>
      <c r="BN207" s="64">
        <f t="shared" si="33"/>
        <v>37.999999999999993</v>
      </c>
      <c r="BO207" s="64">
        <f t="shared" si="34"/>
        <v>8.5470085470085472E-2</v>
      </c>
      <c r="BP207" s="64">
        <f t="shared" si="35"/>
        <v>8.5470085470085472E-2</v>
      </c>
    </row>
    <row r="208" spans="1:68" ht="27" hidden="1" customHeight="1" x14ac:dyDescent="0.25">
      <c r="A208" s="54" t="s">
        <v>341</v>
      </c>
      <c r="B208" s="54" t="s">
        <v>342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68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343</v>
      </c>
      <c r="B209" s="54" t="s">
        <v>344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68</v>
      </c>
      <c r="X209" s="615">
        <v>41</v>
      </c>
      <c r="Y209" s="616">
        <f t="shared" si="31"/>
        <v>41.4</v>
      </c>
      <c r="Z209" s="36">
        <f>IFERROR(IF(Y209=0,"",ROUNDUP(Y209/H209,0)*0.00502),"")</f>
        <v>0.11546000000000001</v>
      </c>
      <c r="AA209" s="56"/>
      <c r="AB209" s="57"/>
      <c r="AC209" s="261" t="s">
        <v>336</v>
      </c>
      <c r="AG209" s="64"/>
      <c r="AJ209" s="68"/>
      <c r="AK209" s="68">
        <v>0</v>
      </c>
      <c r="BB209" s="262" t="s">
        <v>1</v>
      </c>
      <c r="BM209" s="64">
        <f t="shared" si="32"/>
        <v>43.277777777777771</v>
      </c>
      <c r="BN209" s="64">
        <f t="shared" si="33"/>
        <v>43.699999999999996</v>
      </c>
      <c r="BO209" s="64">
        <f t="shared" si="34"/>
        <v>9.7340930674264026E-2</v>
      </c>
      <c r="BP209" s="64">
        <f t="shared" si="35"/>
        <v>9.8290598290598302E-2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37" t="s">
        <v>86</v>
      </c>
      <c r="X210" s="617">
        <f>IFERROR(X202/H202,"0")+IFERROR(X203/H203,"0")+IFERROR(X204/H204,"0")+IFERROR(X205/H205,"0")+IFERROR(X206/H206,"0")+IFERROR(X207/H207,"0")+IFERROR(X208/H208,"0")+IFERROR(X209/H209,"0")</f>
        <v>164.81481481481481</v>
      </c>
      <c r="Y210" s="617">
        <f>IFERROR(Y202/H202,"0")+IFERROR(Y203/H203,"0")+IFERROR(Y204/H204,"0")+IFERROR(Y205/H205,"0")+IFERROR(Y206/H206,"0")+IFERROR(Y207/H207,"0")+IFERROR(Y208/H208,"0")+IFERROR(Y209/H209,"0")</f>
        <v>166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1.22532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37" t="s">
        <v>68</v>
      </c>
      <c r="X211" s="617">
        <f>IFERROR(SUM(X202:X209),"0")</f>
        <v>646</v>
      </c>
      <c r="Y211" s="617">
        <f>IFERROR(SUM(Y202:Y209),"0")</f>
        <v>651.6</v>
      </c>
      <c r="Z211" s="37"/>
      <c r="AA211" s="618"/>
      <c r="AB211" s="618"/>
      <c r="AC211" s="618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hidden="1" customHeight="1" x14ac:dyDescent="0.25">
      <c r="A213" s="54" t="s">
        <v>345</v>
      </c>
      <c r="B213" s="54" t="s">
        <v>346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68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68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351</v>
      </c>
      <c r="B215" s="54" t="s">
        <v>352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68</v>
      </c>
      <c r="X215" s="615">
        <v>232</v>
      </c>
      <c r="Y215" s="616">
        <f t="shared" si="36"/>
        <v>234.89999999999998</v>
      </c>
      <c r="Z215" s="36">
        <f>IFERROR(IF(Y215=0,"",ROUNDUP(Y215/H215,0)*0.01898),"")</f>
        <v>0.51246000000000003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7"/>
        <v>245.84000000000003</v>
      </c>
      <c r="BN215" s="64">
        <f t="shared" si="38"/>
        <v>248.91300000000001</v>
      </c>
      <c r="BO215" s="64">
        <f t="shared" si="39"/>
        <v>0.41666666666666669</v>
      </c>
      <c r="BP215" s="64">
        <f t="shared" si="40"/>
        <v>0.421875</v>
      </c>
    </row>
    <row r="216" spans="1:68" ht="27" customHeight="1" x14ac:dyDescent="0.25">
      <c r="A216" s="54" t="s">
        <v>354</v>
      </c>
      <c r="B216" s="54" t="s">
        <v>355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68</v>
      </c>
      <c r="X216" s="615">
        <v>99</v>
      </c>
      <c r="Y216" s="616">
        <f t="shared" si="36"/>
        <v>100.8</v>
      </c>
      <c r="Z216" s="36">
        <f t="shared" ref="Z216:Z221" si="41">IFERROR(IF(Y216=0,"",ROUNDUP(Y216/H216,0)*0.00651),"")</f>
        <v>0.27342</v>
      </c>
      <c r="AA216" s="56"/>
      <c r="AB216" s="57"/>
      <c r="AC216" s="269" t="s">
        <v>347</v>
      </c>
      <c r="AG216" s="64"/>
      <c r="AJ216" s="68"/>
      <c r="AK216" s="68">
        <v>0</v>
      </c>
      <c r="BB216" s="270" t="s">
        <v>1</v>
      </c>
      <c r="BM216" s="64">
        <f t="shared" si="37"/>
        <v>110.1375</v>
      </c>
      <c r="BN216" s="64">
        <f t="shared" si="38"/>
        <v>112.13999999999999</v>
      </c>
      <c r="BO216" s="64">
        <f t="shared" si="39"/>
        <v>0.22664835164835168</v>
      </c>
      <c r="BP216" s="64">
        <f t="shared" si="40"/>
        <v>0.23076923076923078</v>
      </c>
    </row>
    <row r="217" spans="1:68" ht="27" hidden="1" customHeight="1" x14ac:dyDescent="0.25">
      <c r="A217" s="54" t="s">
        <v>356</v>
      </c>
      <c r="B217" s="54" t="s">
        <v>357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68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358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359</v>
      </c>
      <c r="B218" s="54" t="s">
        <v>360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68</v>
      </c>
      <c r="X218" s="615">
        <v>235</v>
      </c>
      <c r="Y218" s="616">
        <f t="shared" si="36"/>
        <v>235.2</v>
      </c>
      <c r="Z218" s="36">
        <f t="shared" si="41"/>
        <v>0.63797999999999999</v>
      </c>
      <c r="AA218" s="56"/>
      <c r="AB218" s="57"/>
      <c r="AC218" s="273" t="s">
        <v>353</v>
      </c>
      <c r="AG218" s="64"/>
      <c r="AJ218" s="68"/>
      <c r="AK218" s="68">
        <v>0</v>
      </c>
      <c r="BB218" s="274" t="s">
        <v>1</v>
      </c>
      <c r="BM218" s="64">
        <f t="shared" si="37"/>
        <v>259.67500000000001</v>
      </c>
      <c r="BN218" s="64">
        <f t="shared" si="38"/>
        <v>259.89600000000002</v>
      </c>
      <c r="BO218" s="64">
        <f t="shared" si="39"/>
        <v>0.53800366300366309</v>
      </c>
      <c r="BP218" s="64">
        <f t="shared" si="40"/>
        <v>0.53846153846153855</v>
      </c>
    </row>
    <row r="219" spans="1:68" ht="27" customHeight="1" x14ac:dyDescent="0.25">
      <c r="A219" s="54" t="s">
        <v>361</v>
      </c>
      <c r="B219" s="54" t="s">
        <v>362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68</v>
      </c>
      <c r="X219" s="615">
        <v>254</v>
      </c>
      <c r="Y219" s="616">
        <f t="shared" si="36"/>
        <v>254.39999999999998</v>
      </c>
      <c r="Z219" s="36">
        <f t="shared" si="41"/>
        <v>0.69006000000000001</v>
      </c>
      <c r="AA219" s="56"/>
      <c r="AB219" s="57"/>
      <c r="AC219" s="275" t="s">
        <v>353</v>
      </c>
      <c r="AG219" s="64"/>
      <c r="AJ219" s="68"/>
      <c r="AK219" s="68">
        <v>0</v>
      </c>
      <c r="BB219" s="276" t="s">
        <v>1</v>
      </c>
      <c r="BM219" s="64">
        <f t="shared" si="37"/>
        <v>280.67</v>
      </c>
      <c r="BN219" s="64">
        <f t="shared" si="38"/>
        <v>281.11199999999997</v>
      </c>
      <c r="BO219" s="64">
        <f t="shared" si="39"/>
        <v>0.58150183150183155</v>
      </c>
      <c r="BP219" s="64">
        <f t="shared" si="40"/>
        <v>0.58241758241758246</v>
      </c>
    </row>
    <row r="220" spans="1:68" ht="27" hidden="1" customHeight="1" x14ac:dyDescent="0.25">
      <c r="A220" s="54" t="s">
        <v>363</v>
      </c>
      <c r="B220" s="54" t="s">
        <v>364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68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365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366</v>
      </c>
      <c r="B221" s="54" t="s">
        <v>367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68</v>
      </c>
      <c r="X221" s="615">
        <v>81</v>
      </c>
      <c r="Y221" s="616">
        <f t="shared" si="36"/>
        <v>81.599999999999994</v>
      </c>
      <c r="Z221" s="36">
        <f t="shared" si="41"/>
        <v>0.22134000000000001</v>
      </c>
      <c r="AA221" s="56"/>
      <c r="AB221" s="57"/>
      <c r="AC221" s="279" t="s">
        <v>368</v>
      </c>
      <c r="AG221" s="64"/>
      <c r="AJ221" s="68"/>
      <c r="AK221" s="68">
        <v>0</v>
      </c>
      <c r="BB221" s="280" t="s">
        <v>1</v>
      </c>
      <c r="BM221" s="64">
        <f t="shared" si="37"/>
        <v>89.70750000000001</v>
      </c>
      <c r="BN221" s="64">
        <f t="shared" si="38"/>
        <v>90.371999999999986</v>
      </c>
      <c r="BO221" s="64">
        <f t="shared" si="39"/>
        <v>0.18543956043956045</v>
      </c>
      <c r="BP221" s="64">
        <f t="shared" si="40"/>
        <v>0.18681318681318682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37" t="s">
        <v>86</v>
      </c>
      <c r="X222" s="617">
        <f>IFERROR(X213/H213,"0")+IFERROR(X214/H214,"0")+IFERROR(X215/H215,"0")+IFERROR(X216/H216,"0")+IFERROR(X217/H217,"0")+IFERROR(X218/H218,"0")+IFERROR(X219/H219,"0")+IFERROR(X220/H220,"0")+IFERROR(X221/H221,"0")</f>
        <v>305.41666666666669</v>
      </c>
      <c r="Y222" s="617">
        <f>IFERROR(Y213/H213,"0")+IFERROR(Y214/H214,"0")+IFERROR(Y215/H215,"0")+IFERROR(Y216/H216,"0")+IFERROR(Y217/H217,"0")+IFERROR(Y218/H218,"0")+IFERROR(Y219/H219,"0")+IFERROR(Y220/H220,"0")+IFERROR(Y221/H221,"0")</f>
        <v>307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2.3352599999999999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37" t="s">
        <v>68</v>
      </c>
      <c r="X223" s="617">
        <f>IFERROR(SUM(X213:X221),"0")</f>
        <v>901</v>
      </c>
      <c r="Y223" s="617">
        <f>IFERROR(SUM(Y213:Y221),"0")</f>
        <v>906.9</v>
      </c>
      <c r="Z223" s="37"/>
      <c r="AA223" s="618"/>
      <c r="AB223" s="618"/>
      <c r="AC223" s="618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369</v>
      </c>
      <c r="B225" s="54" t="s">
        <v>370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68</v>
      </c>
      <c r="X225" s="615">
        <v>30</v>
      </c>
      <c r="Y225" s="616">
        <f>IFERROR(IF(X225="",0,CEILING((X225/$H225),1)*$H225),"")</f>
        <v>31.2</v>
      </c>
      <c r="Z225" s="36">
        <f>IFERROR(IF(Y225=0,"",ROUNDUP(Y225/H225,0)*0.00651),"")</f>
        <v>8.4629999999999997E-2</v>
      </c>
      <c r="AA225" s="56"/>
      <c r="AB225" s="57"/>
      <c r="AC225" s="281" t="s">
        <v>371</v>
      </c>
      <c r="AG225" s="64"/>
      <c r="AJ225" s="68"/>
      <c r="AK225" s="68">
        <v>0</v>
      </c>
      <c r="BB225" s="282" t="s">
        <v>1</v>
      </c>
      <c r="BM225" s="64">
        <f>IFERROR(X225*I225/H225,"0")</f>
        <v>33.150000000000006</v>
      </c>
      <c r="BN225" s="64">
        <f>IFERROR(Y225*I225/H225,"0")</f>
        <v>34.476000000000006</v>
      </c>
      <c r="BO225" s="64">
        <f>IFERROR(1/J225*(X225/H225),"0")</f>
        <v>6.8681318681318687E-2</v>
      </c>
      <c r="BP225" s="64">
        <f>IFERROR(1/J225*(Y225/H225),"0")</f>
        <v>7.1428571428571438E-2</v>
      </c>
    </row>
    <row r="226" spans="1:68" ht="27" customHeight="1" x14ac:dyDescent="0.25">
      <c r="A226" s="54" t="s">
        <v>372</v>
      </c>
      <c r="B226" s="54" t="s">
        <v>373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68</v>
      </c>
      <c r="X226" s="615">
        <v>40</v>
      </c>
      <c r="Y226" s="616">
        <f>IFERROR(IF(X226="",0,CEILING((X226/$H226),1)*$H226),"")</f>
        <v>40.799999999999997</v>
      </c>
      <c r="Z226" s="36">
        <f>IFERROR(IF(Y226=0,"",ROUNDUP(Y226/H226,0)*0.00651),"")</f>
        <v>0.11067</v>
      </c>
      <c r="AA226" s="56"/>
      <c r="AB226" s="57"/>
      <c r="AC226" s="283" t="s">
        <v>374</v>
      </c>
      <c r="AG226" s="64"/>
      <c r="AJ226" s="68"/>
      <c r="AK226" s="68">
        <v>0</v>
      </c>
      <c r="BB226" s="284" t="s">
        <v>1</v>
      </c>
      <c r="BM226" s="64">
        <f>IFERROR(X226*I226/H226,"0")</f>
        <v>44.20000000000001</v>
      </c>
      <c r="BN226" s="64">
        <f>IFERROR(Y226*I226/H226,"0")</f>
        <v>45.084000000000003</v>
      </c>
      <c r="BO226" s="64">
        <f>IFERROR(1/J226*(X226/H226),"0")</f>
        <v>9.1575091575091583E-2</v>
      </c>
      <c r="BP226" s="64">
        <f>IFERROR(1/J226*(Y226/H226),"0")</f>
        <v>9.3406593406593408E-2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37" t="s">
        <v>86</v>
      </c>
      <c r="X227" s="617">
        <f>IFERROR(X225/H225,"0")+IFERROR(X226/H226,"0")</f>
        <v>29.166666666666668</v>
      </c>
      <c r="Y227" s="617">
        <f>IFERROR(Y225/H225,"0")+IFERROR(Y226/H226,"0")</f>
        <v>30</v>
      </c>
      <c r="Z227" s="617">
        <f>IFERROR(IF(Z225="",0,Z225),"0")+IFERROR(IF(Z226="",0,Z226),"0")</f>
        <v>0.1953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37" t="s">
        <v>68</v>
      </c>
      <c r="X228" s="617">
        <f>IFERROR(SUM(X225:X226),"0")</f>
        <v>70</v>
      </c>
      <c r="Y228" s="617">
        <f>IFERROR(SUM(Y225:Y226),"0")</f>
        <v>72</v>
      </c>
      <c r="Z228" s="37"/>
      <c r="AA228" s="618"/>
      <c r="AB228" s="618"/>
      <c r="AC228" s="618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hidden="1" customHeight="1" x14ac:dyDescent="0.25">
      <c r="A231" s="54" t="s">
        <v>376</v>
      </c>
      <c r="B231" s="54" t="s">
        <v>377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68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378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376</v>
      </c>
      <c r="B232" s="54" t="s">
        <v>379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98</v>
      </c>
      <c r="L232" s="32"/>
      <c r="M232" s="33" t="s">
        <v>380</v>
      </c>
      <c r="N232" s="33"/>
      <c r="O232" s="32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68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381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382</v>
      </c>
      <c r="B233" s="54" t="s">
        <v>383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68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384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385</v>
      </c>
      <c r="B234" s="54" t="s">
        <v>386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98</v>
      </c>
      <c r="L234" s="32"/>
      <c r="M234" s="33" t="s">
        <v>380</v>
      </c>
      <c r="N234" s="33"/>
      <c r="O234" s="32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68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381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385</v>
      </c>
      <c r="B235" s="54" t="s">
        <v>387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98</v>
      </c>
      <c r="L235" s="32"/>
      <c r="M235" s="33" t="s">
        <v>99</v>
      </c>
      <c r="N235" s="33"/>
      <c r="O235" s="32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68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388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389</v>
      </c>
      <c r="B236" s="54" t="s">
        <v>390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68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378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68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384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68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37" t="s">
        <v>86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37" t="s">
        <v>68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hidden="1" customHeight="1" x14ac:dyDescent="0.25">
      <c r="A242" s="54" t="s">
        <v>395</v>
      </c>
      <c r="B242" s="54" t="s">
        <v>396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68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397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395</v>
      </c>
      <c r="B243" s="54" t="s">
        <v>398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68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397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37" t="s">
        <v>86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37" t="s">
        <v>68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hidden="1" customHeight="1" x14ac:dyDescent="0.25">
      <c r="A247" s="54" t="s">
        <v>400</v>
      </c>
      <c r="B247" s="54" t="s">
        <v>401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900" t="s">
        <v>402</v>
      </c>
      <c r="Q247" s="622"/>
      <c r="R247" s="622"/>
      <c r="S247" s="622"/>
      <c r="T247" s="623"/>
      <c r="U247" s="34"/>
      <c r="V247" s="34"/>
      <c r="W247" s="35" t="s">
        <v>68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403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37" t="s">
        <v>86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37" t="s">
        <v>68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hidden="1" customHeight="1" x14ac:dyDescent="0.25">
      <c r="A251" s="54" t="s">
        <v>405</v>
      </c>
      <c r="B251" s="54" t="s">
        <v>406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56" t="s">
        <v>407</v>
      </c>
      <c r="Q251" s="622"/>
      <c r="R251" s="622"/>
      <c r="S251" s="622"/>
      <c r="T251" s="623"/>
      <c r="U251" s="34"/>
      <c r="V251" s="34"/>
      <c r="W251" s="35" t="s">
        <v>68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408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682" t="s">
        <v>411</v>
      </c>
      <c r="Q252" s="622"/>
      <c r="R252" s="622"/>
      <c r="S252" s="622"/>
      <c r="T252" s="623"/>
      <c r="U252" s="34"/>
      <c r="V252" s="34"/>
      <c r="W252" s="35" t="s">
        <v>68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408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412</v>
      </c>
      <c r="B253" s="54" t="s">
        <v>413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935" t="s">
        <v>414</v>
      </c>
      <c r="Q253" s="622"/>
      <c r="R253" s="622"/>
      <c r="S253" s="622"/>
      <c r="T253" s="623"/>
      <c r="U253" s="34"/>
      <c r="V253" s="34"/>
      <c r="W253" s="35" t="s">
        <v>68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408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415</v>
      </c>
      <c r="B254" s="54" t="s">
        <v>416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55" t="s">
        <v>417</v>
      </c>
      <c r="Q254" s="622"/>
      <c r="R254" s="622"/>
      <c r="S254" s="622"/>
      <c r="T254" s="623"/>
      <c r="U254" s="34"/>
      <c r="V254" s="34"/>
      <c r="W254" s="35" t="s">
        <v>68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408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418</v>
      </c>
      <c r="B255" s="54" t="s">
        <v>419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738" t="s">
        <v>420</v>
      </c>
      <c r="Q255" s="622"/>
      <c r="R255" s="622"/>
      <c r="S255" s="622"/>
      <c r="T255" s="623"/>
      <c r="U255" s="34"/>
      <c r="V255" s="34"/>
      <c r="W255" s="35" t="s">
        <v>68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408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37" t="s">
        <v>86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37" t="s">
        <v>68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hidden="1" customHeight="1" x14ac:dyDescent="0.25">
      <c r="A260" s="54" t="s">
        <v>422</v>
      </c>
      <c r="B260" s="54" t="s">
        <v>423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68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424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425</v>
      </c>
      <c r="B261" s="54" t="s">
        <v>426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98</v>
      </c>
      <c r="L261" s="32"/>
      <c r="M261" s="33" t="s">
        <v>380</v>
      </c>
      <c r="N261" s="33"/>
      <c r="O261" s="32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68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427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425</v>
      </c>
      <c r="B262" s="54" t="s">
        <v>428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68</v>
      </c>
      <c r="X262" s="615">
        <v>0</v>
      </c>
      <c r="Y262" s="616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429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430</v>
      </c>
      <c r="B263" s="54" t="s">
        <v>431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68</v>
      </c>
      <c r="X263" s="615">
        <v>0</v>
      </c>
      <c r="Y263" s="616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432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433</v>
      </c>
      <c r="B264" s="54" t="s">
        <v>434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68</v>
      </c>
      <c r="X264" s="615">
        <v>0</v>
      </c>
      <c r="Y264" s="616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435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436</v>
      </c>
      <c r="B265" s="54" t="s">
        <v>437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68</v>
      </c>
      <c r="X265" s="615">
        <v>0</v>
      </c>
      <c r="Y265" s="616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438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37" t="s">
        <v>86</v>
      </c>
      <c r="X266" s="617">
        <f>IFERROR(X260/H260,"0")+IFERROR(X261/H261,"0")+IFERROR(X262/H262,"0")+IFERROR(X263/H263,"0")+IFERROR(X264/H264,"0")+IFERROR(X265/H265,"0")</f>
        <v>0</v>
      </c>
      <c r="Y266" s="617">
        <f>IFERROR(Y260/H260,"0")+IFERROR(Y261/H261,"0")+IFERROR(Y262/H262,"0")+IFERROR(Y263/H263,"0")+IFERROR(Y264/H264,"0")+IFERROR(Y265/H265,"0")</f>
        <v>0</v>
      </c>
      <c r="Z266" s="617">
        <f>IFERROR(IF(Z260="",0,Z260),"0")+IFERROR(IF(Z261="",0,Z261),"0")+IFERROR(IF(Z262="",0,Z262),"0")+IFERROR(IF(Z263="",0,Z263),"0")+IFERROR(IF(Z264="",0,Z264),"0")+IFERROR(IF(Z265="",0,Z265),"0")</f>
        <v>0</v>
      </c>
      <c r="AA266" s="618"/>
      <c r="AB266" s="618"/>
      <c r="AC266" s="618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37" t="s">
        <v>68</v>
      </c>
      <c r="X267" s="617">
        <f>IFERROR(SUM(X260:X265),"0")</f>
        <v>0</v>
      </c>
      <c r="Y267" s="617">
        <f>IFERROR(SUM(Y260:Y265),"0")</f>
        <v>0</v>
      </c>
      <c r="Z267" s="37"/>
      <c r="AA267" s="618"/>
      <c r="AB267" s="618"/>
      <c r="AC267" s="618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hidden="1" customHeight="1" x14ac:dyDescent="0.25">
      <c r="A270" s="54" t="s">
        <v>440</v>
      </c>
      <c r="B270" s="54" t="s">
        <v>441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68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442</v>
      </c>
      <c r="B271" s="54" t="s">
        <v>443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68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444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445</v>
      </c>
      <c r="B272" s="54" t="s">
        <v>446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68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447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448</v>
      </c>
      <c r="B273" s="54" t="s">
        <v>449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730" t="s">
        <v>450</v>
      </c>
      <c r="Q273" s="622"/>
      <c r="R273" s="622"/>
      <c r="S273" s="622"/>
      <c r="T273" s="623"/>
      <c r="U273" s="34"/>
      <c r="V273" s="34"/>
      <c r="W273" s="35" t="s">
        <v>68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451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37" t="s">
        <v>86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37" t="s">
        <v>68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hidden="1" customHeight="1" x14ac:dyDescent="0.25">
      <c r="A278" s="54" t="s">
        <v>453</v>
      </c>
      <c r="B278" s="54" t="s">
        <v>454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68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455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456</v>
      </c>
      <c r="B279" s="54" t="s">
        <v>457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68</v>
      </c>
      <c r="X279" s="615">
        <v>61</v>
      </c>
      <c r="Y279" s="616">
        <f>IFERROR(IF(X279="",0,CEILING((X279/$H279),1)*$H279),"")</f>
        <v>62.4</v>
      </c>
      <c r="Z279" s="36">
        <f>IFERROR(IF(Y279=0,"",ROUNDUP(Y279/H279,0)*0.00651),"")</f>
        <v>0.16925999999999999</v>
      </c>
      <c r="AA279" s="56"/>
      <c r="AB279" s="57"/>
      <c r="AC279" s="339" t="s">
        <v>458</v>
      </c>
      <c r="AG279" s="64"/>
      <c r="AJ279" s="68"/>
      <c r="AK279" s="68">
        <v>0</v>
      </c>
      <c r="BB279" s="340" t="s">
        <v>1</v>
      </c>
      <c r="BM279" s="64">
        <f>IFERROR(X279*I279/H279,"0")</f>
        <v>67.405000000000015</v>
      </c>
      <c r="BN279" s="64">
        <f>IFERROR(Y279*I279/H279,"0")</f>
        <v>68.952000000000012</v>
      </c>
      <c r="BO279" s="64">
        <f>IFERROR(1/J279*(X279/H279),"0")</f>
        <v>0.13965201465201468</v>
      </c>
      <c r="BP279" s="64">
        <f>IFERROR(1/J279*(Y279/H279),"0")</f>
        <v>0.14285714285714288</v>
      </c>
    </row>
    <row r="280" spans="1:68" ht="37.5" customHeight="1" x14ac:dyDescent="0.25">
      <c r="A280" s="54" t="s">
        <v>459</v>
      </c>
      <c r="B280" s="54" t="s">
        <v>460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68</v>
      </c>
      <c r="X280" s="615">
        <v>82</v>
      </c>
      <c r="Y280" s="616">
        <f>IFERROR(IF(X280="",0,CEILING((X280/$H280),1)*$H280),"")</f>
        <v>84</v>
      </c>
      <c r="Z280" s="36">
        <f>IFERROR(IF(Y280=0,"",ROUNDUP(Y280/H280,0)*0.00651),"")</f>
        <v>0.22785</v>
      </c>
      <c r="AA280" s="56"/>
      <c r="AB280" s="57"/>
      <c r="AC280" s="341" t="s">
        <v>461</v>
      </c>
      <c r="AG280" s="64"/>
      <c r="AJ280" s="68"/>
      <c r="AK280" s="68">
        <v>0</v>
      </c>
      <c r="BB280" s="342" t="s">
        <v>1</v>
      </c>
      <c r="BM280" s="64">
        <f>IFERROR(X280*I280/H280,"0")</f>
        <v>88.15</v>
      </c>
      <c r="BN280" s="64">
        <f>IFERROR(Y280*I280/H280,"0")</f>
        <v>90.3</v>
      </c>
      <c r="BO280" s="64">
        <f>IFERROR(1/J280*(X280/H280),"0")</f>
        <v>0.18772893772893776</v>
      </c>
      <c r="BP280" s="64">
        <f>IFERROR(1/J280*(Y280/H280),"0")</f>
        <v>0.19230769230769232</v>
      </c>
    </row>
    <row r="281" spans="1:68" ht="27" hidden="1" customHeight="1" x14ac:dyDescent="0.25">
      <c r="A281" s="54" t="s">
        <v>462</v>
      </c>
      <c r="B281" s="54" t="s">
        <v>463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68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455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37" t="s">
        <v>86</v>
      </c>
      <c r="X282" s="617">
        <f>IFERROR(X278/H278,"0")+IFERROR(X279/H279,"0")+IFERROR(X280/H280,"0")+IFERROR(X281/H281,"0")</f>
        <v>59.583333333333343</v>
      </c>
      <c r="Y282" s="617">
        <f>IFERROR(Y278/H278,"0")+IFERROR(Y279/H279,"0")+IFERROR(Y280/H280,"0")+IFERROR(Y281/H281,"0")</f>
        <v>61</v>
      </c>
      <c r="Z282" s="617">
        <f>IFERROR(IF(Z278="",0,Z278),"0")+IFERROR(IF(Z279="",0,Z279),"0")+IFERROR(IF(Z280="",0,Z280),"0")+IFERROR(IF(Z281="",0,Z281),"0")</f>
        <v>0.39710999999999996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37" t="s">
        <v>68</v>
      </c>
      <c r="X283" s="617">
        <f>IFERROR(SUM(X278:X281),"0")</f>
        <v>143</v>
      </c>
      <c r="Y283" s="617">
        <f>IFERROR(SUM(Y278:Y281),"0")</f>
        <v>146.4</v>
      </c>
      <c r="Z283" s="37"/>
      <c r="AA283" s="618"/>
      <c r="AB283" s="618"/>
      <c r="AC283" s="618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hidden="1" customHeight="1" x14ac:dyDescent="0.25">
      <c r="A286" s="54" t="s">
        <v>465</v>
      </c>
      <c r="B286" s="54" t="s">
        <v>466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68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37" t="s">
        <v>86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37" t="s">
        <v>68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hidden="1" customHeight="1" x14ac:dyDescent="0.25">
      <c r="A290" s="54" t="s">
        <v>468</v>
      </c>
      <c r="B290" s="54" t="s">
        <v>469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68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470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37" t="s">
        <v>86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37" t="s">
        <v>68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hidden="1" customHeight="1" x14ac:dyDescent="0.25">
      <c r="A295" s="54" t="s">
        <v>472</v>
      </c>
      <c r="B295" s="54" t="s">
        <v>473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68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474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37" t="s">
        <v>86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37" t="s">
        <v>68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hidden="1" customHeight="1" x14ac:dyDescent="0.25">
      <c r="A300" s="54" t="s">
        <v>476</v>
      </c>
      <c r="B300" s="54" t="s">
        <v>477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68</v>
      </c>
      <c r="X300" s="615">
        <v>0</v>
      </c>
      <c r="Y300" s="616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479</v>
      </c>
      <c r="B301" s="54" t="s">
        <v>480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68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478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37" t="s">
        <v>86</v>
      </c>
      <c r="X302" s="617">
        <f>IFERROR(X300/H300,"0")+IFERROR(X301/H301,"0")</f>
        <v>0</v>
      </c>
      <c r="Y302" s="617">
        <f>IFERROR(Y300/H300,"0")+IFERROR(Y301/H301,"0")</f>
        <v>0</v>
      </c>
      <c r="Z302" s="617">
        <f>IFERROR(IF(Z300="",0,Z300),"0")+IFERROR(IF(Z301="",0,Z301),"0")</f>
        <v>0</v>
      </c>
      <c r="AA302" s="618"/>
      <c r="AB302" s="618"/>
      <c r="AC302" s="618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37" t="s">
        <v>68</v>
      </c>
      <c r="X303" s="617">
        <f>IFERROR(SUM(X300:X301),"0")</f>
        <v>0</v>
      </c>
      <c r="Y303" s="617">
        <f>IFERROR(SUM(Y300:Y301),"0")</f>
        <v>0</v>
      </c>
      <c r="Z303" s="37"/>
      <c r="AA303" s="618"/>
      <c r="AB303" s="618"/>
      <c r="AC303" s="618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hidden="1" customHeight="1" x14ac:dyDescent="0.25">
      <c r="A306" s="54" t="s">
        <v>482</v>
      </c>
      <c r="B306" s="54" t="s">
        <v>483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68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484</v>
      </c>
      <c r="AB306" s="57"/>
      <c r="AC306" s="355" t="s">
        <v>485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37" t="s">
        <v>86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37" t="s">
        <v>68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hidden="1" customHeight="1" x14ac:dyDescent="0.25">
      <c r="A311" s="54" t="s">
        <v>487</v>
      </c>
      <c r="B311" s="54" t="s">
        <v>488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68</v>
      </c>
      <c r="X311" s="615">
        <v>0</v>
      </c>
      <c r="Y311" s="616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489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490</v>
      </c>
      <c r="B312" s="54" t="s">
        <v>491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98</v>
      </c>
      <c r="L312" s="32"/>
      <c r="M312" s="33" t="s">
        <v>380</v>
      </c>
      <c r="N312" s="33"/>
      <c r="O312" s="32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68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492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490</v>
      </c>
      <c r="B313" s="54" t="s">
        <v>493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68</v>
      </c>
      <c r="X313" s="615">
        <v>0</v>
      </c>
      <c r="Y313" s="616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494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495</v>
      </c>
      <c r="B314" s="54" t="s">
        <v>496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68</v>
      </c>
      <c r="X314" s="615">
        <v>0</v>
      </c>
      <c r="Y314" s="616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497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498</v>
      </c>
      <c r="B315" s="54" t="s">
        <v>499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68</v>
      </c>
      <c r="X315" s="615">
        <v>0</v>
      </c>
      <c r="Y315" s="616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500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501</v>
      </c>
      <c r="B316" s="54" t="s">
        <v>502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68</v>
      </c>
      <c r="X316" s="615">
        <v>0</v>
      </c>
      <c r="Y316" s="616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494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37" t="s">
        <v>86</v>
      </c>
      <c r="X317" s="617">
        <f>IFERROR(X311/H311,"0")+IFERROR(X312/H312,"0")+IFERROR(X313/H313,"0")+IFERROR(X314/H314,"0")+IFERROR(X315/H315,"0")+IFERROR(X316/H316,"0")</f>
        <v>0</v>
      </c>
      <c r="Y317" s="617">
        <f>IFERROR(Y311/H311,"0")+IFERROR(Y312/H312,"0")+IFERROR(Y313/H313,"0")+IFERROR(Y314/H314,"0")+IFERROR(Y315/H315,"0")+IFERROR(Y316/H316,"0")</f>
        <v>0</v>
      </c>
      <c r="Z317" s="617">
        <f>IFERROR(IF(Z311="",0,Z311),"0")+IFERROR(IF(Z312="",0,Z312),"0")+IFERROR(IF(Z313="",0,Z313),"0")+IFERROR(IF(Z314="",0,Z314),"0")+IFERROR(IF(Z315="",0,Z315),"0")+IFERROR(IF(Z316="",0,Z316),"0")</f>
        <v>0</v>
      </c>
      <c r="AA317" s="618"/>
      <c r="AB317" s="618"/>
      <c r="AC317" s="618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37" t="s">
        <v>68</v>
      </c>
      <c r="X318" s="617">
        <f>IFERROR(SUM(X311:X316),"0")</f>
        <v>0</v>
      </c>
      <c r="Y318" s="617">
        <f>IFERROR(SUM(Y311:Y316),"0")</f>
        <v>0</v>
      </c>
      <c r="Z318" s="37"/>
      <c r="AA318" s="618"/>
      <c r="AB318" s="618"/>
      <c r="AC318" s="618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hidden="1" customHeight="1" x14ac:dyDescent="0.25">
      <c r="A320" s="54" t="s">
        <v>503</v>
      </c>
      <c r="B320" s="54" t="s">
        <v>504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68</v>
      </c>
      <c r="X320" s="615">
        <v>0</v>
      </c>
      <c r="Y320" s="61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505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506</v>
      </c>
      <c r="B321" s="54" t="s">
        <v>507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68</v>
      </c>
      <c r="X321" s="615">
        <v>0</v>
      </c>
      <c r="Y321" s="61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508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509</v>
      </c>
      <c r="B322" s="54" t="s">
        <v>510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68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511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512</v>
      </c>
      <c r="B323" s="54" t="s">
        <v>513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68</v>
      </c>
      <c r="X323" s="615">
        <v>0</v>
      </c>
      <c r="Y323" s="616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508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37" t="s">
        <v>86</v>
      </c>
      <c r="X324" s="617">
        <f>IFERROR(X320/H320,"0")+IFERROR(X321/H321,"0")+IFERROR(X322/H322,"0")+IFERROR(X323/H323,"0")</f>
        <v>0</v>
      </c>
      <c r="Y324" s="617">
        <f>IFERROR(Y320/H320,"0")+IFERROR(Y321/H321,"0")+IFERROR(Y322/H322,"0")+IFERROR(Y323/H323,"0")</f>
        <v>0</v>
      </c>
      <c r="Z324" s="617">
        <f>IFERROR(IF(Z320="",0,Z320),"0")+IFERROR(IF(Z321="",0,Z321),"0")+IFERROR(IF(Z322="",0,Z322),"0")+IFERROR(IF(Z323="",0,Z323),"0")</f>
        <v>0</v>
      </c>
      <c r="AA324" s="618"/>
      <c r="AB324" s="618"/>
      <c r="AC324" s="618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37" t="s">
        <v>68</v>
      </c>
      <c r="X325" s="617">
        <f>IFERROR(SUM(X320:X323),"0")</f>
        <v>0</v>
      </c>
      <c r="Y325" s="617">
        <f>IFERROR(SUM(Y320:Y323),"0")</f>
        <v>0</v>
      </c>
      <c r="Z325" s="37"/>
      <c r="AA325" s="618"/>
      <c r="AB325" s="618"/>
      <c r="AC325" s="618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hidden="1" customHeight="1" x14ac:dyDescent="0.25">
      <c r="A327" s="54" t="s">
        <v>514</v>
      </c>
      <c r="B327" s="54" t="s">
        <v>515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68</v>
      </c>
      <c r="X327" s="615">
        <v>0</v>
      </c>
      <c r="Y327" s="616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516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517</v>
      </c>
      <c r="B328" s="54" t="s">
        <v>518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68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519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520</v>
      </c>
      <c r="B329" s="54" t="s">
        <v>521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68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522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523</v>
      </c>
      <c r="B330" s="54" t="s">
        <v>524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68</v>
      </c>
      <c r="X330" s="615">
        <v>0</v>
      </c>
      <c r="Y330" s="61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525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68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528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37" t="s">
        <v>86</v>
      </c>
      <c r="X332" s="617">
        <f>IFERROR(X327/H327,"0")+IFERROR(X328/H328,"0")+IFERROR(X329/H329,"0")+IFERROR(X330/H330,"0")+IFERROR(X331/H331,"0")</f>
        <v>0</v>
      </c>
      <c r="Y332" s="617">
        <f>IFERROR(Y327/H327,"0")+IFERROR(Y328/H328,"0")+IFERROR(Y329/H329,"0")+IFERROR(Y330/H330,"0")+IFERROR(Y331/H331,"0")</f>
        <v>0</v>
      </c>
      <c r="Z332" s="617">
        <f>IFERROR(IF(Z327="",0,Z327),"0")+IFERROR(IF(Z328="",0,Z328),"0")+IFERROR(IF(Z329="",0,Z329),"0")+IFERROR(IF(Z330="",0,Z330),"0")+IFERROR(IF(Z331="",0,Z331),"0")</f>
        <v>0</v>
      </c>
      <c r="AA332" s="618"/>
      <c r="AB332" s="618"/>
      <c r="AC332" s="618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37" t="s">
        <v>68</v>
      </c>
      <c r="X333" s="617">
        <f>IFERROR(SUM(X327:X331),"0")</f>
        <v>0</v>
      </c>
      <c r="Y333" s="617">
        <f>IFERROR(SUM(Y327:Y331),"0")</f>
        <v>0</v>
      </c>
      <c r="Z333" s="37"/>
      <c r="AA333" s="618"/>
      <c r="AB333" s="618"/>
      <c r="AC333" s="618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hidden="1" customHeight="1" x14ac:dyDescent="0.25">
      <c r="A335" s="54" t="s">
        <v>529</v>
      </c>
      <c r="B335" s="54" t="s">
        <v>530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68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531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68</v>
      </c>
      <c r="X336" s="615">
        <v>447</v>
      </c>
      <c r="Y336" s="616">
        <f>IFERROR(IF(X336="",0,CEILING((X336/$H336),1)*$H336),"")</f>
        <v>452.4</v>
      </c>
      <c r="Z336" s="36">
        <f>IFERROR(IF(Y336=0,"",ROUNDUP(Y336/H336,0)*0.01898),"")</f>
        <v>1.10084</v>
      </c>
      <c r="AA336" s="56"/>
      <c r="AB336" s="57"/>
      <c r="AC336" s="389" t="s">
        <v>534</v>
      </c>
      <c r="AG336" s="64"/>
      <c r="AJ336" s="68"/>
      <c r="AK336" s="68">
        <v>0</v>
      </c>
      <c r="BB336" s="390" t="s">
        <v>1</v>
      </c>
      <c r="BM336" s="64">
        <f>IFERROR(X336*I336/H336,"0")</f>
        <v>476.74269230769238</v>
      </c>
      <c r="BN336" s="64">
        <f>IFERROR(Y336*I336/H336,"0")</f>
        <v>482.50200000000001</v>
      </c>
      <c r="BO336" s="64">
        <f>IFERROR(1/J336*(X336/H336),"0")</f>
        <v>0.89543269230769229</v>
      </c>
      <c r="BP336" s="64">
        <f>IFERROR(1/J336*(Y336/H336),"0")</f>
        <v>0.90625</v>
      </c>
    </row>
    <row r="337" spans="1:68" ht="16.5" hidden="1" customHeight="1" x14ac:dyDescent="0.25">
      <c r="A337" s="54" t="s">
        <v>535</v>
      </c>
      <c r="B337" s="54" t="s">
        <v>536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68</v>
      </c>
      <c r="X337" s="615">
        <v>0</v>
      </c>
      <c r="Y337" s="61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537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37" t="s">
        <v>86</v>
      </c>
      <c r="X338" s="617">
        <f>IFERROR(X335/H335,"0")+IFERROR(X336/H336,"0")+IFERROR(X337/H337,"0")</f>
        <v>57.307692307692307</v>
      </c>
      <c r="Y338" s="617">
        <f>IFERROR(Y335/H335,"0")+IFERROR(Y336/H336,"0")+IFERROR(Y337/H337,"0")</f>
        <v>58</v>
      </c>
      <c r="Z338" s="617">
        <f>IFERROR(IF(Z335="",0,Z335),"0")+IFERROR(IF(Z336="",0,Z336),"0")+IFERROR(IF(Z337="",0,Z337),"0")</f>
        <v>1.10084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37" t="s">
        <v>68</v>
      </c>
      <c r="X339" s="617">
        <f>IFERROR(SUM(X335:X337),"0")</f>
        <v>447</v>
      </c>
      <c r="Y339" s="617">
        <f>IFERROR(SUM(Y335:Y337),"0")</f>
        <v>452.4</v>
      </c>
      <c r="Z339" s="37"/>
      <c r="AA339" s="618"/>
      <c r="AB339" s="618"/>
      <c r="AC339" s="618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hidden="1" customHeight="1" x14ac:dyDescent="0.25">
      <c r="A341" s="54" t="s">
        <v>538</v>
      </c>
      <c r="B341" s="54" t="s">
        <v>539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906" t="s">
        <v>540</v>
      </c>
      <c r="Q341" s="622"/>
      <c r="R341" s="622"/>
      <c r="S341" s="622"/>
      <c r="T341" s="623"/>
      <c r="U341" s="34"/>
      <c r="V341" s="34"/>
      <c r="W341" s="35" t="s">
        <v>68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541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542</v>
      </c>
      <c r="B342" s="54" t="s">
        <v>543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940" t="s">
        <v>544</v>
      </c>
      <c r="Q342" s="622"/>
      <c r="R342" s="622"/>
      <c r="S342" s="622"/>
      <c r="T342" s="623"/>
      <c r="U342" s="34"/>
      <c r="V342" s="34"/>
      <c r="W342" s="35" t="s">
        <v>68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545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68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548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68</v>
      </c>
      <c r="X344" s="615">
        <v>31</v>
      </c>
      <c r="Y344" s="616">
        <f>IFERROR(IF(X344="",0,CEILING((X344/$H344),1)*$H344),"")</f>
        <v>33.15</v>
      </c>
      <c r="Z344" s="36">
        <f>IFERROR(IF(Y344=0,"",ROUNDUP(Y344/H344,0)*0.00651),"")</f>
        <v>8.4629999999999997E-2</v>
      </c>
      <c r="AA344" s="56"/>
      <c r="AB344" s="57"/>
      <c r="AC344" s="399" t="s">
        <v>545</v>
      </c>
      <c r="AG344" s="64"/>
      <c r="AJ344" s="68"/>
      <c r="AK344" s="68">
        <v>0</v>
      </c>
      <c r="BB344" s="400" t="s">
        <v>1</v>
      </c>
      <c r="BM344" s="64">
        <f>IFERROR(X344*I344/H344,"0")</f>
        <v>35.011764705882356</v>
      </c>
      <c r="BN344" s="64">
        <f>IFERROR(Y344*I344/H344,"0")</f>
        <v>37.44</v>
      </c>
      <c r="BO344" s="64">
        <f>IFERROR(1/J344*(X344/H344),"0")</f>
        <v>6.6795949148890338E-2</v>
      </c>
      <c r="BP344" s="64">
        <f>IFERROR(1/J344*(Y344/H344),"0")</f>
        <v>7.1428571428571438E-2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37" t="s">
        <v>86</v>
      </c>
      <c r="X345" s="617">
        <f>IFERROR(X341/H341,"0")+IFERROR(X342/H342,"0")+IFERROR(X343/H343,"0")+IFERROR(X344/H344,"0")</f>
        <v>12.15686274509804</v>
      </c>
      <c r="Y345" s="617">
        <f>IFERROR(Y341/H341,"0")+IFERROR(Y342/H342,"0")+IFERROR(Y343/H343,"0")+IFERROR(Y344/H344,"0")</f>
        <v>13</v>
      </c>
      <c r="Z345" s="617">
        <f>IFERROR(IF(Z341="",0,Z341),"0")+IFERROR(IF(Z342="",0,Z342),"0")+IFERROR(IF(Z343="",0,Z343),"0")+IFERROR(IF(Z344="",0,Z344),"0")</f>
        <v>8.4629999999999997E-2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37" t="s">
        <v>68</v>
      </c>
      <c r="X346" s="617">
        <f>IFERROR(SUM(X341:X344),"0")</f>
        <v>31</v>
      </c>
      <c r="Y346" s="617">
        <f>IFERROR(SUM(Y341:Y344),"0")</f>
        <v>33.15</v>
      </c>
      <c r="Z346" s="37"/>
      <c r="AA346" s="618"/>
      <c r="AB346" s="618"/>
      <c r="AC346" s="618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hidden="1" customHeight="1" x14ac:dyDescent="0.25">
      <c r="A348" s="54" t="s">
        <v>552</v>
      </c>
      <c r="B348" s="54" t="s">
        <v>553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66</v>
      </c>
      <c r="L348" s="32"/>
      <c r="M348" s="33" t="s">
        <v>554</v>
      </c>
      <c r="N348" s="33"/>
      <c r="O348" s="32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68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555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556</v>
      </c>
      <c r="B349" s="54" t="s">
        <v>557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66</v>
      </c>
      <c r="L349" s="32"/>
      <c r="M349" s="33" t="s">
        <v>554</v>
      </c>
      <c r="N349" s="33"/>
      <c r="O349" s="32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68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555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558</v>
      </c>
      <c r="B350" s="54" t="s">
        <v>559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66</v>
      </c>
      <c r="L350" s="32"/>
      <c r="M350" s="33" t="s">
        <v>554</v>
      </c>
      <c r="N350" s="33"/>
      <c r="O350" s="32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68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555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37" t="s">
        <v>86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37" t="s">
        <v>68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hidden="1" customHeight="1" x14ac:dyDescent="0.25">
      <c r="A355" s="54" t="s">
        <v>561</v>
      </c>
      <c r="B355" s="54" t="s">
        <v>562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68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37" t="s">
        <v>86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37" t="s">
        <v>68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hidden="1" customHeight="1" x14ac:dyDescent="0.25">
      <c r="A359" s="54" t="s">
        <v>564</v>
      </c>
      <c r="B359" s="54" t="s">
        <v>565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68</v>
      </c>
      <c r="X359" s="615">
        <v>0</v>
      </c>
      <c r="Y359" s="61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68</v>
      </c>
      <c r="X360" s="615">
        <v>0</v>
      </c>
      <c r="Y360" s="616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569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570</v>
      </c>
      <c r="B361" s="54" t="s">
        <v>571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68</v>
      </c>
      <c r="X361" s="615">
        <v>0</v>
      </c>
      <c r="Y361" s="616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572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37" t="s">
        <v>86</v>
      </c>
      <c r="X362" s="617">
        <f>IFERROR(X359/H359,"0")+IFERROR(X360/H360,"0")+IFERROR(X361/H361,"0")</f>
        <v>0</v>
      </c>
      <c r="Y362" s="617">
        <f>IFERROR(Y359/H359,"0")+IFERROR(Y360/H360,"0")+IFERROR(Y361/H361,"0")</f>
        <v>0</v>
      </c>
      <c r="Z362" s="617">
        <f>IFERROR(IF(Z359="",0,Z359),"0")+IFERROR(IF(Z360="",0,Z360),"0")+IFERROR(IF(Z361="",0,Z361),"0")</f>
        <v>0</v>
      </c>
      <c r="AA362" s="618"/>
      <c r="AB362" s="618"/>
      <c r="AC362" s="618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37" t="s">
        <v>68</v>
      </c>
      <c r="X363" s="617">
        <f>IFERROR(SUM(X359:X361),"0")</f>
        <v>0</v>
      </c>
      <c r="Y363" s="617">
        <f>IFERROR(SUM(Y359:Y361),"0")</f>
        <v>0</v>
      </c>
      <c r="Z363" s="37"/>
      <c r="AA363" s="618"/>
      <c r="AB363" s="618"/>
      <c r="AC363" s="618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48"/>
      <c r="AB364" s="48"/>
      <c r="AC364" s="48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575</v>
      </c>
      <c r="B367" s="54" t="s">
        <v>576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68</v>
      </c>
      <c r="X367" s="615">
        <v>1221</v>
      </c>
      <c r="Y367" s="616">
        <f t="shared" ref="Y367:Y373" si="57">IFERROR(IF(X367="",0,CEILING((X367/$H367),1)*$H367),"")</f>
        <v>1230</v>
      </c>
      <c r="Z367" s="36">
        <f>IFERROR(IF(Y367=0,"",ROUNDUP(Y367/H367,0)*0.02175),"")</f>
        <v>1.7834999999999999</v>
      </c>
      <c r="AA367" s="56"/>
      <c r="AB367" s="57"/>
      <c r="AC367" s="415" t="s">
        <v>577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1260.0720000000001</v>
      </c>
      <c r="BN367" s="64">
        <f t="shared" ref="BN367:BN373" si="59">IFERROR(Y367*I367/H367,"0")</f>
        <v>1269.3600000000001</v>
      </c>
      <c r="BO367" s="64">
        <f t="shared" ref="BO367:BO373" si="60">IFERROR(1/J367*(X367/H367),"0")</f>
        <v>1.6958333333333333</v>
      </c>
      <c r="BP367" s="64">
        <f t="shared" ref="BP367:BP373" si="61">IFERROR(1/J367*(Y367/H367),"0")</f>
        <v>1.7083333333333333</v>
      </c>
    </row>
    <row r="368" spans="1:68" ht="27" customHeight="1" x14ac:dyDescent="0.25">
      <c r="A368" s="54" t="s">
        <v>578</v>
      </c>
      <c r="B368" s="54" t="s">
        <v>579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68</v>
      </c>
      <c r="X368" s="615">
        <v>404</v>
      </c>
      <c r="Y368" s="616">
        <f t="shared" si="57"/>
        <v>405</v>
      </c>
      <c r="Z368" s="36">
        <f>IFERROR(IF(Y368=0,"",ROUNDUP(Y368/H368,0)*0.02175),"")</f>
        <v>0.58724999999999994</v>
      </c>
      <c r="AA368" s="56"/>
      <c r="AB368" s="57"/>
      <c r="AC368" s="417" t="s">
        <v>580</v>
      </c>
      <c r="AG368" s="64"/>
      <c r="AJ368" s="68"/>
      <c r="AK368" s="68">
        <v>0</v>
      </c>
      <c r="BB368" s="418" t="s">
        <v>1</v>
      </c>
      <c r="BM368" s="64">
        <f t="shared" si="58"/>
        <v>416.928</v>
      </c>
      <c r="BN368" s="64">
        <f t="shared" si="59"/>
        <v>417.96000000000004</v>
      </c>
      <c r="BO368" s="64">
        <f t="shared" si="60"/>
        <v>0.56111111111111112</v>
      </c>
      <c r="BP368" s="64">
        <f t="shared" si="61"/>
        <v>0.5625</v>
      </c>
    </row>
    <row r="369" spans="1:68" ht="37.5" customHeight="1" x14ac:dyDescent="0.25">
      <c r="A369" s="54" t="s">
        <v>581</v>
      </c>
      <c r="B369" s="54" t="s">
        <v>582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98</v>
      </c>
      <c r="L369" s="32"/>
      <c r="M369" s="33" t="s">
        <v>67</v>
      </c>
      <c r="N369" s="33"/>
      <c r="O369" s="32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68</v>
      </c>
      <c r="X369" s="615">
        <v>668</v>
      </c>
      <c r="Y369" s="616">
        <f t="shared" si="57"/>
        <v>675</v>
      </c>
      <c r="Z369" s="36">
        <f>IFERROR(IF(Y369=0,"",ROUNDUP(Y369/H369,0)*0.02175),"")</f>
        <v>0.9787499999999999</v>
      </c>
      <c r="AA369" s="56"/>
      <c r="AB369" s="57"/>
      <c r="AC369" s="419" t="s">
        <v>583</v>
      </c>
      <c r="AG369" s="64"/>
      <c r="AJ369" s="68"/>
      <c r="AK369" s="68">
        <v>0</v>
      </c>
      <c r="BB369" s="420" t="s">
        <v>1</v>
      </c>
      <c r="BM369" s="64">
        <f t="shared" si="58"/>
        <v>689.37599999999998</v>
      </c>
      <c r="BN369" s="64">
        <f t="shared" si="59"/>
        <v>696.6</v>
      </c>
      <c r="BO369" s="64">
        <f t="shared" si="60"/>
        <v>0.9277777777777777</v>
      </c>
      <c r="BP369" s="64">
        <f t="shared" si="61"/>
        <v>0.9375</v>
      </c>
    </row>
    <row r="370" spans="1:68" ht="27" hidden="1" customHeight="1" x14ac:dyDescent="0.25">
      <c r="A370" s="54" t="s">
        <v>584</v>
      </c>
      <c r="B370" s="54" t="s">
        <v>585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98</v>
      </c>
      <c r="L370" s="32"/>
      <c r="M370" s="33" t="s">
        <v>127</v>
      </c>
      <c r="N370" s="33"/>
      <c r="O370" s="32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68</v>
      </c>
      <c r="X370" s="615">
        <v>0</v>
      </c>
      <c r="Y370" s="616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586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587</v>
      </c>
      <c r="B371" s="54" t="s">
        <v>588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68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589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68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580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68</v>
      </c>
      <c r="X373" s="615">
        <v>0</v>
      </c>
      <c r="Y373" s="616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583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37" t="s">
        <v>86</v>
      </c>
      <c r="X374" s="617">
        <f>IFERROR(X367/H367,"0")+IFERROR(X368/H368,"0")+IFERROR(X369/H369,"0")+IFERROR(X370/H370,"0")+IFERROR(X371/H371,"0")+IFERROR(X372/H372,"0")+IFERROR(X373/H373,"0")</f>
        <v>152.86666666666667</v>
      </c>
      <c r="Y374" s="617">
        <f>IFERROR(Y367/H367,"0")+IFERROR(Y368/H368,"0")+IFERROR(Y369/H369,"0")+IFERROR(Y370/H370,"0")+IFERROR(Y371/H371,"0")+IFERROR(Y372/H372,"0")+IFERROR(Y373/H373,"0")</f>
        <v>154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3.3494999999999995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37" t="s">
        <v>68</v>
      </c>
      <c r="X375" s="617">
        <f>IFERROR(SUM(X367:X373),"0")</f>
        <v>2293</v>
      </c>
      <c r="Y375" s="617">
        <f>IFERROR(SUM(Y367:Y373),"0")</f>
        <v>2310</v>
      </c>
      <c r="Z375" s="37"/>
      <c r="AA375" s="618"/>
      <c r="AB375" s="618"/>
      <c r="AC375" s="618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594</v>
      </c>
      <c r="B377" s="54" t="s">
        <v>595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68</v>
      </c>
      <c r="X377" s="615">
        <v>884</v>
      </c>
      <c r="Y377" s="616">
        <f>IFERROR(IF(X377="",0,CEILING((X377/$H377),1)*$H377),"")</f>
        <v>885</v>
      </c>
      <c r="Z377" s="36">
        <f>IFERROR(IF(Y377=0,"",ROUNDUP(Y377/H377,0)*0.02175),"")</f>
        <v>1.28325</v>
      </c>
      <c r="AA377" s="56"/>
      <c r="AB377" s="57"/>
      <c r="AC377" s="429" t="s">
        <v>596</v>
      </c>
      <c r="AG377" s="64"/>
      <c r="AJ377" s="68"/>
      <c r="AK377" s="68">
        <v>0</v>
      </c>
      <c r="BB377" s="430" t="s">
        <v>1</v>
      </c>
      <c r="BM377" s="64">
        <f>IFERROR(X377*I377/H377,"0")</f>
        <v>912.28800000000001</v>
      </c>
      <c r="BN377" s="64">
        <f>IFERROR(Y377*I377/H377,"0")</f>
        <v>913.32</v>
      </c>
      <c r="BO377" s="64">
        <f>IFERROR(1/J377*(X377/H377),"0")</f>
        <v>1.2277777777777776</v>
      </c>
      <c r="BP377" s="64">
        <f>IFERROR(1/J377*(Y377/H377),"0")</f>
        <v>1.2291666666666665</v>
      </c>
    </row>
    <row r="378" spans="1:68" ht="16.5" hidden="1" customHeight="1" x14ac:dyDescent="0.25">
      <c r="A378" s="54" t="s">
        <v>597</v>
      </c>
      <c r="B378" s="54" t="s">
        <v>598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68</v>
      </c>
      <c r="X378" s="615">
        <v>0</v>
      </c>
      <c r="Y378" s="61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596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37" t="s">
        <v>86</v>
      </c>
      <c r="X379" s="617">
        <f>IFERROR(X377/H377,"0")+IFERROR(X378/H378,"0")</f>
        <v>58.93333333333333</v>
      </c>
      <c r="Y379" s="617">
        <f>IFERROR(Y377/H377,"0")+IFERROR(Y378/H378,"0")</f>
        <v>59</v>
      </c>
      <c r="Z379" s="617">
        <f>IFERROR(IF(Z377="",0,Z377),"0")+IFERROR(IF(Z378="",0,Z378),"0")</f>
        <v>1.28325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37" t="s">
        <v>68</v>
      </c>
      <c r="X380" s="617">
        <f>IFERROR(SUM(X377:X378),"0")</f>
        <v>884</v>
      </c>
      <c r="Y380" s="617">
        <f>IFERROR(SUM(Y377:Y378),"0")</f>
        <v>885</v>
      </c>
      <c r="Z380" s="37"/>
      <c r="AA380" s="618"/>
      <c r="AB380" s="618"/>
      <c r="AC380" s="618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hidden="1" customHeight="1" x14ac:dyDescent="0.25">
      <c r="A382" s="54" t="s">
        <v>599</v>
      </c>
      <c r="B382" s="54" t="s">
        <v>600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68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601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602</v>
      </c>
      <c r="B383" s="54" t="s">
        <v>603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68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604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37" t="s">
        <v>86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37" t="s">
        <v>68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hidden="1" customHeight="1" x14ac:dyDescent="0.25">
      <c r="A387" s="54" t="s">
        <v>605</v>
      </c>
      <c r="B387" s="54" t="s">
        <v>606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68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607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37" t="s">
        <v>86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37" t="s">
        <v>68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hidden="1" customHeight="1" x14ac:dyDescent="0.25">
      <c r="A392" s="54" t="s">
        <v>609</v>
      </c>
      <c r="B392" s="54" t="s">
        <v>610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68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611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68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614</v>
      </c>
      <c r="B394" s="54" t="s">
        <v>615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68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616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617</v>
      </c>
      <c r="B395" s="54" t="s">
        <v>618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68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616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619</v>
      </c>
      <c r="B396" s="54" t="s">
        <v>620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68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616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37" t="s">
        <v>86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37" t="s">
        <v>68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hidden="1" customHeight="1" x14ac:dyDescent="0.25">
      <c r="A400" s="54" t="s">
        <v>621</v>
      </c>
      <c r="B400" s="54" t="s">
        <v>622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68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37" t="s">
        <v>86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37" t="s">
        <v>68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624</v>
      </c>
      <c r="B404" s="54" t="s">
        <v>625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68</v>
      </c>
      <c r="X404" s="615">
        <v>499</v>
      </c>
      <c r="Y404" s="616">
        <f>IFERROR(IF(X404="",0,CEILING((X404/$H404),1)*$H404),"")</f>
        <v>504</v>
      </c>
      <c r="Z404" s="36">
        <f>IFERROR(IF(Y404=0,"",ROUNDUP(Y404/H404,0)*0.01898),"")</f>
        <v>1.06288</v>
      </c>
      <c r="AA404" s="56"/>
      <c r="AB404" s="57"/>
      <c r="AC404" s="451" t="s">
        <v>626</v>
      </c>
      <c r="AG404" s="64"/>
      <c r="AJ404" s="68"/>
      <c r="AK404" s="68">
        <v>0</v>
      </c>
      <c r="BB404" s="452" t="s">
        <v>1</v>
      </c>
      <c r="BM404" s="64">
        <f>IFERROR(X404*I404/H404,"0")</f>
        <v>527.77566666666667</v>
      </c>
      <c r="BN404" s="64">
        <f>IFERROR(Y404*I404/H404,"0")</f>
        <v>533.06399999999996</v>
      </c>
      <c r="BO404" s="64">
        <f>IFERROR(1/J404*(X404/H404),"0")</f>
        <v>0.86631944444444442</v>
      </c>
      <c r="BP404" s="64">
        <f>IFERROR(1/J404*(Y404/H404),"0")</f>
        <v>0.875</v>
      </c>
    </row>
    <row r="405" spans="1:68" ht="37.5" hidden="1" customHeight="1" x14ac:dyDescent="0.25">
      <c r="A405" s="54" t="s">
        <v>627</v>
      </c>
      <c r="B405" s="54" t="s">
        <v>628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68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629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630</v>
      </c>
      <c r="B406" s="54" t="s">
        <v>631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68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632</v>
      </c>
      <c r="B407" s="54" t="s">
        <v>633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68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634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37" t="s">
        <v>86</v>
      </c>
      <c r="X408" s="617">
        <f>IFERROR(X404/H404,"0")+IFERROR(X405/H405,"0")+IFERROR(X406/H406,"0")+IFERROR(X407/H407,"0")</f>
        <v>55.444444444444443</v>
      </c>
      <c r="Y408" s="617">
        <f>IFERROR(Y404/H404,"0")+IFERROR(Y405/H405,"0")+IFERROR(Y406/H406,"0")+IFERROR(Y407/H407,"0")</f>
        <v>56</v>
      </c>
      <c r="Z408" s="617">
        <f>IFERROR(IF(Z404="",0,Z404),"0")+IFERROR(IF(Z405="",0,Z405),"0")+IFERROR(IF(Z406="",0,Z406),"0")+IFERROR(IF(Z407="",0,Z407),"0")</f>
        <v>1.06288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37" t="s">
        <v>68</v>
      </c>
      <c r="X409" s="617">
        <f>IFERROR(SUM(X404:X407),"0")</f>
        <v>499</v>
      </c>
      <c r="Y409" s="617">
        <f>IFERROR(SUM(Y404:Y407),"0")</f>
        <v>504</v>
      </c>
      <c r="Z409" s="37"/>
      <c r="AA409" s="618"/>
      <c r="AB409" s="618"/>
      <c r="AC409" s="618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hidden="1" customHeight="1" x14ac:dyDescent="0.25">
      <c r="A411" s="54" t="s">
        <v>635</v>
      </c>
      <c r="B411" s="54" t="s">
        <v>636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68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637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37" t="s">
        <v>86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37" t="s">
        <v>68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48"/>
      <c r="AB414" s="48"/>
      <c r="AC414" s="48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hidden="1" customHeight="1" x14ac:dyDescent="0.25">
      <c r="A417" s="54" t="s">
        <v>640</v>
      </c>
      <c r="B417" s="54" t="s">
        <v>641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68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642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643</v>
      </c>
      <c r="B418" s="54" t="s">
        <v>644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68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645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643</v>
      </c>
      <c r="B419" s="54" t="s">
        <v>646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68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645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647</v>
      </c>
      <c r="B420" s="54" t="s">
        <v>648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68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649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650</v>
      </c>
      <c r="B421" s="54" t="s">
        <v>651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68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642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68</v>
      </c>
      <c r="X422" s="615">
        <v>0</v>
      </c>
      <c r="Y422" s="616">
        <f t="shared" si="62"/>
        <v>0</v>
      </c>
      <c r="Z422" s="36" t="str">
        <f t="shared" si="67"/>
        <v/>
      </c>
      <c r="AA422" s="56"/>
      <c r="AB422" s="57"/>
      <c r="AC422" s="471" t="s">
        <v>642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654</v>
      </c>
      <c r="B423" s="54" t="s">
        <v>655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68</v>
      </c>
      <c r="X423" s="615">
        <v>0</v>
      </c>
      <c r="Y423" s="616">
        <f t="shared" si="62"/>
        <v>0</v>
      </c>
      <c r="Z423" s="36" t="str">
        <f t="shared" si="67"/>
        <v/>
      </c>
      <c r="AA423" s="56"/>
      <c r="AB423" s="57"/>
      <c r="AC423" s="473" t="s">
        <v>656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657</v>
      </c>
      <c r="B424" s="54" t="s">
        <v>658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68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659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660</v>
      </c>
      <c r="B425" s="54" t="s">
        <v>661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68</v>
      </c>
      <c r="X425" s="615">
        <v>0</v>
      </c>
      <c r="Y425" s="616">
        <f t="shared" si="62"/>
        <v>0</v>
      </c>
      <c r="Z425" s="36" t="str">
        <f t="shared" si="67"/>
        <v/>
      </c>
      <c r="AA425" s="56"/>
      <c r="AB425" s="57"/>
      <c r="AC425" s="477" t="s">
        <v>662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663</v>
      </c>
      <c r="B426" s="54" t="s">
        <v>664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68</v>
      </c>
      <c r="X426" s="615">
        <v>0</v>
      </c>
      <c r="Y426" s="616">
        <f t="shared" si="62"/>
        <v>0</v>
      </c>
      <c r="Z426" s="36" t="str">
        <f t="shared" si="67"/>
        <v/>
      </c>
      <c r="AA426" s="56"/>
      <c r="AB426" s="57"/>
      <c r="AC426" s="479" t="s">
        <v>659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37" t="s">
        <v>86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18"/>
      <c r="AB427" s="618"/>
      <c r="AC427" s="618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37" t="s">
        <v>68</v>
      </c>
      <c r="X428" s="617">
        <f>IFERROR(SUM(X417:X426),"0")</f>
        <v>0</v>
      </c>
      <c r="Y428" s="617">
        <f>IFERROR(SUM(Y417:Y426),"0")</f>
        <v>0</v>
      </c>
      <c r="Z428" s="37"/>
      <c r="AA428" s="618"/>
      <c r="AB428" s="618"/>
      <c r="AC428" s="618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hidden="1" customHeight="1" x14ac:dyDescent="0.25">
      <c r="A430" s="54" t="s">
        <v>665</v>
      </c>
      <c r="B430" s="54" t="s">
        <v>666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68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667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668</v>
      </c>
      <c r="B431" s="54" t="s">
        <v>669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68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670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37" t="s">
        <v>86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37" t="s">
        <v>68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hidden="1" customHeight="1" x14ac:dyDescent="0.25">
      <c r="A436" s="54" t="s">
        <v>672</v>
      </c>
      <c r="B436" s="54" t="s">
        <v>673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68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674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68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677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37" t="s">
        <v>86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37" t="s">
        <v>68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hidden="1" customHeight="1" x14ac:dyDescent="0.25">
      <c r="A441" s="54" t="s">
        <v>678</v>
      </c>
      <c r="B441" s="54" t="s">
        <v>679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68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681</v>
      </c>
      <c r="B442" s="54" t="s">
        <v>682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68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683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684</v>
      </c>
      <c r="B443" s="54" t="s">
        <v>685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68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686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687</v>
      </c>
      <c r="B444" s="54" t="s">
        <v>688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68</v>
      </c>
      <c r="X444" s="615">
        <v>0</v>
      </c>
      <c r="Y444" s="616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686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37" t="s">
        <v>86</v>
      </c>
      <c r="X445" s="617">
        <f>IFERROR(X441/H441,"0")+IFERROR(X442/H442,"0")+IFERROR(X443/H443,"0")+IFERROR(X444/H444,"0")</f>
        <v>0</v>
      </c>
      <c r="Y445" s="617">
        <f>IFERROR(Y441/H441,"0")+IFERROR(Y442/H442,"0")+IFERROR(Y443/H443,"0")+IFERROR(Y444/H444,"0")</f>
        <v>0</v>
      </c>
      <c r="Z445" s="617">
        <f>IFERROR(IF(Z441="",0,Z441),"0")+IFERROR(IF(Z442="",0,Z442),"0")+IFERROR(IF(Z443="",0,Z443),"0")+IFERROR(IF(Z444="",0,Z444),"0")</f>
        <v>0</v>
      </c>
      <c r="AA445" s="618"/>
      <c r="AB445" s="618"/>
      <c r="AC445" s="618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37" t="s">
        <v>68</v>
      </c>
      <c r="X446" s="617">
        <f>IFERROR(SUM(X441:X444),"0")</f>
        <v>0</v>
      </c>
      <c r="Y446" s="617">
        <f>IFERROR(SUM(Y441:Y444),"0")</f>
        <v>0</v>
      </c>
      <c r="Z446" s="37"/>
      <c r="AA446" s="618"/>
      <c r="AB446" s="618"/>
      <c r="AC446" s="618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hidden="1" customHeight="1" x14ac:dyDescent="0.25">
      <c r="A449" s="54" t="s">
        <v>690</v>
      </c>
      <c r="B449" s="54" t="s">
        <v>691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68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692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68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695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37" t="s">
        <v>86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37" t="s">
        <v>68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hidden="1" customHeight="1" x14ac:dyDescent="0.25">
      <c r="A455" s="54" t="s">
        <v>697</v>
      </c>
      <c r="B455" s="54" t="s">
        <v>698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68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37" t="s">
        <v>86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37" t="s">
        <v>68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hidden="1" customHeight="1" x14ac:dyDescent="0.25">
      <c r="A459" s="54" t="s">
        <v>700</v>
      </c>
      <c r="B459" s="54" t="s">
        <v>701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68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37" t="s">
        <v>86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37" t="s">
        <v>68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48"/>
      <c r="AB462" s="48"/>
      <c r="AC462" s="48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hidden="1" customHeight="1" x14ac:dyDescent="0.25">
      <c r="A465" s="54" t="s">
        <v>704</v>
      </c>
      <c r="B465" s="54" t="s">
        <v>705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68</v>
      </c>
      <c r="X465" s="615">
        <v>0</v>
      </c>
      <c r="Y465" s="616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706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707</v>
      </c>
      <c r="B466" s="54" t="s">
        <v>708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68</v>
      </c>
      <c r="X466" s="615">
        <v>0</v>
      </c>
      <c r="Y466" s="616">
        <f t="shared" si="68"/>
        <v>0</v>
      </c>
      <c r="Z466" s="36" t="str">
        <f t="shared" si="69"/>
        <v/>
      </c>
      <c r="AA466" s="56"/>
      <c r="AB466" s="57"/>
      <c r="AC466" s="507" t="s">
        <v>709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710</v>
      </c>
      <c r="B467" s="54" t="s">
        <v>711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68</v>
      </c>
      <c r="X467" s="615">
        <v>1006</v>
      </c>
      <c r="Y467" s="616">
        <f t="shared" si="68"/>
        <v>1008.48</v>
      </c>
      <c r="Z467" s="36">
        <f t="shared" si="69"/>
        <v>2.2843599999999999</v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 t="shared" si="70"/>
        <v>1074.590909090909</v>
      </c>
      <c r="BN467" s="64">
        <f t="shared" si="71"/>
        <v>1077.24</v>
      </c>
      <c r="BO467" s="64">
        <f t="shared" si="72"/>
        <v>1.8320221445221447</v>
      </c>
      <c r="BP467" s="64">
        <f t="shared" si="73"/>
        <v>1.8365384615384617</v>
      </c>
    </row>
    <row r="468" spans="1:68" ht="16.5" hidden="1" customHeight="1" x14ac:dyDescent="0.25">
      <c r="A468" s="54" t="s">
        <v>713</v>
      </c>
      <c r="B468" s="54" t="s">
        <v>714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68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68</v>
      </c>
      <c r="X469" s="615">
        <v>564</v>
      </c>
      <c r="Y469" s="616">
        <f t="shared" si="68"/>
        <v>564.96</v>
      </c>
      <c r="Z469" s="36">
        <f t="shared" si="69"/>
        <v>1.27972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 t="shared" si="70"/>
        <v>602.45454545454538</v>
      </c>
      <c r="BN469" s="64">
        <f t="shared" si="71"/>
        <v>603.48</v>
      </c>
      <c r="BO469" s="64">
        <f t="shared" si="72"/>
        <v>1.0270979020979021</v>
      </c>
      <c r="BP469" s="64">
        <f t="shared" si="73"/>
        <v>1.028846153846154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68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68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706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724</v>
      </c>
      <c r="B472" s="54" t="s">
        <v>725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68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706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724</v>
      </c>
      <c r="B473" s="54" t="s">
        <v>726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68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706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727</v>
      </c>
      <c r="B474" s="54" t="s">
        <v>728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68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709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729</v>
      </c>
      <c r="B475" s="54" t="s">
        <v>730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68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712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68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715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733</v>
      </c>
      <c r="B477" s="54" t="s">
        <v>734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68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718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68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718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735</v>
      </c>
      <c r="B479" s="54" t="s">
        <v>737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68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718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68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721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37" t="s">
        <v>86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297.34848484848487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298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3.5640799999999997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37" t="s">
        <v>68</v>
      </c>
      <c r="X482" s="617">
        <f>IFERROR(SUM(X465:X480),"0")</f>
        <v>1570</v>
      </c>
      <c r="Y482" s="617">
        <f>IFERROR(SUM(Y465:Y480),"0")</f>
        <v>1573.44</v>
      </c>
      <c r="Z482" s="37"/>
      <c r="AA482" s="618"/>
      <c r="AB482" s="618"/>
      <c r="AC482" s="618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740</v>
      </c>
      <c r="B484" s="54" t="s">
        <v>741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68</v>
      </c>
      <c r="X484" s="615">
        <v>590</v>
      </c>
      <c r="Y484" s="616">
        <f>IFERROR(IF(X484="",0,CEILING((X484/$H484),1)*$H484),"")</f>
        <v>591.36</v>
      </c>
      <c r="Z484" s="36">
        <f>IFERROR(IF(Y484=0,"",ROUNDUP(Y484/H484,0)*0.01196),"")</f>
        <v>1.33952</v>
      </c>
      <c r="AA484" s="56"/>
      <c r="AB484" s="57"/>
      <c r="AC484" s="537" t="s">
        <v>742</v>
      </c>
      <c r="AG484" s="64"/>
      <c r="AJ484" s="68"/>
      <c r="AK484" s="68">
        <v>0</v>
      </c>
      <c r="BB484" s="538" t="s">
        <v>1</v>
      </c>
      <c r="BM484" s="64">
        <f>IFERROR(X484*I484/H484,"0")</f>
        <v>630.22727272727263</v>
      </c>
      <c r="BN484" s="64">
        <f>IFERROR(Y484*I484/H484,"0")</f>
        <v>631.67999999999995</v>
      </c>
      <c r="BO484" s="64">
        <f>IFERROR(1/J484*(X484/H484),"0")</f>
        <v>1.0744463869463869</v>
      </c>
      <c r="BP484" s="64">
        <f>IFERROR(1/J484*(Y484/H484),"0")</f>
        <v>1.0769230769230771</v>
      </c>
    </row>
    <row r="485" spans="1:68" ht="16.5" hidden="1" customHeight="1" x14ac:dyDescent="0.25">
      <c r="A485" s="54" t="s">
        <v>743</v>
      </c>
      <c r="B485" s="54" t="s">
        <v>744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68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745</v>
      </c>
      <c r="B486" s="54" t="s">
        <v>746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68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742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37" t="s">
        <v>86</v>
      </c>
      <c r="X487" s="617">
        <f>IFERROR(X484/H484,"0")+IFERROR(X485/H485,"0")+IFERROR(X486/H486,"0")</f>
        <v>111.74242424242424</v>
      </c>
      <c r="Y487" s="617">
        <f>IFERROR(Y484/H484,"0")+IFERROR(Y485/H485,"0")+IFERROR(Y486/H486,"0")</f>
        <v>112</v>
      </c>
      <c r="Z487" s="617">
        <f>IFERROR(IF(Z484="",0,Z484),"0")+IFERROR(IF(Z485="",0,Z485),"0")+IFERROR(IF(Z486="",0,Z486),"0")</f>
        <v>1.33952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37" t="s">
        <v>68</v>
      </c>
      <c r="X488" s="617">
        <f>IFERROR(SUM(X484:X486),"0")</f>
        <v>590</v>
      </c>
      <c r="Y488" s="617">
        <f>IFERROR(SUM(Y484:Y486),"0")</f>
        <v>591.36</v>
      </c>
      <c r="Z488" s="37"/>
      <c r="AA488" s="618"/>
      <c r="AB488" s="618"/>
      <c r="AC488" s="618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747</v>
      </c>
      <c r="B490" s="54" t="s">
        <v>748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68</v>
      </c>
      <c r="X490" s="615">
        <v>105</v>
      </c>
      <c r="Y490" s="616">
        <f t="shared" ref="Y490:Y498" si="74">IFERROR(IF(X490="",0,CEILING((X490/$H490),1)*$H490),"")</f>
        <v>105.60000000000001</v>
      </c>
      <c r="Z490" s="36">
        <f>IFERROR(IF(Y490=0,"",ROUNDUP(Y490/H490,0)*0.01196),"")</f>
        <v>0.2392</v>
      </c>
      <c r="AA490" s="56"/>
      <c r="AB490" s="57"/>
      <c r="AC490" s="543" t="s">
        <v>749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112.15909090909089</v>
      </c>
      <c r="BN490" s="64">
        <f t="shared" ref="BN490:BN498" si="76">IFERROR(Y490*I490/H490,"0")</f>
        <v>112.80000000000001</v>
      </c>
      <c r="BO490" s="64">
        <f t="shared" ref="BO490:BO498" si="77">IFERROR(1/J490*(X490/H490),"0")</f>
        <v>0.19121503496503497</v>
      </c>
      <c r="BP490" s="64">
        <f t="shared" ref="BP490:BP498" si="78">IFERROR(1/J490*(Y490/H490),"0")</f>
        <v>0.19230769230769232</v>
      </c>
    </row>
    <row r="491" spans="1:68" ht="27" customHeight="1" x14ac:dyDescent="0.25">
      <c r="A491" s="54" t="s">
        <v>750</v>
      </c>
      <c r="B491" s="54" t="s">
        <v>751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68</v>
      </c>
      <c r="X491" s="615">
        <v>109</v>
      </c>
      <c r="Y491" s="616">
        <f t="shared" si="74"/>
        <v>110.88000000000001</v>
      </c>
      <c r="Z491" s="36">
        <f>IFERROR(IF(Y491=0,"",ROUNDUP(Y491/H491,0)*0.01196),"")</f>
        <v>0.25115999999999999</v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 t="shared" si="75"/>
        <v>116.43181818181817</v>
      </c>
      <c r="BN491" s="64">
        <f t="shared" si="76"/>
        <v>118.44</v>
      </c>
      <c r="BO491" s="64">
        <f t="shared" si="77"/>
        <v>0.19849941724941728</v>
      </c>
      <c r="BP491" s="64">
        <f t="shared" si="78"/>
        <v>0.20192307692307693</v>
      </c>
    </row>
    <row r="492" spans="1:68" ht="27" customHeight="1" x14ac:dyDescent="0.25">
      <c r="A492" s="54" t="s">
        <v>753</v>
      </c>
      <c r="B492" s="54" t="s">
        <v>754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68</v>
      </c>
      <c r="X492" s="615">
        <v>554</v>
      </c>
      <c r="Y492" s="616">
        <f t="shared" si="74"/>
        <v>554.4</v>
      </c>
      <c r="Z492" s="36">
        <f>IFERROR(IF(Y492=0,"",ROUNDUP(Y492/H492,0)*0.01196),"")</f>
        <v>1.2558</v>
      </c>
      <c r="AA492" s="56"/>
      <c r="AB492" s="57"/>
      <c r="AC492" s="547" t="s">
        <v>755</v>
      </c>
      <c r="AG492" s="64"/>
      <c r="AJ492" s="68"/>
      <c r="AK492" s="68">
        <v>0</v>
      </c>
      <c r="BB492" s="548" t="s">
        <v>1</v>
      </c>
      <c r="BM492" s="64">
        <f t="shared" si="75"/>
        <v>591.77272727272725</v>
      </c>
      <c r="BN492" s="64">
        <f t="shared" si="76"/>
        <v>592.19999999999993</v>
      </c>
      <c r="BO492" s="64">
        <f t="shared" si="77"/>
        <v>1.0088869463869463</v>
      </c>
      <c r="BP492" s="64">
        <f t="shared" si="78"/>
        <v>1.0096153846153846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68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749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758</v>
      </c>
      <c r="B494" s="54" t="s">
        <v>759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68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749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758</v>
      </c>
      <c r="B495" s="54" t="s">
        <v>760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68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749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761</v>
      </c>
      <c r="B496" s="54" t="s">
        <v>762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68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752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763</v>
      </c>
      <c r="B497" s="54" t="s">
        <v>764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68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755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763</v>
      </c>
      <c r="B498" s="54" t="s">
        <v>765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68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755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37" t="s">
        <v>86</v>
      </c>
      <c r="X499" s="617">
        <f>IFERROR(X490/H490,"0")+IFERROR(X491/H491,"0")+IFERROR(X492/H492,"0")+IFERROR(X493/H493,"0")+IFERROR(X494/H494,"0")+IFERROR(X495/H495,"0")+IFERROR(X496/H496,"0")+IFERROR(X497/H497,"0")+IFERROR(X498/H498,"0")</f>
        <v>145.45454545454544</v>
      </c>
      <c r="Y499" s="617">
        <f>IFERROR(Y490/H490,"0")+IFERROR(Y491/H491,"0")+IFERROR(Y492/H492,"0")+IFERROR(Y493/H493,"0")+IFERROR(Y494/H494,"0")+IFERROR(Y495/H495,"0")+IFERROR(Y496/H496,"0")+IFERROR(Y497/H497,"0")+IFERROR(Y498/H498,"0")</f>
        <v>146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1.7461600000000002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37" t="s">
        <v>68</v>
      </c>
      <c r="X500" s="617">
        <f>IFERROR(SUM(X490:X498),"0")</f>
        <v>768</v>
      </c>
      <c r="Y500" s="617">
        <f>IFERROR(SUM(Y490:Y498),"0")</f>
        <v>770.88</v>
      </c>
      <c r="Z500" s="37"/>
      <c r="AA500" s="618"/>
      <c r="AB500" s="618"/>
      <c r="AC500" s="618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hidden="1" customHeight="1" x14ac:dyDescent="0.25">
      <c r="A502" s="54" t="s">
        <v>766</v>
      </c>
      <c r="B502" s="54" t="s">
        <v>767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68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768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769</v>
      </c>
      <c r="B503" s="54" t="s">
        <v>770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68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771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772</v>
      </c>
      <c r="B504" s="54" t="s">
        <v>773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68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774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37" t="s">
        <v>86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37" t="s">
        <v>68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hidden="1" customHeight="1" x14ac:dyDescent="0.25">
      <c r="A508" s="54" t="s">
        <v>775</v>
      </c>
      <c r="B508" s="54" t="s">
        <v>776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68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777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778</v>
      </c>
      <c r="B509" s="54" t="s">
        <v>779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68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37" t="s">
        <v>86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37" t="s">
        <v>68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48"/>
      <c r="AB512" s="48"/>
      <c r="AC512" s="48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hidden="1" customHeight="1" x14ac:dyDescent="0.25">
      <c r="A515" s="54" t="s">
        <v>781</v>
      </c>
      <c r="B515" s="54" t="s">
        <v>782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943" t="s">
        <v>783</v>
      </c>
      <c r="Q515" s="622"/>
      <c r="R515" s="622"/>
      <c r="S515" s="622"/>
      <c r="T515" s="623"/>
      <c r="U515" s="34"/>
      <c r="V515" s="34"/>
      <c r="W515" s="35" t="s">
        <v>68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784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785</v>
      </c>
      <c r="B516" s="54" t="s">
        <v>786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791" t="s">
        <v>787</v>
      </c>
      <c r="Q516" s="622"/>
      <c r="R516" s="622"/>
      <c r="S516" s="622"/>
      <c r="T516" s="623"/>
      <c r="U516" s="34"/>
      <c r="V516" s="34"/>
      <c r="W516" s="35" t="s">
        <v>68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788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789</v>
      </c>
      <c r="B517" s="54" t="s">
        <v>790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39" t="s">
        <v>791</v>
      </c>
      <c r="Q517" s="622"/>
      <c r="R517" s="622"/>
      <c r="S517" s="622"/>
      <c r="T517" s="623"/>
      <c r="U517" s="34"/>
      <c r="V517" s="34"/>
      <c r="W517" s="35" t="s">
        <v>68</v>
      </c>
      <c r="X517" s="615">
        <v>0</v>
      </c>
      <c r="Y517" s="616">
        <f>IFERROR(IF(X517="",0,CEILING((X517/$H517),1)*$H517),"")</f>
        <v>0</v>
      </c>
      <c r="Z517" s="36" t="str">
        <f>IFERROR(IF(Y517=0,"",ROUNDUP(Y517/H517,0)*0.01898),"")</f>
        <v/>
      </c>
      <c r="AA517" s="56"/>
      <c r="AB517" s="57"/>
      <c r="AC517" s="575" t="s">
        <v>792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37" t="s">
        <v>86</v>
      </c>
      <c r="X518" s="617">
        <f>IFERROR(X515/H515,"0")+IFERROR(X516/H516,"0")+IFERROR(X517/H517,"0")</f>
        <v>0</v>
      </c>
      <c r="Y518" s="617">
        <f>IFERROR(Y515/H515,"0")+IFERROR(Y516/H516,"0")+IFERROR(Y517/H517,"0")</f>
        <v>0</v>
      </c>
      <c r="Z518" s="617">
        <f>IFERROR(IF(Z515="",0,Z515),"0")+IFERROR(IF(Z516="",0,Z516),"0")+IFERROR(IF(Z517="",0,Z517),"0")</f>
        <v>0</v>
      </c>
      <c r="AA518" s="618"/>
      <c r="AB518" s="618"/>
      <c r="AC518" s="618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37" t="s">
        <v>68</v>
      </c>
      <c r="X519" s="617">
        <f>IFERROR(SUM(X515:X517),"0")</f>
        <v>0</v>
      </c>
      <c r="Y519" s="617">
        <f>IFERROR(SUM(Y515:Y517),"0")</f>
        <v>0</v>
      </c>
      <c r="Z519" s="37"/>
      <c r="AA519" s="618"/>
      <c r="AB519" s="618"/>
      <c r="AC519" s="618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hidden="1" customHeight="1" x14ac:dyDescent="0.25">
      <c r="A521" s="54" t="s">
        <v>793</v>
      </c>
      <c r="B521" s="54" t="s">
        <v>794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98</v>
      </c>
      <c r="L521" s="32"/>
      <c r="M521" s="33" t="s">
        <v>99</v>
      </c>
      <c r="N521" s="33"/>
      <c r="O521" s="32">
        <v>50</v>
      </c>
      <c r="P521" s="700" t="s">
        <v>795</v>
      </c>
      <c r="Q521" s="622"/>
      <c r="R521" s="622"/>
      <c r="S521" s="622"/>
      <c r="T521" s="623"/>
      <c r="U521" s="34"/>
      <c r="V521" s="34"/>
      <c r="W521" s="35" t="s">
        <v>68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796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793</v>
      </c>
      <c r="B522" s="54" t="s">
        <v>797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98</v>
      </c>
      <c r="L522" s="32"/>
      <c r="M522" s="33" t="s">
        <v>104</v>
      </c>
      <c r="N522" s="33"/>
      <c r="O522" s="32">
        <v>50</v>
      </c>
      <c r="P522" s="693" t="s">
        <v>798</v>
      </c>
      <c r="Q522" s="622"/>
      <c r="R522" s="622"/>
      <c r="S522" s="622"/>
      <c r="T522" s="623"/>
      <c r="U522" s="34"/>
      <c r="V522" s="34"/>
      <c r="W522" s="35" t="s">
        <v>68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799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800</v>
      </c>
      <c r="B523" s="54" t="s">
        <v>801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98</v>
      </c>
      <c r="L523" s="32"/>
      <c r="M523" s="33" t="s">
        <v>99</v>
      </c>
      <c r="N523" s="33"/>
      <c r="O523" s="32">
        <v>50</v>
      </c>
      <c r="P523" s="744" t="s">
        <v>802</v>
      </c>
      <c r="Q523" s="622"/>
      <c r="R523" s="622"/>
      <c r="S523" s="622"/>
      <c r="T523" s="623"/>
      <c r="U523" s="34"/>
      <c r="V523" s="34"/>
      <c r="W523" s="35" t="s">
        <v>68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799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803</v>
      </c>
      <c r="B524" s="54" t="s">
        <v>804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103</v>
      </c>
      <c r="L524" s="32"/>
      <c r="M524" s="33" t="s">
        <v>99</v>
      </c>
      <c r="N524" s="33"/>
      <c r="O524" s="32">
        <v>50</v>
      </c>
      <c r="P524" s="786" t="s">
        <v>805</v>
      </c>
      <c r="Q524" s="622"/>
      <c r="R524" s="622"/>
      <c r="S524" s="622"/>
      <c r="T524" s="623"/>
      <c r="U524" s="34"/>
      <c r="V524" s="34"/>
      <c r="W524" s="35" t="s">
        <v>68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806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37" t="s">
        <v>86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37" t="s">
        <v>68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hidden="1" customHeight="1" x14ac:dyDescent="0.25">
      <c r="A528" s="54" t="s">
        <v>807</v>
      </c>
      <c r="B528" s="54" t="s">
        <v>808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103</v>
      </c>
      <c r="L528" s="32"/>
      <c r="M528" s="33" t="s">
        <v>67</v>
      </c>
      <c r="N528" s="33"/>
      <c r="O528" s="32">
        <v>40</v>
      </c>
      <c r="P528" s="954" t="s">
        <v>809</v>
      </c>
      <c r="Q528" s="622"/>
      <c r="R528" s="622"/>
      <c r="S528" s="622"/>
      <c r="T528" s="623"/>
      <c r="U528" s="34"/>
      <c r="V528" s="34"/>
      <c r="W528" s="35" t="s">
        <v>68</v>
      </c>
      <c r="X528" s="615">
        <v>0</v>
      </c>
      <c r="Y528" s="616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85" t="s">
        <v>810</v>
      </c>
      <c r="AG528" s="64"/>
      <c r="AJ528" s="68"/>
      <c r="AK528" s="68">
        <v>0</v>
      </c>
      <c r="BB528" s="58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811</v>
      </c>
      <c r="B529" s="54" t="s">
        <v>812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103</v>
      </c>
      <c r="L529" s="32"/>
      <c r="M529" s="33" t="s">
        <v>67</v>
      </c>
      <c r="N529" s="33"/>
      <c r="O529" s="32">
        <v>40</v>
      </c>
      <c r="P529" s="782" t="s">
        <v>813</v>
      </c>
      <c r="Q529" s="622"/>
      <c r="R529" s="622"/>
      <c r="S529" s="622"/>
      <c r="T529" s="623"/>
      <c r="U529" s="34"/>
      <c r="V529" s="34"/>
      <c r="W529" s="35" t="s">
        <v>68</v>
      </c>
      <c r="X529" s="615">
        <v>0</v>
      </c>
      <c r="Y529" s="616">
        <f>IFERROR(IF(X529="",0,CEILING((X529/$H529),1)*$H529),"")</f>
        <v>0</v>
      </c>
      <c r="Z529" s="36" t="str">
        <f>IFERROR(IF(Y529=0,"",ROUNDUP(Y529/H529,0)*0.00902),"")</f>
        <v/>
      </c>
      <c r="AA529" s="56"/>
      <c r="AB529" s="57"/>
      <c r="AC529" s="587" t="s">
        <v>814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37" t="s">
        <v>86</v>
      </c>
      <c r="X530" s="617">
        <f>IFERROR(X528/H528,"0")+IFERROR(X529/H529,"0")</f>
        <v>0</v>
      </c>
      <c r="Y530" s="617">
        <f>IFERROR(Y528/H528,"0")+IFERROR(Y529/H529,"0")</f>
        <v>0</v>
      </c>
      <c r="Z530" s="617">
        <f>IFERROR(IF(Z528="",0,Z528),"0")+IFERROR(IF(Z529="",0,Z529),"0")</f>
        <v>0</v>
      </c>
      <c r="AA530" s="618"/>
      <c r="AB530" s="618"/>
      <c r="AC530" s="618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37" t="s">
        <v>68</v>
      </c>
      <c r="X531" s="617">
        <f>IFERROR(SUM(X528:X529),"0")</f>
        <v>0</v>
      </c>
      <c r="Y531" s="617">
        <f>IFERROR(SUM(Y528:Y529),"0")</f>
        <v>0</v>
      </c>
      <c r="Z531" s="37"/>
      <c r="AA531" s="618"/>
      <c r="AB531" s="618"/>
      <c r="AC531" s="618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hidden="1" customHeight="1" x14ac:dyDescent="0.25">
      <c r="A533" s="54" t="s">
        <v>815</v>
      </c>
      <c r="B533" s="54" t="s">
        <v>816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98</v>
      </c>
      <c r="L533" s="32"/>
      <c r="M533" s="33" t="s">
        <v>127</v>
      </c>
      <c r="N533" s="33"/>
      <c r="O533" s="32">
        <v>45</v>
      </c>
      <c r="P533" s="827" t="s">
        <v>817</v>
      </c>
      <c r="Q533" s="622"/>
      <c r="R533" s="622"/>
      <c r="S533" s="622"/>
      <c r="T533" s="623"/>
      <c r="U533" s="34"/>
      <c r="V533" s="34"/>
      <c r="W533" s="35" t="s">
        <v>68</v>
      </c>
      <c r="X533" s="615">
        <v>0</v>
      </c>
      <c r="Y533" s="616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9" t="s">
        <v>818</v>
      </c>
      <c r="AG533" s="64"/>
      <c r="AJ533" s="68"/>
      <c r="AK533" s="68">
        <v>0</v>
      </c>
      <c r="BB533" s="59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815</v>
      </c>
      <c r="B534" s="54" t="s">
        <v>819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98</v>
      </c>
      <c r="L534" s="32"/>
      <c r="M534" s="33" t="s">
        <v>104</v>
      </c>
      <c r="N534" s="33"/>
      <c r="O534" s="32">
        <v>45</v>
      </c>
      <c r="P534" s="968" t="s">
        <v>817</v>
      </c>
      <c r="Q534" s="622"/>
      <c r="R534" s="622"/>
      <c r="S534" s="622"/>
      <c r="T534" s="623"/>
      <c r="U534" s="34"/>
      <c r="V534" s="34"/>
      <c r="W534" s="35" t="s">
        <v>68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818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37" t="s">
        <v>86</v>
      </c>
      <c r="X535" s="617">
        <f>IFERROR(X533/H533,"0")+IFERROR(X534/H534,"0")</f>
        <v>0</v>
      </c>
      <c r="Y535" s="617">
        <f>IFERROR(Y533/H533,"0")+IFERROR(Y534/H534,"0")</f>
        <v>0</v>
      </c>
      <c r="Z535" s="617">
        <f>IFERROR(IF(Z533="",0,Z533),"0")+IFERROR(IF(Z534="",0,Z534),"0")</f>
        <v>0</v>
      </c>
      <c r="AA535" s="618"/>
      <c r="AB535" s="618"/>
      <c r="AC535" s="618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37" t="s">
        <v>68</v>
      </c>
      <c r="X536" s="617">
        <f>IFERROR(SUM(X533:X534),"0")</f>
        <v>0</v>
      </c>
      <c r="Y536" s="617">
        <f>IFERROR(SUM(Y533:Y534),"0")</f>
        <v>0</v>
      </c>
      <c r="Z536" s="37"/>
      <c r="AA536" s="618"/>
      <c r="AB536" s="618"/>
      <c r="AC536" s="618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hidden="1" customHeight="1" x14ac:dyDescent="0.25">
      <c r="A538" s="54" t="s">
        <v>820</v>
      </c>
      <c r="B538" s="54" t="s">
        <v>821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98</v>
      </c>
      <c r="L538" s="32"/>
      <c r="M538" s="33" t="s">
        <v>104</v>
      </c>
      <c r="N538" s="33"/>
      <c r="O538" s="32">
        <v>40</v>
      </c>
      <c r="P538" s="828" t="s">
        <v>822</v>
      </c>
      <c r="Q538" s="622"/>
      <c r="R538" s="622"/>
      <c r="S538" s="622"/>
      <c r="T538" s="623"/>
      <c r="U538" s="34"/>
      <c r="V538" s="34"/>
      <c r="W538" s="35" t="s">
        <v>68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823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820</v>
      </c>
      <c r="B539" s="54" t="s">
        <v>824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98</v>
      </c>
      <c r="L539" s="32"/>
      <c r="M539" s="33" t="s">
        <v>127</v>
      </c>
      <c r="N539" s="33"/>
      <c r="O539" s="32">
        <v>40</v>
      </c>
      <c r="P539" s="655" t="s">
        <v>825</v>
      </c>
      <c r="Q539" s="622"/>
      <c r="R539" s="622"/>
      <c r="S539" s="622"/>
      <c r="T539" s="623"/>
      <c r="U539" s="34"/>
      <c r="V539" s="34"/>
      <c r="W539" s="35" t="s">
        <v>68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823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826</v>
      </c>
      <c r="B540" s="54" t="s">
        <v>827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98</v>
      </c>
      <c r="L540" s="32"/>
      <c r="M540" s="33" t="s">
        <v>104</v>
      </c>
      <c r="N540" s="33"/>
      <c r="O540" s="32">
        <v>40</v>
      </c>
      <c r="P540" s="834" t="s">
        <v>828</v>
      </c>
      <c r="Q540" s="622"/>
      <c r="R540" s="622"/>
      <c r="S540" s="622"/>
      <c r="T540" s="623"/>
      <c r="U540" s="34"/>
      <c r="V540" s="34"/>
      <c r="W540" s="35" t="s">
        <v>68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829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826</v>
      </c>
      <c r="B541" s="54" t="s">
        <v>830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98</v>
      </c>
      <c r="L541" s="32"/>
      <c r="M541" s="33" t="s">
        <v>127</v>
      </c>
      <c r="N541" s="33"/>
      <c r="O541" s="32">
        <v>40</v>
      </c>
      <c r="P541" s="865" t="s">
        <v>831</v>
      </c>
      <c r="Q541" s="622"/>
      <c r="R541" s="622"/>
      <c r="S541" s="622"/>
      <c r="T541" s="623"/>
      <c r="U541" s="34"/>
      <c r="V541" s="34"/>
      <c r="W541" s="35" t="s">
        <v>68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829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37" t="s">
        <v>86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37" t="s">
        <v>68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hidden="1" customHeight="1" x14ac:dyDescent="0.25">
      <c r="A546" s="54" t="s">
        <v>833</v>
      </c>
      <c r="B546" s="54" t="s">
        <v>834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98</v>
      </c>
      <c r="L546" s="32"/>
      <c r="M546" s="33" t="s">
        <v>99</v>
      </c>
      <c r="N546" s="33"/>
      <c r="O546" s="32">
        <v>55</v>
      </c>
      <c r="P546" s="741" t="s">
        <v>835</v>
      </c>
      <c r="Q546" s="622"/>
      <c r="R546" s="622"/>
      <c r="S546" s="622"/>
      <c r="T546" s="623"/>
      <c r="U546" s="34"/>
      <c r="V546" s="34"/>
      <c r="W546" s="35" t="s">
        <v>68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836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37" t="s">
        <v>86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37" t="s">
        <v>68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hidden="1" customHeight="1" x14ac:dyDescent="0.25">
      <c r="A550" s="54" t="s">
        <v>837</v>
      </c>
      <c r="B550" s="54" t="s">
        <v>838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98</v>
      </c>
      <c r="L550" s="32"/>
      <c r="M550" s="33" t="s">
        <v>99</v>
      </c>
      <c r="N550" s="33"/>
      <c r="O550" s="32">
        <v>50</v>
      </c>
      <c r="P550" s="689" t="s">
        <v>839</v>
      </c>
      <c r="Q550" s="622"/>
      <c r="R550" s="622"/>
      <c r="S550" s="622"/>
      <c r="T550" s="623"/>
      <c r="U550" s="34"/>
      <c r="V550" s="34"/>
      <c r="W550" s="35" t="s">
        <v>68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840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37" t="s">
        <v>86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37" t="s">
        <v>68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hidden="1" customHeight="1" x14ac:dyDescent="0.25">
      <c r="A554" s="54" t="s">
        <v>841</v>
      </c>
      <c r="B554" s="54" t="s">
        <v>842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103</v>
      </c>
      <c r="L554" s="32"/>
      <c r="M554" s="33" t="s">
        <v>67</v>
      </c>
      <c r="N554" s="33"/>
      <c r="O554" s="32">
        <v>40</v>
      </c>
      <c r="P554" s="863" t="s">
        <v>843</v>
      </c>
      <c r="Q554" s="622"/>
      <c r="R554" s="622"/>
      <c r="S554" s="622"/>
      <c r="T554" s="623"/>
      <c r="U554" s="34"/>
      <c r="V554" s="34"/>
      <c r="W554" s="35" t="s">
        <v>68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844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37" t="s">
        <v>86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37" t="s">
        <v>68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37" t="s">
        <v>68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11006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11127.93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37" t="s">
        <v>68</v>
      </c>
      <c r="X558" s="617">
        <f>IFERROR(SUM(BM22:BM554),"0")</f>
        <v>11623.986494642611</v>
      </c>
      <c r="Y558" s="617">
        <f>IFERROR(SUM(BN22:BN554),"0")</f>
        <v>11752.309000000001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37" t="s">
        <v>848</v>
      </c>
      <c r="X559" s="38">
        <f>ROUNDUP(SUM(BO22:BO554),0)</f>
        <v>19</v>
      </c>
      <c r="Y559" s="38">
        <f>ROUNDUP(SUM(BP22:BP554),0)</f>
        <v>19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37" t="s">
        <v>68</v>
      </c>
      <c r="X560" s="617">
        <f>GrossWeightTotal+PalletQtyTotal*25</f>
        <v>12098.986494642611</v>
      </c>
      <c r="Y560" s="617">
        <f>GrossWeightTotalR+PalletQtyTotalR*25</f>
        <v>12227.309000000001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37" t="s">
        <v>848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1826.22657451481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1844</v>
      </c>
      <c r="Z561" s="37"/>
      <c r="AA561" s="618"/>
      <c r="AB561" s="618"/>
      <c r="AC561" s="618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39" t="s">
        <v>852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22.253959999999999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853</v>
      </c>
      <c r="B564" s="612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612" t="s">
        <v>703</v>
      </c>
      <c r="AC564" s="658" t="s">
        <v>780</v>
      </c>
      <c r="AD564" s="660"/>
      <c r="AF564" s="613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613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613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613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613"/>
    </row>
    <row r="567" spans="1:32" ht="18" customHeight="1" thickTop="1" thickBot="1" x14ac:dyDescent="0.25">
      <c r="A567" s="40" t="s">
        <v>855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151.20000000000002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411</v>
      </c>
      <c r="E567" s="46">
        <f>IFERROR(Y86*1,"0")+IFERROR(Y87*1,"0")+IFERROR(Y88*1,"0")+IFERROR(Y92*1,"0")+IFERROR(Y93*1,"0")+IFERROR(Y94*1,"0")+IFERROR(Y95*1,"0")+IFERROR(Y96*1,"0")+IFERROR(Y97*1,"0")+IFERROR(Y98*1,"0")+IFERROR(Y99*1,"0")</f>
        <v>721.50000000000011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823.19999999999993</v>
      </c>
      <c r="G567" s="46">
        <f>IFERROR(Y133*1,"0")+IFERROR(Y134*1,"0")+IFERROR(Y138*1,"0")+IFERROR(Y139*1,"0")+IFERROR(Y143*1,"0")+IFERROR(Y144*1,"0")</f>
        <v>0</v>
      </c>
      <c r="H567" s="46">
        <f>IFERROR(Y149*1,"0")+IFERROR(Y153*1,"0")+IFERROR(Y154*1,"0")+IFERROR(Y155*1,"0")+IFERROR(Y159*1,"0")</f>
        <v>0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123.9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1630.5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0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146.4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0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485.54999999999995</v>
      </c>
      <c r="U567" s="46">
        <f>IFERROR(Y355*1,"0")+IFERROR(Y359*1,"0")+IFERROR(Y360*1,"0")+IFERROR(Y361*1,"0")</f>
        <v>0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3195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504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46">
        <f>IFERROR(Y436*1,"0")+IFERROR(Y437*1,"0")+IFERROR(Y441*1,"0")+IFERROR(Y442*1,"0")+IFERROR(Y443*1,"0")+IFERROR(Y444*1,"0")</f>
        <v>0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2935.6800000000003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46">
        <f>IFERROR(Y546*1,"0")+IFERROR(Y550*1,"0")+IFERROR(Y554*1,"0")</f>
        <v>0</v>
      </c>
      <c r="AF567" s="613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6,00"/>
        <filter val="1 221,00"/>
        <filter val="1 570,00"/>
        <filter val="1 826,23"/>
        <filter val="105,00"/>
        <filter val="109,00"/>
        <filter val="11 006,00"/>
        <filter val="11 623,99"/>
        <filter val="111,74"/>
        <filter val="119,00"/>
        <filter val="12 098,99"/>
        <filter val="12,16"/>
        <filter val="121,00"/>
        <filter val="126,38"/>
        <filter val="13,33"/>
        <filter val="136,00"/>
        <filter val="143,00"/>
        <filter val="144,00"/>
        <filter val="145,45"/>
        <filter val="152,87"/>
        <filter val="160,00"/>
        <filter val="164,81"/>
        <filter val="18,49"/>
        <filter val="18,61"/>
        <filter val="181,00"/>
        <filter val="183,00"/>
        <filter val="186,00"/>
        <filter val="19"/>
        <filter val="2 293,00"/>
        <filter val="201,00"/>
        <filter val="21,67"/>
        <filter val="232,00"/>
        <filter val="234,00"/>
        <filter val="235,00"/>
        <filter val="24,00"/>
        <filter val="248,00"/>
        <filter val="254,00"/>
        <filter val="29,17"/>
        <filter val="290,00"/>
        <filter val="297,35"/>
        <filter val="3,43"/>
        <filter val="30,00"/>
        <filter val="305,42"/>
        <filter val="31,00"/>
        <filter val="322,00"/>
        <filter val="337,00"/>
        <filter val="36,00"/>
        <filter val="37,00"/>
        <filter val="382,00"/>
        <filter val="40,00"/>
        <filter val="404,00"/>
        <filter val="41,00"/>
        <filter val="41,20"/>
        <filter val="42,00"/>
        <filter val="447,00"/>
        <filter val="45,00"/>
        <filter val="47,00"/>
        <filter val="48,00"/>
        <filter val="499,00"/>
        <filter val="51,90"/>
        <filter val="538,00"/>
        <filter val="55,00"/>
        <filter val="55,44"/>
        <filter val="554,00"/>
        <filter val="564,00"/>
        <filter val="57,31"/>
        <filter val="58,93"/>
        <filter val="59,58"/>
        <filter val="590,00"/>
        <filter val="61,00"/>
        <filter val="646,00"/>
        <filter val="66,00"/>
        <filter val="668,00"/>
        <filter val="70,00"/>
        <filter val="72,51"/>
        <filter val="768,00"/>
        <filter val="8,46"/>
        <filter val="81,00"/>
        <filter val="82,00"/>
        <filter val="884,00"/>
        <filter val="901,00"/>
        <filter val="99,00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52"/>
    </row>
    <row r="3" spans="2:8" x14ac:dyDescent="0.2">
      <c r="B3" s="47" t="s">
        <v>857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858</v>
      </c>
      <c r="D6" s="47" t="s">
        <v>859</v>
      </c>
      <c r="E6" s="47"/>
    </row>
    <row r="7" spans="2:8" x14ac:dyDescent="0.2">
      <c r="B7" s="47" t="s">
        <v>860</v>
      </c>
      <c r="C7" s="47" t="s">
        <v>861</v>
      </c>
      <c r="D7" s="47" t="s">
        <v>862</v>
      </c>
      <c r="E7" s="47"/>
    </row>
    <row r="8" spans="2:8" x14ac:dyDescent="0.2">
      <c r="B8" s="47" t="s">
        <v>863</v>
      </c>
      <c r="C8" s="47" t="s">
        <v>864</v>
      </c>
      <c r="D8" s="47" t="s">
        <v>865</v>
      </c>
      <c r="E8" s="47"/>
    </row>
    <row r="9" spans="2:8" x14ac:dyDescent="0.2">
      <c r="B9" s="47" t="s">
        <v>866</v>
      </c>
      <c r="C9" s="47" t="s">
        <v>867</v>
      </c>
      <c r="D9" s="47" t="s">
        <v>868</v>
      </c>
      <c r="E9" s="47"/>
    </row>
    <row r="10" spans="2:8" x14ac:dyDescent="0.2">
      <c r="B10" s="47" t="s">
        <v>869</v>
      </c>
      <c r="C10" s="47" t="s">
        <v>870</v>
      </c>
      <c r="D10" s="47" t="s">
        <v>871</v>
      </c>
      <c r="E10" s="47"/>
    </row>
    <row r="11" spans="2:8" x14ac:dyDescent="0.2">
      <c r="B11" s="47" t="s">
        <v>872</v>
      </c>
      <c r="C11" s="47" t="s">
        <v>873</v>
      </c>
      <c r="D11" s="47" t="s">
        <v>874</v>
      </c>
      <c r="E11" s="47"/>
    </row>
    <row r="13" spans="2:8" x14ac:dyDescent="0.2">
      <c r="B13" s="47" t="s">
        <v>875</v>
      </c>
      <c r="C13" s="47" t="s">
        <v>858</v>
      </c>
      <c r="D13" s="47"/>
      <c r="E13" s="47"/>
    </row>
    <row r="15" spans="2:8" x14ac:dyDescent="0.2">
      <c r="B15" s="47" t="s">
        <v>876</v>
      </c>
      <c r="C15" s="47" t="s">
        <v>861</v>
      </c>
      <c r="D15" s="47"/>
      <c r="E15" s="47"/>
    </row>
    <row r="17" spans="2:5" x14ac:dyDescent="0.2">
      <c r="B17" s="47" t="s">
        <v>877</v>
      </c>
      <c r="C17" s="47" t="s">
        <v>864</v>
      </c>
      <c r="D17" s="47"/>
      <c r="E17" s="47"/>
    </row>
    <row r="19" spans="2:5" x14ac:dyDescent="0.2">
      <c r="B19" s="47" t="s">
        <v>878</v>
      </c>
      <c r="C19" s="47" t="s">
        <v>867</v>
      </c>
      <c r="D19" s="47"/>
      <c r="E19" s="47"/>
    </row>
    <row r="21" spans="2:5" x14ac:dyDescent="0.2">
      <c r="B21" s="47" t="s">
        <v>879</v>
      </c>
      <c r="C21" s="47" t="s">
        <v>870</v>
      </c>
      <c r="D21" s="47"/>
      <c r="E21" s="47"/>
    </row>
    <row r="23" spans="2:5" x14ac:dyDescent="0.2">
      <c r="B23" s="47" t="s">
        <v>880</v>
      </c>
      <c r="C23" s="47" t="s">
        <v>873</v>
      </c>
      <c r="D23" s="47"/>
      <c r="E23" s="47"/>
    </row>
    <row r="25" spans="2:5" x14ac:dyDescent="0.2">
      <c r="B25" s="47" t="s">
        <v>881</v>
      </c>
      <c r="C25" s="47"/>
      <c r="D25" s="47"/>
      <c r="E25" s="47"/>
    </row>
    <row r="26" spans="2:5" x14ac:dyDescent="0.2">
      <c r="B26" s="47" t="s">
        <v>882</v>
      </c>
      <c r="C26" s="47"/>
      <c r="D26" s="47"/>
      <c r="E26" s="47"/>
    </row>
    <row r="27" spans="2:5" x14ac:dyDescent="0.2">
      <c r="B27" s="47" t="s">
        <v>883</v>
      </c>
      <c r="C27" s="47"/>
      <c r="D27" s="47"/>
      <c r="E27" s="47"/>
    </row>
    <row r="28" spans="2:5" x14ac:dyDescent="0.2">
      <c r="B28" s="47" t="s">
        <v>884</v>
      </c>
      <c r="C28" s="47"/>
      <c r="D28" s="47"/>
      <c r="E28" s="47"/>
    </row>
    <row r="29" spans="2:5" x14ac:dyDescent="0.2">
      <c r="B29" s="47" t="s">
        <v>885</v>
      </c>
      <c r="C29" s="47"/>
      <c r="D29" s="47"/>
      <c r="E29" s="47"/>
    </row>
    <row r="30" spans="2:5" x14ac:dyDescent="0.2">
      <c r="B30" s="47" t="s">
        <v>886</v>
      </c>
      <c r="C30" s="47"/>
      <c r="D30" s="47"/>
      <c r="E30" s="47"/>
    </row>
    <row r="31" spans="2:5" x14ac:dyDescent="0.2">
      <c r="B31" s="47" t="s">
        <v>887</v>
      </c>
      <c r="C31" s="47"/>
      <c r="D31" s="47"/>
      <c r="E31" s="47"/>
    </row>
    <row r="32" spans="2:5" x14ac:dyDescent="0.2">
      <c r="B32" s="47" t="s">
        <v>888</v>
      </c>
      <c r="C32" s="47"/>
      <c r="D32" s="47"/>
      <c r="E32" s="47"/>
    </row>
    <row r="33" spans="2:5" x14ac:dyDescent="0.2">
      <c r="B33" s="47" t="s">
        <v>889</v>
      </c>
      <c r="C33" s="47"/>
      <c r="D33" s="47"/>
      <c r="E33" s="47"/>
    </row>
    <row r="34" spans="2:5" x14ac:dyDescent="0.2">
      <c r="B34" s="47" t="s">
        <v>890</v>
      </c>
      <c r="C34" s="47"/>
      <c r="D34" s="47"/>
      <c r="E34" s="47"/>
    </row>
    <row r="35" spans="2:5" x14ac:dyDescent="0.2">
      <c r="B35" s="47" t="s">
        <v>891</v>
      </c>
      <c r="C35" s="47"/>
      <c r="D35" s="47"/>
      <c r="E35" s="47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2025-05-08T11:14:43Z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