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2485FD2-EBF0-4948-B74C-594355BDD1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X551" i="1"/>
  <c r="BO550" i="1"/>
  <c r="BM550" i="1"/>
  <c r="Y550" i="1"/>
  <c r="X548" i="1"/>
  <c r="X547" i="1"/>
  <c r="BO546" i="1"/>
  <c r="BM546" i="1"/>
  <c r="Y546" i="1"/>
  <c r="X543" i="1"/>
  <c r="X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X531" i="1"/>
  <c r="X530" i="1"/>
  <c r="BO529" i="1"/>
  <c r="BM529" i="1"/>
  <c r="Y529" i="1"/>
  <c r="BO528" i="1"/>
  <c r="BM528" i="1"/>
  <c r="Y528" i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18" i="1" s="1"/>
  <c r="Y515" i="1"/>
  <c r="Y519" i="1" s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Z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Y351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BO341" i="1"/>
  <c r="BM341" i="1"/>
  <c r="Y341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O320" i="1"/>
  <c r="BM320" i="1"/>
  <c r="Y320" i="1"/>
  <c r="BP320" i="1" s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X249" i="1"/>
  <c r="X248" i="1"/>
  <c r="BO247" i="1"/>
  <c r="BM247" i="1"/>
  <c r="Y247" i="1"/>
  <c r="Y248" i="1" s="1"/>
  <c r="X245" i="1"/>
  <c r="X244" i="1"/>
  <c r="BO243" i="1"/>
  <c r="BM243" i="1"/>
  <c r="Y243" i="1"/>
  <c r="P243" i="1"/>
  <c r="BO242" i="1"/>
  <c r="BM242" i="1"/>
  <c r="Y242" i="1"/>
  <c r="Y245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Y228" i="1" s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Y184" i="1" s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N155" i="1"/>
  <c r="BM155" i="1"/>
  <c r="Z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M149" i="1"/>
  <c r="Y149" i="1"/>
  <c r="H567" i="1" s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E567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557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175" i="1" l="1"/>
  <c r="BN175" i="1"/>
  <c r="Z175" i="1"/>
  <c r="BP214" i="1"/>
  <c r="BN214" i="1"/>
  <c r="Z214" i="1"/>
  <c r="BP237" i="1"/>
  <c r="BN237" i="1"/>
  <c r="Z237" i="1"/>
  <c r="BP281" i="1"/>
  <c r="BN281" i="1"/>
  <c r="Z281" i="1"/>
  <c r="BP330" i="1"/>
  <c r="BN330" i="1"/>
  <c r="Z330" i="1"/>
  <c r="BP371" i="1"/>
  <c r="BN371" i="1"/>
  <c r="Z371" i="1"/>
  <c r="BP406" i="1"/>
  <c r="BN406" i="1"/>
  <c r="Z406" i="1"/>
  <c r="BP444" i="1"/>
  <c r="BN444" i="1"/>
  <c r="Z444" i="1"/>
  <c r="BP478" i="1"/>
  <c r="BN478" i="1"/>
  <c r="Z478" i="1"/>
  <c r="BP502" i="1"/>
  <c r="BN502" i="1"/>
  <c r="Z502" i="1"/>
  <c r="BP539" i="1"/>
  <c r="BN539" i="1"/>
  <c r="Z539" i="1"/>
  <c r="BP541" i="1"/>
  <c r="BN541" i="1"/>
  <c r="Z541" i="1"/>
  <c r="Y552" i="1"/>
  <c r="Y551" i="1"/>
  <c r="BP550" i="1"/>
  <c r="BN550" i="1"/>
  <c r="Z550" i="1"/>
  <c r="Z551" i="1" s="1"/>
  <c r="X558" i="1"/>
  <c r="Z23" i="1"/>
  <c r="BN23" i="1"/>
  <c r="Z39" i="1"/>
  <c r="BN39" i="1"/>
  <c r="D567" i="1"/>
  <c r="Z58" i="1"/>
  <c r="BN58" i="1"/>
  <c r="Z74" i="1"/>
  <c r="BN74" i="1"/>
  <c r="Y100" i="1"/>
  <c r="Z98" i="1"/>
  <c r="BN98" i="1"/>
  <c r="F567" i="1"/>
  <c r="Z113" i="1"/>
  <c r="BN113" i="1"/>
  <c r="Y125" i="1"/>
  <c r="Z123" i="1"/>
  <c r="BN123" i="1"/>
  <c r="Z144" i="1"/>
  <c r="BN144" i="1"/>
  <c r="BP202" i="1"/>
  <c r="BN202" i="1"/>
  <c r="Z202" i="1"/>
  <c r="BP226" i="1"/>
  <c r="BN226" i="1"/>
  <c r="Z226" i="1"/>
  <c r="BP264" i="1"/>
  <c r="BN264" i="1"/>
  <c r="Z264" i="1"/>
  <c r="BP316" i="1"/>
  <c r="BN316" i="1"/>
  <c r="Z316" i="1"/>
  <c r="BP350" i="1"/>
  <c r="BN350" i="1"/>
  <c r="Z350" i="1"/>
  <c r="Y356" i="1"/>
  <c r="BP355" i="1"/>
  <c r="BN355" i="1"/>
  <c r="Z355" i="1"/>
  <c r="Z356" i="1" s="1"/>
  <c r="BP359" i="1"/>
  <c r="BN359" i="1"/>
  <c r="Z359" i="1"/>
  <c r="Y389" i="1"/>
  <c r="Y388" i="1"/>
  <c r="BP387" i="1"/>
  <c r="BN387" i="1"/>
  <c r="Z387" i="1"/>
  <c r="Z388" i="1" s="1"/>
  <c r="BP392" i="1"/>
  <c r="BN392" i="1"/>
  <c r="Z392" i="1"/>
  <c r="BP470" i="1"/>
  <c r="BN470" i="1"/>
  <c r="Z470" i="1"/>
  <c r="BP492" i="1"/>
  <c r="BN492" i="1"/>
  <c r="Z492" i="1"/>
  <c r="Y543" i="1"/>
  <c r="Y542" i="1"/>
  <c r="BP538" i="1"/>
  <c r="BN538" i="1"/>
  <c r="Z538" i="1"/>
  <c r="BP540" i="1"/>
  <c r="BN540" i="1"/>
  <c r="Z540" i="1"/>
  <c r="Y157" i="1"/>
  <c r="BP153" i="1"/>
  <c r="BP173" i="1"/>
  <c r="BN173" i="1"/>
  <c r="Z173" i="1"/>
  <c r="BP198" i="1"/>
  <c r="BN198" i="1"/>
  <c r="Z198" i="1"/>
  <c r="BP208" i="1"/>
  <c r="BN208" i="1"/>
  <c r="Z208" i="1"/>
  <c r="BP220" i="1"/>
  <c r="BN220" i="1"/>
  <c r="Z220" i="1"/>
  <c r="BP235" i="1"/>
  <c r="BN235" i="1"/>
  <c r="Z235" i="1"/>
  <c r="BP262" i="1"/>
  <c r="BN262" i="1"/>
  <c r="Z262" i="1"/>
  <c r="BP279" i="1"/>
  <c r="BN279" i="1"/>
  <c r="Z279" i="1"/>
  <c r="BP314" i="1"/>
  <c r="BN314" i="1"/>
  <c r="Z314" i="1"/>
  <c r="B567" i="1"/>
  <c r="X559" i="1"/>
  <c r="X560" i="1" s="1"/>
  <c r="Z25" i="1"/>
  <c r="BN25" i="1"/>
  <c r="Z31" i="1"/>
  <c r="Z32" i="1" s="1"/>
  <c r="BN31" i="1"/>
  <c r="BP31" i="1"/>
  <c r="Y32" i="1"/>
  <c r="Z37" i="1"/>
  <c r="BN37" i="1"/>
  <c r="Z50" i="1"/>
  <c r="BN50" i="1"/>
  <c r="Z54" i="1"/>
  <c r="BN54" i="1"/>
  <c r="Y62" i="1"/>
  <c r="Z60" i="1"/>
  <c r="BN60" i="1"/>
  <c r="Y68" i="1"/>
  <c r="Z72" i="1"/>
  <c r="BN72" i="1"/>
  <c r="Z76" i="1"/>
  <c r="BN76" i="1"/>
  <c r="Y82" i="1"/>
  <c r="Z87" i="1"/>
  <c r="BN87" i="1"/>
  <c r="Z92" i="1"/>
  <c r="BN92" i="1"/>
  <c r="BP92" i="1"/>
  <c r="Z96" i="1"/>
  <c r="BN96" i="1"/>
  <c r="Z105" i="1"/>
  <c r="BN105" i="1"/>
  <c r="Z111" i="1"/>
  <c r="BN111" i="1"/>
  <c r="BP111" i="1"/>
  <c r="Z117" i="1"/>
  <c r="BN117" i="1"/>
  <c r="BP117" i="1"/>
  <c r="Z121" i="1"/>
  <c r="BN121" i="1"/>
  <c r="Z127" i="1"/>
  <c r="BN127" i="1"/>
  <c r="BP127" i="1"/>
  <c r="G567" i="1"/>
  <c r="Z138" i="1"/>
  <c r="BN138" i="1"/>
  <c r="BP138" i="1"/>
  <c r="Z149" i="1"/>
  <c r="Z150" i="1" s="1"/>
  <c r="BN149" i="1"/>
  <c r="BP149" i="1"/>
  <c r="Y150" i="1"/>
  <c r="Z153" i="1"/>
  <c r="BN153" i="1"/>
  <c r="Y161" i="1"/>
  <c r="Y160" i="1"/>
  <c r="BP159" i="1"/>
  <c r="BN159" i="1"/>
  <c r="Z159" i="1"/>
  <c r="Z160" i="1" s="1"/>
  <c r="Y166" i="1"/>
  <c r="BP165" i="1"/>
  <c r="BN165" i="1"/>
  <c r="Z165" i="1"/>
  <c r="Z166" i="1" s="1"/>
  <c r="Y179" i="1"/>
  <c r="BP169" i="1"/>
  <c r="BN169" i="1"/>
  <c r="Z169" i="1"/>
  <c r="BP177" i="1"/>
  <c r="BN177" i="1"/>
  <c r="Z177" i="1"/>
  <c r="BP204" i="1"/>
  <c r="BN204" i="1"/>
  <c r="Z204" i="1"/>
  <c r="BP216" i="1"/>
  <c r="BN216" i="1"/>
  <c r="Z216" i="1"/>
  <c r="BP231" i="1"/>
  <c r="BN231" i="1"/>
  <c r="Z231" i="1"/>
  <c r="BP243" i="1"/>
  <c r="BN243" i="1"/>
  <c r="Z243" i="1"/>
  <c r="BP271" i="1"/>
  <c r="BN271" i="1"/>
  <c r="Z271" i="1"/>
  <c r="P567" i="1"/>
  <c r="Y287" i="1"/>
  <c r="BP286" i="1"/>
  <c r="BN286" i="1"/>
  <c r="Z286" i="1"/>
  <c r="Z287" i="1" s="1"/>
  <c r="Y292" i="1"/>
  <c r="Y291" i="1"/>
  <c r="BP290" i="1"/>
  <c r="BN290" i="1"/>
  <c r="Z290" i="1"/>
  <c r="Z291" i="1" s="1"/>
  <c r="Y297" i="1"/>
  <c r="Q567" i="1"/>
  <c r="Y296" i="1"/>
  <c r="BP295" i="1"/>
  <c r="BN295" i="1"/>
  <c r="Z295" i="1"/>
  <c r="Z296" i="1" s="1"/>
  <c r="BP300" i="1"/>
  <c r="BN300" i="1"/>
  <c r="Z300" i="1"/>
  <c r="Y210" i="1"/>
  <c r="Y222" i="1"/>
  <c r="L567" i="1"/>
  <c r="Z320" i="1"/>
  <c r="BN320" i="1"/>
  <c r="Z328" i="1"/>
  <c r="BN328" i="1"/>
  <c r="Z336" i="1"/>
  <c r="BN336" i="1"/>
  <c r="BP341" i="1"/>
  <c r="BN341" i="1"/>
  <c r="Z341" i="1"/>
  <c r="Y352" i="1"/>
  <c r="BP348" i="1"/>
  <c r="BN348" i="1"/>
  <c r="Z348" i="1"/>
  <c r="BP369" i="1"/>
  <c r="BN369" i="1"/>
  <c r="Z369" i="1"/>
  <c r="BP383" i="1"/>
  <c r="BN383" i="1"/>
  <c r="Z383" i="1"/>
  <c r="Y402" i="1"/>
  <c r="Y401" i="1"/>
  <c r="BP400" i="1"/>
  <c r="BN400" i="1"/>
  <c r="Z400" i="1"/>
  <c r="Z401" i="1" s="1"/>
  <c r="Y408" i="1"/>
  <c r="BP404" i="1"/>
  <c r="BN404" i="1"/>
  <c r="Z404" i="1"/>
  <c r="BP422" i="1"/>
  <c r="BN422" i="1"/>
  <c r="Z422" i="1"/>
  <c r="BP442" i="1"/>
  <c r="BN442" i="1"/>
  <c r="Z442" i="1"/>
  <c r="BP468" i="1"/>
  <c r="BN468" i="1"/>
  <c r="Z468" i="1"/>
  <c r="BP476" i="1"/>
  <c r="BN476" i="1"/>
  <c r="Z476" i="1"/>
  <c r="BP486" i="1"/>
  <c r="BN486" i="1"/>
  <c r="Z486" i="1"/>
  <c r="BP490" i="1"/>
  <c r="BN490" i="1"/>
  <c r="Z490" i="1"/>
  <c r="BP498" i="1"/>
  <c r="BN498" i="1"/>
  <c r="Z498" i="1"/>
  <c r="Y531" i="1"/>
  <c r="Y530" i="1"/>
  <c r="BP528" i="1"/>
  <c r="BN528" i="1"/>
  <c r="Z528" i="1"/>
  <c r="BP342" i="1"/>
  <c r="BN342" i="1"/>
  <c r="Z342" i="1"/>
  <c r="BP361" i="1"/>
  <c r="BN361" i="1"/>
  <c r="Z361" i="1"/>
  <c r="BP373" i="1"/>
  <c r="BN373" i="1"/>
  <c r="Z373" i="1"/>
  <c r="BP394" i="1"/>
  <c r="BN394" i="1"/>
  <c r="Z394" i="1"/>
  <c r="BP418" i="1"/>
  <c r="BN418" i="1"/>
  <c r="Z418" i="1"/>
  <c r="BP425" i="1"/>
  <c r="BN425" i="1"/>
  <c r="Z425" i="1"/>
  <c r="BP449" i="1"/>
  <c r="BN449" i="1"/>
  <c r="Z449" i="1"/>
  <c r="BP472" i="1"/>
  <c r="BN472" i="1"/>
  <c r="Z472" i="1"/>
  <c r="BP480" i="1"/>
  <c r="BN480" i="1"/>
  <c r="Z480" i="1"/>
  <c r="BP494" i="1"/>
  <c r="BN494" i="1"/>
  <c r="Z494" i="1"/>
  <c r="BP504" i="1"/>
  <c r="BN504" i="1"/>
  <c r="Z504" i="1"/>
  <c r="BP529" i="1"/>
  <c r="BN529" i="1"/>
  <c r="Z529" i="1"/>
  <c r="Y488" i="1"/>
  <c r="Y487" i="1"/>
  <c r="Y510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6" i="1"/>
  <c r="Y178" i="1"/>
  <c r="Y185" i="1"/>
  <c r="Y195" i="1"/>
  <c r="Y199" i="1"/>
  <c r="Y211" i="1"/>
  <c r="Y223" i="1"/>
  <c r="Y227" i="1"/>
  <c r="Y240" i="1"/>
  <c r="Y244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Y317" i="1"/>
  <c r="BP321" i="1"/>
  <c r="BN321" i="1"/>
  <c r="Z321" i="1"/>
  <c r="BP329" i="1"/>
  <c r="BN329" i="1"/>
  <c r="Z329" i="1"/>
  <c r="BP337" i="1"/>
  <c r="BN337" i="1"/>
  <c r="Z337" i="1"/>
  <c r="Y339" i="1"/>
  <c r="BP343" i="1"/>
  <c r="BN343" i="1"/>
  <c r="Z343" i="1"/>
  <c r="Z345" i="1" s="1"/>
  <c r="BP360" i="1"/>
  <c r="BN360" i="1"/>
  <c r="Z360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BP395" i="1"/>
  <c r="BN395" i="1"/>
  <c r="Z395" i="1"/>
  <c r="BP407" i="1"/>
  <c r="BN407" i="1"/>
  <c r="Z407" i="1"/>
  <c r="Y409" i="1"/>
  <c r="Y412" i="1"/>
  <c r="BP411" i="1"/>
  <c r="BN411" i="1"/>
  <c r="Z411" i="1"/>
  <c r="Z412" i="1" s="1"/>
  <c r="Y413" i="1"/>
  <c r="X567" i="1"/>
  <c r="Y427" i="1"/>
  <c r="Y428" i="1"/>
  <c r="BP417" i="1"/>
  <c r="BN417" i="1"/>
  <c r="Z417" i="1"/>
  <c r="BP421" i="1"/>
  <c r="BN421" i="1"/>
  <c r="Z421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F9" i="1"/>
  <c r="J9" i="1"/>
  <c r="Z22" i="1"/>
  <c r="BN22" i="1"/>
  <c r="BP22" i="1"/>
  <c r="Z24" i="1"/>
  <c r="BN24" i="1"/>
  <c r="Z26" i="1"/>
  <c r="BN26" i="1"/>
  <c r="X561" i="1"/>
  <c r="Y29" i="1"/>
  <c r="C567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Z154" i="1"/>
  <c r="Z156" i="1" s="1"/>
  <c r="BN154" i="1"/>
  <c r="I567" i="1"/>
  <c r="Y167" i="1"/>
  <c r="Z170" i="1"/>
  <c r="BN170" i="1"/>
  <c r="Z172" i="1"/>
  <c r="BN172" i="1"/>
  <c r="Z174" i="1"/>
  <c r="BN174" i="1"/>
  <c r="Z176" i="1"/>
  <c r="BN176" i="1"/>
  <c r="Z181" i="1"/>
  <c r="BN181" i="1"/>
  <c r="BP181" i="1"/>
  <c r="Z182" i="1"/>
  <c r="BN182" i="1"/>
  <c r="Z183" i="1"/>
  <c r="BN183" i="1"/>
  <c r="J567" i="1"/>
  <c r="Z193" i="1"/>
  <c r="Z194" i="1" s="1"/>
  <c r="BN193" i="1"/>
  <c r="Y194" i="1"/>
  <c r="Z197" i="1"/>
  <c r="BN197" i="1"/>
  <c r="BP197" i="1"/>
  <c r="Z203" i="1"/>
  <c r="BN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Z225" i="1"/>
  <c r="BN225" i="1"/>
  <c r="BP225" i="1"/>
  <c r="K567" i="1"/>
  <c r="Z232" i="1"/>
  <c r="BN232" i="1"/>
  <c r="Z234" i="1"/>
  <c r="BN234" i="1"/>
  <c r="Z236" i="1"/>
  <c r="BN236" i="1"/>
  <c r="Z238" i="1"/>
  <c r="BN238" i="1"/>
  <c r="Y239" i="1"/>
  <c r="Z242" i="1"/>
  <c r="Z244" i="1" s="1"/>
  <c r="BN242" i="1"/>
  <c r="BP242" i="1"/>
  <c r="Z247" i="1"/>
  <c r="Z248" i="1" s="1"/>
  <c r="BN247" i="1"/>
  <c r="BP247" i="1"/>
  <c r="Y249" i="1"/>
  <c r="BP261" i="1"/>
  <c r="BN261" i="1"/>
  <c r="Z261" i="1"/>
  <c r="BP265" i="1"/>
  <c r="BN265" i="1"/>
  <c r="Z265" i="1"/>
  <c r="Y267" i="1"/>
  <c r="M567" i="1"/>
  <c r="Y274" i="1"/>
  <c r="BP270" i="1"/>
  <c r="BN270" i="1"/>
  <c r="Z270" i="1"/>
  <c r="BP273" i="1"/>
  <c r="BN273" i="1"/>
  <c r="Z273" i="1"/>
  <c r="Y275" i="1"/>
  <c r="O567" i="1"/>
  <c r="Y283" i="1"/>
  <c r="BP278" i="1"/>
  <c r="BN278" i="1"/>
  <c r="Z278" i="1"/>
  <c r="Y282" i="1"/>
  <c r="BP301" i="1"/>
  <c r="BN301" i="1"/>
  <c r="Z301" i="1"/>
  <c r="Z302" i="1" s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BP315" i="1"/>
  <c r="BN315" i="1"/>
  <c r="Z315" i="1"/>
  <c r="Y324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Y345" i="1"/>
  <c r="BP349" i="1"/>
  <c r="BN349" i="1"/>
  <c r="Z349" i="1"/>
  <c r="Z351" i="1" s="1"/>
  <c r="U567" i="1"/>
  <c r="Y363" i="1"/>
  <c r="Y362" i="1"/>
  <c r="BP368" i="1"/>
  <c r="BN368" i="1"/>
  <c r="Z368" i="1"/>
  <c r="BP372" i="1"/>
  <c r="BN372" i="1"/>
  <c r="Z372" i="1"/>
  <c r="Y379" i="1"/>
  <c r="Y384" i="1"/>
  <c r="BP393" i="1"/>
  <c r="BN393" i="1"/>
  <c r="Z393" i="1"/>
  <c r="Z397" i="1" s="1"/>
  <c r="Y397" i="1"/>
  <c r="BP405" i="1"/>
  <c r="BN405" i="1"/>
  <c r="Z405" i="1"/>
  <c r="Z408" i="1" s="1"/>
  <c r="BP419" i="1"/>
  <c r="BN419" i="1"/>
  <c r="Z419" i="1"/>
  <c r="BP423" i="1"/>
  <c r="BN423" i="1"/>
  <c r="Z423" i="1"/>
  <c r="BP522" i="1"/>
  <c r="BN522" i="1"/>
  <c r="Z522" i="1"/>
  <c r="AC567" i="1"/>
  <c r="BP524" i="1"/>
  <c r="BN524" i="1"/>
  <c r="Z524" i="1"/>
  <c r="Y526" i="1"/>
  <c r="Y535" i="1"/>
  <c r="BP533" i="1"/>
  <c r="BN533" i="1"/>
  <c r="Z533" i="1"/>
  <c r="Y536" i="1"/>
  <c r="Y567" i="1"/>
  <c r="Y266" i="1"/>
  <c r="Y288" i="1"/>
  <c r="R567" i="1"/>
  <c r="Y302" i="1"/>
  <c r="Y357" i="1"/>
  <c r="V567" i="1"/>
  <c r="Y375" i="1"/>
  <c r="W567" i="1"/>
  <c r="Y398" i="1"/>
  <c r="BP424" i="1"/>
  <c r="BN424" i="1"/>
  <c r="BP426" i="1"/>
  <c r="BN426" i="1"/>
  <c r="Z426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BP495" i="1"/>
  <c r="BN495" i="1"/>
  <c r="Z495" i="1"/>
  <c r="Y499" i="1"/>
  <c r="BP503" i="1"/>
  <c r="BN503" i="1"/>
  <c r="Z503" i="1"/>
  <c r="Z505" i="1" s="1"/>
  <c r="Y505" i="1"/>
  <c r="Z567" i="1"/>
  <c r="Y451" i="1"/>
  <c r="BP485" i="1"/>
  <c r="BN485" i="1"/>
  <c r="Z485" i="1"/>
  <c r="Z487" i="1" s="1"/>
  <c r="Y500" i="1"/>
  <c r="BP493" i="1"/>
  <c r="BN493" i="1"/>
  <c r="Z493" i="1"/>
  <c r="BP497" i="1"/>
  <c r="BN497" i="1"/>
  <c r="Z497" i="1"/>
  <c r="Y506" i="1"/>
  <c r="BP509" i="1"/>
  <c r="BN509" i="1"/>
  <c r="Z509" i="1"/>
  <c r="Z510" i="1" s="1"/>
  <c r="Y511" i="1"/>
  <c r="Y525" i="1"/>
  <c r="BP521" i="1"/>
  <c r="BN521" i="1"/>
  <c r="Z521" i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338" i="1" l="1"/>
  <c r="Z282" i="1"/>
  <c r="Z227" i="1"/>
  <c r="Z199" i="1"/>
  <c r="Z362" i="1"/>
  <c r="Z542" i="1"/>
  <c r="Z525" i="1"/>
  <c r="Z499" i="1"/>
  <c r="Z374" i="1"/>
  <c r="Z332" i="1"/>
  <c r="Z317" i="1"/>
  <c r="Z266" i="1"/>
  <c r="Z239" i="1"/>
  <c r="Z77" i="1"/>
  <c r="Z210" i="1"/>
  <c r="Z178" i="1"/>
  <c r="Z124" i="1"/>
  <c r="Z100" i="1"/>
  <c r="Z62" i="1"/>
  <c r="Z41" i="1"/>
  <c r="Z324" i="1"/>
  <c r="Z530" i="1"/>
  <c r="Z274" i="1"/>
  <c r="Z222" i="1"/>
  <c r="Z184" i="1"/>
  <c r="Z108" i="1"/>
  <c r="Z89" i="1"/>
  <c r="Z68" i="1"/>
  <c r="Z55" i="1"/>
  <c r="Y557" i="1"/>
  <c r="Y559" i="1"/>
  <c r="Z28" i="1"/>
  <c r="Z445" i="1"/>
  <c r="Y561" i="1"/>
  <c r="Z535" i="1"/>
  <c r="Y558" i="1"/>
  <c r="Y560" i="1" s="1"/>
  <c r="Z481" i="1"/>
  <c r="Z427" i="1"/>
  <c r="Z562" i="1" l="1"/>
</calcChain>
</file>

<file path=xl/sharedStrings.xml><?xml version="1.0" encoding="utf-8"?>
<sst xmlns="http://schemas.openxmlformats.org/spreadsheetml/2006/main" count="2498" uniqueCount="893">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</sst>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10" t="s">
        <v>0</v>
      </c>
      <c r="E1" s="647"/>
      <c r="F1" s="647"/>
      <c r="G1" s="12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892</v>
      </c>
      <c r="I5" s="877"/>
      <c r="J5" s="877"/>
      <c r="K5" s="877"/>
      <c r="L5" s="877"/>
      <c r="M5" s="717"/>
      <c r="N5" s="58"/>
      <c r="P5" s="24" t="s">
        <v>10</v>
      </c>
      <c r="Q5" s="890">
        <v>45787</v>
      </c>
      <c r="R5" s="754"/>
      <c r="T5" s="801" t="s">
        <v>11</v>
      </c>
      <c r="U5" s="764"/>
      <c r="V5" s="803" t="s">
        <v>12</v>
      </c>
      <c r="W5" s="754"/>
      <c r="AB5" s="51"/>
      <c r="AC5" s="51"/>
      <c r="AD5" s="51"/>
      <c r="AE5" s="51"/>
    </row>
    <row r="6" spans="1:32" s="609" customFormat="1" ht="24" customHeight="1" x14ac:dyDescent="0.2">
      <c r="A6" s="762" t="s">
        <v>13</v>
      </c>
      <c r="B6" s="650"/>
      <c r="C6" s="651"/>
      <c r="D6" s="881" t="s">
        <v>869</v>
      </c>
      <c r="E6" s="882"/>
      <c r="F6" s="882"/>
      <c r="G6" s="882"/>
      <c r="H6" s="882"/>
      <c r="I6" s="882"/>
      <c r="J6" s="882"/>
      <c r="K6" s="882"/>
      <c r="L6" s="882"/>
      <c r="M6" s="754"/>
      <c r="N6" s="59"/>
      <c r="P6" s="24" t="s">
        <v>15</v>
      </c>
      <c r="Q6" s="950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9" t="s">
        <v>16</v>
      </c>
      <c r="U6" s="764"/>
      <c r="V6" s="858" t="s">
        <v>17</v>
      </c>
      <c r="W6" s="674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94" t="str">
        <f>IFERROR(VLOOKUP(DeliveryAddress,Table,3,0),1)</f>
        <v>5</v>
      </c>
      <c r="E7" s="695"/>
      <c r="F7" s="695"/>
      <c r="G7" s="695"/>
      <c r="H7" s="695"/>
      <c r="I7" s="695"/>
      <c r="J7" s="695"/>
      <c r="K7" s="695"/>
      <c r="L7" s="695"/>
      <c r="M7" s="696"/>
      <c r="N7" s="60"/>
      <c r="P7" s="24"/>
      <c r="Q7" s="42"/>
      <c r="R7" s="42"/>
      <c r="T7" s="629"/>
      <c r="U7" s="764"/>
      <c r="V7" s="859"/>
      <c r="W7" s="860"/>
      <c r="AB7" s="51"/>
      <c r="AC7" s="51"/>
      <c r="AD7" s="51"/>
      <c r="AE7" s="51"/>
    </row>
    <row r="8" spans="1:32" s="609" customFormat="1" ht="25.5" customHeight="1" x14ac:dyDescent="0.2">
      <c r="A8" s="975" t="s">
        <v>18</v>
      </c>
      <c r="B8" s="632"/>
      <c r="C8" s="633"/>
      <c r="D8" s="705"/>
      <c r="E8" s="706"/>
      <c r="F8" s="706"/>
      <c r="G8" s="706"/>
      <c r="H8" s="706"/>
      <c r="I8" s="706"/>
      <c r="J8" s="706"/>
      <c r="K8" s="706"/>
      <c r="L8" s="706"/>
      <c r="M8" s="707"/>
      <c r="N8" s="61"/>
      <c r="P8" s="24" t="s">
        <v>19</v>
      </c>
      <c r="Q8" s="771">
        <v>0.45833333333333331</v>
      </c>
      <c r="R8" s="696"/>
      <c r="T8" s="629"/>
      <c r="U8" s="764"/>
      <c r="V8" s="859"/>
      <c r="W8" s="860"/>
      <c r="AB8" s="51"/>
      <c r="AC8" s="51"/>
      <c r="AD8" s="51"/>
      <c r="AE8" s="51"/>
    </row>
    <row r="9" spans="1:32" s="609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07"/>
      <c r="P9" s="26" t="s">
        <v>20</v>
      </c>
      <c r="Q9" s="750"/>
      <c r="R9" s="751"/>
      <c r="T9" s="629"/>
      <c r="U9" s="764"/>
      <c r="V9" s="861"/>
      <c r="W9" s="862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10"/>
      <c r="R10" s="811"/>
      <c r="U10" s="24" t="s">
        <v>22</v>
      </c>
      <c r="V10" s="673" t="s">
        <v>23</v>
      </c>
      <c r="W10" s="674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53"/>
      <c r="R11" s="754"/>
      <c r="U11" s="24" t="s">
        <v>26</v>
      </c>
      <c r="V11" s="897" t="s">
        <v>27</v>
      </c>
      <c r="W11" s="751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93" t="s">
        <v>28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62"/>
      <c r="P12" s="24" t="s">
        <v>29</v>
      </c>
      <c r="Q12" s="771"/>
      <c r="R12" s="696"/>
      <c r="S12" s="23"/>
      <c r="U12" s="24"/>
      <c r="V12" s="647"/>
      <c r="W12" s="629"/>
      <c r="AB12" s="51"/>
      <c r="AC12" s="51"/>
      <c r="AD12" s="51"/>
      <c r="AE12" s="51"/>
    </row>
    <row r="13" spans="1:32" s="609" customFormat="1" ht="23.25" customHeight="1" x14ac:dyDescent="0.2">
      <c r="A13" s="793" t="s">
        <v>30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62"/>
      <c r="O13" s="26"/>
      <c r="P13" s="26" t="s">
        <v>31</v>
      </c>
      <c r="Q13" s="897"/>
      <c r="R13" s="7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93" t="s">
        <v>32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21" t="s">
        <v>33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63"/>
      <c r="P15" s="646" t="s">
        <v>34</v>
      </c>
      <c r="Q15" s="647"/>
      <c r="R15" s="647"/>
      <c r="S15" s="647"/>
      <c r="T15" s="6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8"/>
      <c r="Q16" s="648"/>
      <c r="R16" s="648"/>
      <c r="S16" s="648"/>
      <c r="T16" s="6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79" t="s">
        <v>35</v>
      </c>
      <c r="B17" s="679" t="s">
        <v>36</v>
      </c>
      <c r="C17" s="781" t="s">
        <v>37</v>
      </c>
      <c r="D17" s="679" t="s">
        <v>38</v>
      </c>
      <c r="E17" s="721"/>
      <c r="F17" s="679" t="s">
        <v>39</v>
      </c>
      <c r="G17" s="679" t="s">
        <v>40</v>
      </c>
      <c r="H17" s="679" t="s">
        <v>41</v>
      </c>
      <c r="I17" s="679" t="s">
        <v>42</v>
      </c>
      <c r="J17" s="679" t="s">
        <v>43</v>
      </c>
      <c r="K17" s="679" t="s">
        <v>44</v>
      </c>
      <c r="L17" s="679" t="s">
        <v>45</v>
      </c>
      <c r="M17" s="679" t="s">
        <v>46</v>
      </c>
      <c r="N17" s="679" t="s">
        <v>47</v>
      </c>
      <c r="O17" s="679" t="s">
        <v>48</v>
      </c>
      <c r="P17" s="679" t="s">
        <v>49</v>
      </c>
      <c r="Q17" s="720"/>
      <c r="R17" s="720"/>
      <c r="S17" s="720"/>
      <c r="T17" s="721"/>
      <c r="U17" s="965" t="s">
        <v>50</v>
      </c>
      <c r="V17" s="651"/>
      <c r="W17" s="679" t="s">
        <v>51</v>
      </c>
      <c r="X17" s="679" t="s">
        <v>52</v>
      </c>
      <c r="Y17" s="966" t="s">
        <v>53</v>
      </c>
      <c r="Z17" s="875" t="s">
        <v>54</v>
      </c>
      <c r="AA17" s="849" t="s">
        <v>55</v>
      </c>
      <c r="AB17" s="849" t="s">
        <v>56</v>
      </c>
      <c r="AC17" s="849" t="s">
        <v>57</v>
      </c>
      <c r="AD17" s="849" t="s">
        <v>58</v>
      </c>
      <c r="AE17" s="928"/>
      <c r="AF17" s="929"/>
      <c r="AG17" s="66"/>
      <c r="BD17" s="65" t="s">
        <v>59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67" t="s">
        <v>60</v>
      </c>
      <c r="V18" s="67" t="s">
        <v>61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66"/>
      <c r="BD18" s="65"/>
    </row>
    <row r="19" spans="1:68" ht="27.75" hidden="1" customHeight="1" x14ac:dyDescent="0.2">
      <c r="A19" s="637" t="s">
        <v>62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39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hidden="1" customHeight="1" x14ac:dyDescent="0.25">
      <c r="A21" s="635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85</v>
      </c>
      <c r="Q28" s="632"/>
      <c r="R28" s="632"/>
      <c r="S28" s="632"/>
      <c r="T28" s="632"/>
      <c r="U28" s="632"/>
      <c r="V28" s="633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85</v>
      </c>
      <c r="Q29" s="632"/>
      <c r="R29" s="632"/>
      <c r="S29" s="632"/>
      <c r="T29" s="632"/>
      <c r="U29" s="632"/>
      <c r="V29" s="633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hidden="1" customHeight="1" x14ac:dyDescent="0.25">
      <c r="A30" s="635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85</v>
      </c>
      <c r="Q32" s="632"/>
      <c r="R32" s="632"/>
      <c r="S32" s="632"/>
      <c r="T32" s="632"/>
      <c r="U32" s="632"/>
      <c r="V32" s="633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85</v>
      </c>
      <c r="Q33" s="632"/>
      <c r="R33" s="632"/>
      <c r="S33" s="632"/>
      <c r="T33" s="632"/>
      <c r="U33" s="632"/>
      <c r="V33" s="633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hidden="1" customHeight="1" x14ac:dyDescent="0.2">
      <c r="A34" s="637" t="s">
        <v>93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48"/>
      <c r="AB34" s="48"/>
      <c r="AC34" s="48"/>
    </row>
    <row r="35" spans="1:68" ht="16.5" hidden="1" customHeight="1" x14ac:dyDescent="0.25">
      <c r="A35" s="639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hidden="1" customHeight="1" x14ac:dyDescent="0.25">
      <c r="A36" s="635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hidden="1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0</v>
      </c>
      <c r="Y37" s="616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85</v>
      </c>
      <c r="Q41" s="632"/>
      <c r="R41" s="632"/>
      <c r="S41" s="632"/>
      <c r="T41" s="632"/>
      <c r="U41" s="632"/>
      <c r="V41" s="633"/>
      <c r="W41" s="37" t="s">
        <v>86</v>
      </c>
      <c r="X41" s="617">
        <f>IFERROR(X37/H37,"0")+IFERROR(X38/H38,"0")+IFERROR(X39/H39,"0")+IFERROR(X40/H40,"0")</f>
        <v>0</v>
      </c>
      <c r="Y41" s="617">
        <f>IFERROR(Y37/H37,"0")+IFERROR(Y38/H38,"0")+IFERROR(Y39/H39,"0")+IFERROR(Y40/H40,"0")</f>
        <v>0</v>
      </c>
      <c r="Z41" s="617">
        <f>IFERROR(IF(Z37="",0,Z37),"0")+IFERROR(IF(Z38="",0,Z38),"0")+IFERROR(IF(Z39="",0,Z39),"0")+IFERROR(IF(Z40="",0,Z40),"0")</f>
        <v>0</v>
      </c>
      <c r="AA41" s="618"/>
      <c r="AB41" s="618"/>
      <c r="AC41" s="618"/>
    </row>
    <row r="42" spans="1:68" hidden="1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85</v>
      </c>
      <c r="Q42" s="632"/>
      <c r="R42" s="632"/>
      <c r="S42" s="632"/>
      <c r="T42" s="632"/>
      <c r="U42" s="632"/>
      <c r="V42" s="633"/>
      <c r="W42" s="37" t="s">
        <v>68</v>
      </c>
      <c r="X42" s="617">
        <f>IFERROR(SUM(X37:X40),"0")</f>
        <v>0</v>
      </c>
      <c r="Y42" s="617">
        <f>IFERROR(SUM(Y37:Y40),"0")</f>
        <v>0</v>
      </c>
      <c r="Z42" s="37"/>
      <c r="AA42" s="618"/>
      <c r="AB42" s="618"/>
      <c r="AC42" s="618"/>
    </row>
    <row r="43" spans="1:68" ht="14.25" hidden="1" customHeight="1" x14ac:dyDescent="0.25">
      <c r="A43" s="635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85</v>
      </c>
      <c r="Q45" s="632"/>
      <c r="R45" s="632"/>
      <c r="S45" s="632"/>
      <c r="T45" s="632"/>
      <c r="U45" s="632"/>
      <c r="V45" s="633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85</v>
      </c>
      <c r="Q46" s="632"/>
      <c r="R46" s="632"/>
      <c r="S46" s="632"/>
      <c r="T46" s="632"/>
      <c r="U46" s="632"/>
      <c r="V46" s="633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hidden="1" customHeight="1" x14ac:dyDescent="0.25">
      <c r="A47" s="639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hidden="1" customHeight="1" x14ac:dyDescent="0.25">
      <c r="A48" s="635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0</v>
      </c>
      <c r="Y50" s="616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20</v>
      </c>
      <c r="Y52" s="616">
        <f t="shared" si="6"/>
        <v>20</v>
      </c>
      <c r="Z52" s="36">
        <f>IFERROR(IF(Y52=0,"",ROUNDUP(Y52/H52,0)*0.00902),"")</f>
        <v>4.5100000000000001E-2</v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21.05</v>
      </c>
      <c r="BN52" s="64">
        <f t="shared" si="8"/>
        <v>21.05</v>
      </c>
      <c r="BO52" s="64">
        <f t="shared" si="9"/>
        <v>3.787878787878788E-2</v>
      </c>
      <c r="BP52" s="64">
        <f t="shared" si="10"/>
        <v>3.787878787878788E-2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85</v>
      </c>
      <c r="Q55" s="632"/>
      <c r="R55" s="632"/>
      <c r="S55" s="632"/>
      <c r="T55" s="632"/>
      <c r="U55" s="632"/>
      <c r="V55" s="633"/>
      <c r="W55" s="37" t="s">
        <v>86</v>
      </c>
      <c r="X55" s="617">
        <f>IFERROR(X49/H49,"0")+IFERROR(X50/H50,"0")+IFERROR(X51/H51,"0")+IFERROR(X52/H52,"0")+IFERROR(X53/H53,"0")+IFERROR(X54/H54,"0")</f>
        <v>5</v>
      </c>
      <c r="Y55" s="617">
        <f>IFERROR(Y49/H49,"0")+IFERROR(Y50/H50,"0")+IFERROR(Y51/H51,"0")+IFERROR(Y52/H52,"0")+IFERROR(Y53/H53,"0")+IFERROR(Y54/H54,"0")</f>
        <v>5</v>
      </c>
      <c r="Z55" s="617">
        <f>IFERROR(IF(Z49="",0,Z49),"0")+IFERROR(IF(Z50="",0,Z50),"0")+IFERROR(IF(Z51="",0,Z51),"0")+IFERROR(IF(Z52="",0,Z52),"0")+IFERROR(IF(Z53="",0,Z53),"0")+IFERROR(IF(Z54="",0,Z54),"0")</f>
        <v>4.5100000000000001E-2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85</v>
      </c>
      <c r="Q56" s="632"/>
      <c r="R56" s="632"/>
      <c r="S56" s="632"/>
      <c r="T56" s="632"/>
      <c r="U56" s="632"/>
      <c r="V56" s="633"/>
      <c r="W56" s="37" t="s">
        <v>68</v>
      </c>
      <c r="X56" s="617">
        <f>IFERROR(SUM(X49:X54),"0")</f>
        <v>20</v>
      </c>
      <c r="Y56" s="617">
        <f>IFERROR(SUM(Y49:Y54),"0")</f>
        <v>20</v>
      </c>
      <c r="Z56" s="37"/>
      <c r="AA56" s="618"/>
      <c r="AB56" s="618"/>
      <c r="AC56" s="618"/>
    </row>
    <row r="57" spans="1:68" ht="14.25" hidden="1" customHeight="1" x14ac:dyDescent="0.25">
      <c r="A57" s="635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30</v>
      </c>
      <c r="Y58" s="616">
        <f>IFERROR(IF(X58="",0,CEILING((X58/$H58),1)*$H58),"")</f>
        <v>32.400000000000006</v>
      </c>
      <c r="Z58" s="36">
        <f>IFERROR(IF(Y58=0,"",ROUNDUP(Y58/H58,0)*0.01898),"")</f>
        <v>5.6940000000000004E-2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31.208333333333329</v>
      </c>
      <c r="BN58" s="64">
        <f>IFERROR(Y58*I58/H58,"0")</f>
        <v>33.705000000000005</v>
      </c>
      <c r="BO58" s="64">
        <f>IFERROR(1/J58*(X58/H58),"0")</f>
        <v>4.3402777777777776E-2</v>
      </c>
      <c r="BP58" s="64">
        <f>IFERROR(1/J58*(Y58/H58),"0")</f>
        <v>4.6875000000000007E-2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85</v>
      </c>
      <c r="Q62" s="632"/>
      <c r="R62" s="632"/>
      <c r="S62" s="632"/>
      <c r="T62" s="632"/>
      <c r="U62" s="632"/>
      <c r="V62" s="633"/>
      <c r="W62" s="37" t="s">
        <v>86</v>
      </c>
      <c r="X62" s="617">
        <f>IFERROR(X58/H58,"0")+IFERROR(X59/H59,"0")+IFERROR(X60/H60,"0")+IFERROR(X61/H61,"0")</f>
        <v>2.7777777777777777</v>
      </c>
      <c r="Y62" s="617">
        <f>IFERROR(Y58/H58,"0")+IFERROR(Y59/H59,"0")+IFERROR(Y60/H60,"0")+IFERROR(Y61/H61,"0")</f>
        <v>3.0000000000000004</v>
      </c>
      <c r="Z62" s="617">
        <f>IFERROR(IF(Z58="",0,Z58),"0")+IFERROR(IF(Z59="",0,Z59),"0")+IFERROR(IF(Z60="",0,Z60),"0")+IFERROR(IF(Z61="",0,Z61),"0")</f>
        <v>5.6940000000000004E-2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85</v>
      </c>
      <c r="Q63" s="632"/>
      <c r="R63" s="632"/>
      <c r="S63" s="632"/>
      <c r="T63" s="632"/>
      <c r="U63" s="632"/>
      <c r="V63" s="633"/>
      <c r="W63" s="37" t="s">
        <v>68</v>
      </c>
      <c r="X63" s="617">
        <f>IFERROR(SUM(X58:X61),"0")</f>
        <v>30</v>
      </c>
      <c r="Y63" s="617">
        <f>IFERROR(SUM(Y58:Y61),"0")</f>
        <v>32.400000000000006</v>
      </c>
      <c r="Z63" s="37"/>
      <c r="AA63" s="618"/>
      <c r="AB63" s="618"/>
      <c r="AC63" s="618"/>
    </row>
    <row r="64" spans="1:68" ht="14.25" hidden="1" customHeight="1" x14ac:dyDescent="0.25">
      <c r="A64" s="635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85</v>
      </c>
      <c r="Q68" s="632"/>
      <c r="R68" s="632"/>
      <c r="S68" s="632"/>
      <c r="T68" s="632"/>
      <c r="U68" s="632"/>
      <c r="V68" s="633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85</v>
      </c>
      <c r="Q69" s="632"/>
      <c r="R69" s="632"/>
      <c r="S69" s="632"/>
      <c r="T69" s="632"/>
      <c r="U69" s="632"/>
      <c r="V69" s="633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hidden="1" customHeight="1" x14ac:dyDescent="0.25">
      <c r="A70" s="635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85</v>
      </c>
      <c r="Q77" s="632"/>
      <c r="R77" s="632"/>
      <c r="S77" s="632"/>
      <c r="T77" s="632"/>
      <c r="U77" s="632"/>
      <c r="V77" s="633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85</v>
      </c>
      <c r="Q78" s="632"/>
      <c r="R78" s="632"/>
      <c r="S78" s="632"/>
      <c r="T78" s="632"/>
      <c r="U78" s="632"/>
      <c r="V78" s="633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hidden="1" customHeight="1" x14ac:dyDescent="0.25">
      <c r="A79" s="635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hidden="1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85</v>
      </c>
      <c r="Q82" s="632"/>
      <c r="R82" s="632"/>
      <c r="S82" s="632"/>
      <c r="T82" s="632"/>
      <c r="U82" s="632"/>
      <c r="V82" s="633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85</v>
      </c>
      <c r="Q83" s="632"/>
      <c r="R83" s="632"/>
      <c r="S83" s="632"/>
      <c r="T83" s="632"/>
      <c r="U83" s="632"/>
      <c r="V83" s="633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hidden="1" customHeight="1" x14ac:dyDescent="0.25">
      <c r="A84" s="639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hidden="1" customHeight="1" x14ac:dyDescent="0.25">
      <c r="A85" s="635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hidden="1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0</v>
      </c>
      <c r="Y86" s="61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85</v>
      </c>
      <c r="Q89" s="632"/>
      <c r="R89" s="632"/>
      <c r="S89" s="632"/>
      <c r="T89" s="632"/>
      <c r="U89" s="632"/>
      <c r="V89" s="633"/>
      <c r="W89" s="37" t="s">
        <v>86</v>
      </c>
      <c r="X89" s="617">
        <f>IFERROR(X86/H86,"0")+IFERROR(X87/H87,"0")+IFERROR(X88/H88,"0")</f>
        <v>0</v>
      </c>
      <c r="Y89" s="617">
        <f>IFERROR(Y86/H86,"0")+IFERROR(Y87/H87,"0")+IFERROR(Y88/H88,"0")</f>
        <v>0</v>
      </c>
      <c r="Z89" s="617">
        <f>IFERROR(IF(Z86="",0,Z86),"0")+IFERROR(IF(Z87="",0,Z87),"0")+IFERROR(IF(Z88="",0,Z88),"0")</f>
        <v>0</v>
      </c>
      <c r="AA89" s="618"/>
      <c r="AB89" s="618"/>
      <c r="AC89" s="618"/>
    </row>
    <row r="90" spans="1:68" hidden="1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85</v>
      </c>
      <c r="Q90" s="632"/>
      <c r="R90" s="632"/>
      <c r="S90" s="632"/>
      <c r="T90" s="632"/>
      <c r="U90" s="632"/>
      <c r="V90" s="633"/>
      <c r="W90" s="37" t="s">
        <v>68</v>
      </c>
      <c r="X90" s="617">
        <f>IFERROR(SUM(X86:X88),"0")</f>
        <v>0</v>
      </c>
      <c r="Y90" s="617">
        <f>IFERROR(SUM(Y86:Y88),"0")</f>
        <v>0</v>
      </c>
      <c r="Z90" s="37"/>
      <c r="AA90" s="618"/>
      <c r="AB90" s="618"/>
      <c r="AC90" s="618"/>
    </row>
    <row r="91" spans="1:68" ht="14.25" hidden="1" customHeight="1" x14ac:dyDescent="0.25">
      <c r="A91" s="635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hidden="1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98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0</v>
      </c>
      <c r="Y93" s="616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81</v>
      </c>
      <c r="Y96" s="616">
        <f t="shared" si="16"/>
        <v>81</v>
      </c>
      <c r="Z96" s="36">
        <f>IFERROR(IF(Y96=0,"",ROUNDUP(Y96/H96,0)*0.00651),"")</f>
        <v>0.1953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88.559999999999988</v>
      </c>
      <c r="BN96" s="64">
        <f t="shared" si="18"/>
        <v>88.559999999999988</v>
      </c>
      <c r="BO96" s="64">
        <f t="shared" si="19"/>
        <v>0.16483516483516483</v>
      </c>
      <c r="BP96" s="64">
        <f t="shared" si="20"/>
        <v>0.16483516483516483</v>
      </c>
    </row>
    <row r="97" spans="1:68" ht="27" hidden="1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85</v>
      </c>
      <c r="Q100" s="632"/>
      <c r="R100" s="632"/>
      <c r="S100" s="632"/>
      <c r="T100" s="632"/>
      <c r="U100" s="632"/>
      <c r="V100" s="633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29.999999999999996</v>
      </c>
      <c r="Y100" s="617">
        <f>IFERROR(Y92/H92,"0")+IFERROR(Y93/H93,"0")+IFERROR(Y94/H94,"0")+IFERROR(Y95/H95,"0")+IFERROR(Y96/H96,"0")+IFERROR(Y97/H97,"0")+IFERROR(Y98/H98,"0")+IFERROR(Y99/H99,"0")</f>
        <v>29.999999999999996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0.1953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85</v>
      </c>
      <c r="Q101" s="632"/>
      <c r="R101" s="632"/>
      <c r="S101" s="632"/>
      <c r="T101" s="632"/>
      <c r="U101" s="632"/>
      <c r="V101" s="633"/>
      <c r="W101" s="37" t="s">
        <v>68</v>
      </c>
      <c r="X101" s="617">
        <f>IFERROR(SUM(X92:X99),"0")</f>
        <v>81</v>
      </c>
      <c r="Y101" s="617">
        <f>IFERROR(SUM(Y92:Y99),"0")</f>
        <v>81</v>
      </c>
      <c r="Z101" s="37"/>
      <c r="AA101" s="618"/>
      <c r="AB101" s="618"/>
      <c r="AC101" s="618"/>
    </row>
    <row r="102" spans="1:68" ht="16.5" hidden="1" customHeight="1" x14ac:dyDescent="0.25">
      <c r="A102" s="639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hidden="1" customHeight="1" x14ac:dyDescent="0.25">
      <c r="A103" s="635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0</v>
      </c>
      <c r="Y104" s="616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85</v>
      </c>
      <c r="Q108" s="632"/>
      <c r="R108" s="632"/>
      <c r="S108" s="632"/>
      <c r="T108" s="632"/>
      <c r="U108" s="632"/>
      <c r="V108" s="633"/>
      <c r="W108" s="37" t="s">
        <v>86</v>
      </c>
      <c r="X108" s="617">
        <f>IFERROR(X104/H104,"0")+IFERROR(X105/H105,"0")+IFERROR(X106/H106,"0")+IFERROR(X107/H107,"0")</f>
        <v>0</v>
      </c>
      <c r="Y108" s="617">
        <f>IFERROR(Y104/H104,"0")+IFERROR(Y105/H105,"0")+IFERROR(Y106/H106,"0")+IFERROR(Y107/H107,"0")</f>
        <v>0</v>
      </c>
      <c r="Z108" s="617">
        <f>IFERROR(IF(Z104="",0,Z104),"0")+IFERROR(IF(Z105="",0,Z105),"0")+IFERROR(IF(Z106="",0,Z106),"0")+IFERROR(IF(Z107="",0,Z107),"0")</f>
        <v>0</v>
      </c>
      <c r="AA108" s="618"/>
      <c r="AB108" s="618"/>
      <c r="AC108" s="618"/>
    </row>
    <row r="109" spans="1:68" hidden="1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85</v>
      </c>
      <c r="Q109" s="632"/>
      <c r="R109" s="632"/>
      <c r="S109" s="632"/>
      <c r="T109" s="632"/>
      <c r="U109" s="632"/>
      <c r="V109" s="633"/>
      <c r="W109" s="37" t="s">
        <v>68</v>
      </c>
      <c r="X109" s="617">
        <f>IFERROR(SUM(X104:X107),"0")</f>
        <v>0</v>
      </c>
      <c r="Y109" s="617">
        <f>IFERROR(SUM(Y104:Y107),"0")</f>
        <v>0</v>
      </c>
      <c r="Z109" s="37"/>
      <c r="AA109" s="618"/>
      <c r="AB109" s="618"/>
      <c r="AC109" s="618"/>
    </row>
    <row r="110" spans="1:68" ht="14.25" hidden="1" customHeight="1" x14ac:dyDescent="0.25">
      <c r="A110" s="635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60</v>
      </c>
      <c r="Y111" s="616">
        <f>IFERROR(IF(X111="",0,CEILING((X111/$H111),1)*$H111),"")</f>
        <v>64.800000000000011</v>
      </c>
      <c r="Z111" s="36">
        <f>IFERROR(IF(Y111=0,"",ROUNDUP(Y111/H111,0)*0.01898),"")</f>
        <v>0.11388000000000001</v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62.416666666666657</v>
      </c>
      <c r="BN111" s="64">
        <f>IFERROR(Y111*I111/H111,"0")</f>
        <v>67.410000000000011</v>
      </c>
      <c r="BO111" s="64">
        <f>IFERROR(1/J111*(X111/H111),"0")</f>
        <v>8.6805555555555552E-2</v>
      </c>
      <c r="BP111" s="64">
        <f>IFERROR(1/J111*(Y111/H111),"0")</f>
        <v>9.3750000000000014E-2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85</v>
      </c>
      <c r="Q114" s="632"/>
      <c r="R114" s="632"/>
      <c r="S114" s="632"/>
      <c r="T114" s="632"/>
      <c r="U114" s="632"/>
      <c r="V114" s="633"/>
      <c r="W114" s="37" t="s">
        <v>86</v>
      </c>
      <c r="X114" s="617">
        <f>IFERROR(X111/H111,"0")+IFERROR(X112/H112,"0")+IFERROR(X113/H113,"0")</f>
        <v>5.5555555555555554</v>
      </c>
      <c r="Y114" s="617">
        <f>IFERROR(Y111/H111,"0")+IFERROR(Y112/H112,"0")+IFERROR(Y113/H113,"0")</f>
        <v>6.0000000000000009</v>
      </c>
      <c r="Z114" s="617">
        <f>IFERROR(IF(Z111="",0,Z111),"0")+IFERROR(IF(Z112="",0,Z112),"0")+IFERROR(IF(Z113="",0,Z113),"0")</f>
        <v>0.11388000000000001</v>
      </c>
      <c r="AA114" s="618"/>
      <c r="AB114" s="618"/>
      <c r="AC114" s="618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85</v>
      </c>
      <c r="Q115" s="632"/>
      <c r="R115" s="632"/>
      <c r="S115" s="632"/>
      <c r="T115" s="632"/>
      <c r="U115" s="632"/>
      <c r="V115" s="633"/>
      <c r="W115" s="37" t="s">
        <v>68</v>
      </c>
      <c r="X115" s="617">
        <f>IFERROR(SUM(X111:X113),"0")</f>
        <v>60</v>
      </c>
      <c r="Y115" s="617">
        <f>IFERROR(SUM(Y111:Y113),"0")</f>
        <v>64.800000000000011</v>
      </c>
      <c r="Z115" s="37"/>
      <c r="AA115" s="618"/>
      <c r="AB115" s="618"/>
      <c r="AC115" s="618"/>
    </row>
    <row r="116" spans="1:68" ht="14.25" hidden="1" customHeight="1" x14ac:dyDescent="0.25">
      <c r="A116" s="635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0</v>
      </c>
      <c r="Y119" s="616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81</v>
      </c>
      <c r="Y121" s="616">
        <f t="shared" si="21"/>
        <v>81</v>
      </c>
      <c r="Z121" s="36">
        <f>IFERROR(IF(Y121=0,"",ROUNDUP(Y121/H121,0)*0.00651),"")</f>
        <v>0.1953</v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88.559999999999988</v>
      </c>
      <c r="BN121" s="64">
        <f t="shared" si="23"/>
        <v>88.559999999999988</v>
      </c>
      <c r="BO121" s="64">
        <f t="shared" si="24"/>
        <v>0.16483516483516483</v>
      </c>
      <c r="BP121" s="64">
        <f t="shared" si="25"/>
        <v>0.16483516483516483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85</v>
      </c>
      <c r="Q124" s="632"/>
      <c r="R124" s="632"/>
      <c r="S124" s="632"/>
      <c r="T124" s="632"/>
      <c r="U124" s="632"/>
      <c r="V124" s="633"/>
      <c r="W124" s="37" t="s">
        <v>86</v>
      </c>
      <c r="X124" s="617">
        <f>IFERROR(X117/H117,"0")+IFERROR(X118/H118,"0")+IFERROR(X119/H119,"0")+IFERROR(X120/H120,"0")+IFERROR(X121/H121,"0")+IFERROR(X122/H122,"0")+IFERROR(X123/H123,"0")</f>
        <v>29.999999999999996</v>
      </c>
      <c r="Y124" s="617">
        <f>IFERROR(Y117/H117,"0")+IFERROR(Y118/H118,"0")+IFERROR(Y119/H119,"0")+IFERROR(Y120/H120,"0")+IFERROR(Y121/H121,"0")+IFERROR(Y122/H122,"0")+IFERROR(Y123/H123,"0")</f>
        <v>29.999999999999996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0.1953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85</v>
      </c>
      <c r="Q125" s="632"/>
      <c r="R125" s="632"/>
      <c r="S125" s="632"/>
      <c r="T125" s="632"/>
      <c r="U125" s="632"/>
      <c r="V125" s="633"/>
      <c r="W125" s="37" t="s">
        <v>68</v>
      </c>
      <c r="X125" s="617">
        <f>IFERROR(SUM(X117:X123),"0")</f>
        <v>81</v>
      </c>
      <c r="Y125" s="617">
        <f>IFERROR(SUM(Y117:Y123),"0")</f>
        <v>81</v>
      </c>
      <c r="Z125" s="37"/>
      <c r="AA125" s="618"/>
      <c r="AB125" s="618"/>
      <c r="AC125" s="618"/>
    </row>
    <row r="126" spans="1:68" ht="14.25" hidden="1" customHeight="1" x14ac:dyDescent="0.25">
      <c r="A126" s="635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85</v>
      </c>
      <c r="Q129" s="632"/>
      <c r="R129" s="632"/>
      <c r="S129" s="632"/>
      <c r="T129" s="632"/>
      <c r="U129" s="632"/>
      <c r="V129" s="633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85</v>
      </c>
      <c r="Q130" s="632"/>
      <c r="R130" s="632"/>
      <c r="S130" s="632"/>
      <c r="T130" s="632"/>
      <c r="U130" s="632"/>
      <c r="V130" s="633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hidden="1" customHeight="1" x14ac:dyDescent="0.25">
      <c r="A131" s="639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hidden="1" customHeight="1" x14ac:dyDescent="0.25">
      <c r="A132" s="635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85</v>
      </c>
      <c r="Q135" s="632"/>
      <c r="R135" s="632"/>
      <c r="S135" s="632"/>
      <c r="T135" s="632"/>
      <c r="U135" s="632"/>
      <c r="V135" s="633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85</v>
      </c>
      <c r="Q136" s="632"/>
      <c r="R136" s="632"/>
      <c r="S136" s="632"/>
      <c r="T136" s="632"/>
      <c r="U136" s="632"/>
      <c r="V136" s="633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hidden="1" customHeight="1" x14ac:dyDescent="0.25">
      <c r="A137" s="635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hidden="1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85</v>
      </c>
      <c r="Q140" s="632"/>
      <c r="R140" s="632"/>
      <c r="S140" s="632"/>
      <c r="T140" s="632"/>
      <c r="U140" s="632"/>
      <c r="V140" s="633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85</v>
      </c>
      <c r="Q141" s="632"/>
      <c r="R141" s="632"/>
      <c r="S141" s="632"/>
      <c r="T141" s="632"/>
      <c r="U141" s="632"/>
      <c r="V141" s="633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hidden="1" customHeight="1" x14ac:dyDescent="0.25">
      <c r="A142" s="635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85</v>
      </c>
      <c r="Q145" s="632"/>
      <c r="R145" s="632"/>
      <c r="S145" s="632"/>
      <c r="T145" s="632"/>
      <c r="U145" s="632"/>
      <c r="V145" s="633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85</v>
      </c>
      <c r="Q146" s="632"/>
      <c r="R146" s="632"/>
      <c r="S146" s="632"/>
      <c r="T146" s="632"/>
      <c r="U146" s="632"/>
      <c r="V146" s="633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hidden="1" customHeight="1" x14ac:dyDescent="0.25">
      <c r="A147" s="639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hidden="1" customHeight="1" x14ac:dyDescent="0.25">
      <c r="A148" s="635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85</v>
      </c>
      <c r="Q150" s="632"/>
      <c r="R150" s="632"/>
      <c r="S150" s="632"/>
      <c r="T150" s="632"/>
      <c r="U150" s="632"/>
      <c r="V150" s="633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85</v>
      </c>
      <c r="Q151" s="632"/>
      <c r="R151" s="632"/>
      <c r="S151" s="632"/>
      <c r="T151" s="632"/>
      <c r="U151" s="632"/>
      <c r="V151" s="633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hidden="1" customHeight="1" x14ac:dyDescent="0.25">
      <c r="A152" s="635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85</v>
      </c>
      <c r="Q156" s="632"/>
      <c r="R156" s="632"/>
      <c r="S156" s="632"/>
      <c r="T156" s="632"/>
      <c r="U156" s="632"/>
      <c r="V156" s="633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85</v>
      </c>
      <c r="Q157" s="632"/>
      <c r="R157" s="632"/>
      <c r="S157" s="632"/>
      <c r="T157" s="632"/>
      <c r="U157" s="632"/>
      <c r="V157" s="633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hidden="1" customHeight="1" x14ac:dyDescent="0.25">
      <c r="A158" s="635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85</v>
      </c>
      <c r="Q160" s="632"/>
      <c r="R160" s="632"/>
      <c r="S160" s="632"/>
      <c r="T160" s="632"/>
      <c r="U160" s="632"/>
      <c r="V160" s="633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85</v>
      </c>
      <c r="Q161" s="632"/>
      <c r="R161" s="632"/>
      <c r="S161" s="632"/>
      <c r="T161" s="632"/>
      <c r="U161" s="632"/>
      <c r="V161" s="633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hidden="1" customHeight="1" x14ac:dyDescent="0.2">
      <c r="A162" s="637" t="s">
        <v>269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48"/>
      <c r="AB162" s="48"/>
      <c r="AC162" s="48"/>
    </row>
    <row r="163" spans="1:68" ht="16.5" hidden="1" customHeight="1" x14ac:dyDescent="0.25">
      <c r="A163" s="639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hidden="1" customHeight="1" x14ac:dyDescent="0.25">
      <c r="A164" s="635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85</v>
      </c>
      <c r="Q166" s="632"/>
      <c r="R166" s="632"/>
      <c r="S166" s="632"/>
      <c r="T166" s="632"/>
      <c r="U166" s="632"/>
      <c r="V166" s="633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85</v>
      </c>
      <c r="Q167" s="632"/>
      <c r="R167" s="632"/>
      <c r="S167" s="632"/>
      <c r="T167" s="632"/>
      <c r="U167" s="632"/>
      <c r="V167" s="633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hidden="1" customHeight="1" x14ac:dyDescent="0.25">
      <c r="A168" s="635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hidden="1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21</v>
      </c>
      <c r="Y172" s="616">
        <f t="shared" si="26"/>
        <v>21</v>
      </c>
      <c r="Z172" s="36">
        <f>IFERROR(IF(Y172=0,"",ROUNDUP(Y172/H172,0)*0.00502),"")</f>
        <v>5.0200000000000002E-2</v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22.299999999999997</v>
      </c>
      <c r="BN172" s="64">
        <f t="shared" si="28"/>
        <v>22.299999999999997</v>
      </c>
      <c r="BO172" s="64">
        <f t="shared" si="29"/>
        <v>4.2735042735042736E-2</v>
      </c>
      <c r="BP172" s="64">
        <f t="shared" si="30"/>
        <v>4.2735042735042736E-2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32</v>
      </c>
      <c r="Y175" s="616">
        <f t="shared" si="26"/>
        <v>33.6</v>
      </c>
      <c r="Z175" s="36">
        <f>IFERROR(IF(Y175=0,"",ROUNDUP(Y175/H175,0)*0.00502),"")</f>
        <v>8.0320000000000003E-2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33.523809523809526</v>
      </c>
      <c r="BN175" s="64">
        <f t="shared" si="28"/>
        <v>35.200000000000003</v>
      </c>
      <c r="BO175" s="64">
        <f t="shared" si="29"/>
        <v>6.5120065120065129E-2</v>
      </c>
      <c r="BP175" s="64">
        <f t="shared" si="30"/>
        <v>6.8376068376068383E-2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85</v>
      </c>
      <c r="Q178" s="632"/>
      <c r="R178" s="632"/>
      <c r="S178" s="632"/>
      <c r="T178" s="632"/>
      <c r="U178" s="632"/>
      <c r="V178" s="633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25.238095238095237</v>
      </c>
      <c r="Y178" s="617">
        <f>IFERROR(Y169/H169,"0")+IFERROR(Y170/H170,"0")+IFERROR(Y171/H171,"0")+IFERROR(Y172/H172,"0")+IFERROR(Y173/H173,"0")+IFERROR(Y174/H174,"0")+IFERROR(Y175/H175,"0")+IFERROR(Y176/H176,"0")+IFERROR(Y177/H177,"0")</f>
        <v>26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0.13052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85</v>
      </c>
      <c r="Q179" s="632"/>
      <c r="R179" s="632"/>
      <c r="S179" s="632"/>
      <c r="T179" s="632"/>
      <c r="U179" s="632"/>
      <c r="V179" s="633"/>
      <c r="W179" s="37" t="s">
        <v>68</v>
      </c>
      <c r="X179" s="617">
        <f>IFERROR(SUM(X169:X177),"0")</f>
        <v>53</v>
      </c>
      <c r="Y179" s="617">
        <f>IFERROR(SUM(Y169:Y177),"0")</f>
        <v>54.6</v>
      </c>
      <c r="Z179" s="37"/>
      <c r="AA179" s="618"/>
      <c r="AB179" s="618"/>
      <c r="AC179" s="618"/>
    </row>
    <row r="180" spans="1:68" ht="14.25" hidden="1" customHeight="1" x14ac:dyDescent="0.25">
      <c r="A180" s="635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hidden="1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2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68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6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85</v>
      </c>
      <c r="Q184" s="632"/>
      <c r="R184" s="632"/>
      <c r="S184" s="632"/>
      <c r="T184" s="632"/>
      <c r="U184" s="632"/>
      <c r="V184" s="633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85</v>
      </c>
      <c r="Q185" s="632"/>
      <c r="R185" s="632"/>
      <c r="S185" s="632"/>
      <c r="T185" s="632"/>
      <c r="U185" s="632"/>
      <c r="V185" s="633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hidden="1" customHeight="1" x14ac:dyDescent="0.25">
      <c r="A186" s="635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hidden="1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657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85</v>
      </c>
      <c r="Q188" s="632"/>
      <c r="R188" s="632"/>
      <c r="S188" s="632"/>
      <c r="T188" s="632"/>
      <c r="U188" s="632"/>
      <c r="V188" s="633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85</v>
      </c>
      <c r="Q189" s="632"/>
      <c r="R189" s="632"/>
      <c r="S189" s="632"/>
      <c r="T189" s="632"/>
      <c r="U189" s="632"/>
      <c r="V189" s="633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hidden="1" customHeight="1" x14ac:dyDescent="0.25">
      <c r="A190" s="639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hidden="1" customHeight="1" x14ac:dyDescent="0.25">
      <c r="A191" s="635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hidden="1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85</v>
      </c>
      <c r="Q194" s="632"/>
      <c r="R194" s="632"/>
      <c r="S194" s="632"/>
      <c r="T194" s="632"/>
      <c r="U194" s="632"/>
      <c r="V194" s="633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85</v>
      </c>
      <c r="Q195" s="632"/>
      <c r="R195" s="632"/>
      <c r="S195" s="632"/>
      <c r="T195" s="632"/>
      <c r="U195" s="632"/>
      <c r="V195" s="633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hidden="1" customHeight="1" x14ac:dyDescent="0.25">
      <c r="A196" s="635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hidden="1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85</v>
      </c>
      <c r="Q199" s="632"/>
      <c r="R199" s="632"/>
      <c r="S199" s="632"/>
      <c r="T199" s="632"/>
      <c r="U199" s="632"/>
      <c r="V199" s="633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85</v>
      </c>
      <c r="Q200" s="632"/>
      <c r="R200" s="632"/>
      <c r="S200" s="632"/>
      <c r="T200" s="632"/>
      <c r="U200" s="632"/>
      <c r="V200" s="633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hidden="1" customHeight="1" x14ac:dyDescent="0.25">
      <c r="A201" s="635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30</v>
      </c>
      <c r="Y202" s="616">
        <f t="shared" ref="Y202:Y209" si="31">IFERROR(IF(X202="",0,CEILING((X202/$H202),1)*$H202),"")</f>
        <v>32.400000000000006</v>
      </c>
      <c r="Z202" s="36">
        <f>IFERROR(IF(Y202=0,"",ROUNDUP(Y202/H202,0)*0.00902),"")</f>
        <v>5.4120000000000001E-2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31.166666666666668</v>
      </c>
      <c r="BN202" s="64">
        <f t="shared" ref="BN202:BN209" si="33">IFERROR(Y202*I202/H202,"0")</f>
        <v>33.660000000000004</v>
      </c>
      <c r="BO202" s="64">
        <f t="shared" ref="BO202:BO209" si="34">IFERROR(1/J202*(X202/H202),"0")</f>
        <v>4.208754208754209E-2</v>
      </c>
      <c r="BP202" s="64">
        <f t="shared" ref="BP202:BP209" si="35">IFERROR(1/J202*(Y202/H202),"0")</f>
        <v>4.5454545454545463E-2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16</v>
      </c>
      <c r="Y203" s="616">
        <f t="shared" si="31"/>
        <v>16.200000000000003</v>
      </c>
      <c r="Z203" s="36">
        <f>IFERROR(IF(Y203=0,"",ROUNDUP(Y203/H203,0)*0.00902),"")</f>
        <v>2.7060000000000001E-2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16.622222222222224</v>
      </c>
      <c r="BN203" s="64">
        <f t="shared" si="33"/>
        <v>16.830000000000002</v>
      </c>
      <c r="BO203" s="64">
        <f t="shared" si="34"/>
        <v>2.2446689113355778E-2</v>
      </c>
      <c r="BP203" s="64">
        <f t="shared" si="35"/>
        <v>2.2727272727272731E-2</v>
      </c>
    </row>
    <row r="204" spans="1:68" ht="27" hidden="1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16</v>
      </c>
      <c r="Y205" s="616">
        <f t="shared" si="31"/>
        <v>16.200000000000003</v>
      </c>
      <c r="Z205" s="36">
        <f>IFERROR(IF(Y205=0,"",ROUNDUP(Y205/H205,0)*0.00902),"")</f>
        <v>2.7060000000000001E-2</v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16.622222222222224</v>
      </c>
      <c r="BN205" s="64">
        <f t="shared" si="33"/>
        <v>16.830000000000002</v>
      </c>
      <c r="BO205" s="64">
        <f t="shared" si="34"/>
        <v>2.2446689113355778E-2</v>
      </c>
      <c r="BP205" s="64">
        <f t="shared" si="35"/>
        <v>2.2727272727272731E-2</v>
      </c>
    </row>
    <row r="206" spans="1:68" ht="27" hidden="1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85</v>
      </c>
      <c r="Q210" s="632"/>
      <c r="R210" s="632"/>
      <c r="S210" s="632"/>
      <c r="T210" s="632"/>
      <c r="U210" s="632"/>
      <c r="V210" s="633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11.481481481481481</v>
      </c>
      <c r="Y210" s="617">
        <f>IFERROR(Y202/H202,"0")+IFERROR(Y203/H203,"0")+IFERROR(Y204/H204,"0")+IFERROR(Y205/H205,"0")+IFERROR(Y206/H206,"0")+IFERROR(Y207/H207,"0")+IFERROR(Y208/H208,"0")+IFERROR(Y209/H209,"0")</f>
        <v>12.000000000000002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0.10824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85</v>
      </c>
      <c r="Q211" s="632"/>
      <c r="R211" s="632"/>
      <c r="S211" s="632"/>
      <c r="T211" s="632"/>
      <c r="U211" s="632"/>
      <c r="V211" s="633"/>
      <c r="W211" s="37" t="s">
        <v>68</v>
      </c>
      <c r="X211" s="617">
        <f>IFERROR(SUM(X202:X209),"0")</f>
        <v>62</v>
      </c>
      <c r="Y211" s="617">
        <f>IFERROR(SUM(Y202:Y209),"0")</f>
        <v>64.800000000000011</v>
      </c>
      <c r="Z211" s="37"/>
      <c r="AA211" s="618"/>
      <c r="AB211" s="618"/>
      <c r="AC211" s="618"/>
    </row>
    <row r="212" spans="1:68" ht="14.25" hidden="1" customHeight="1" x14ac:dyDescent="0.25">
      <c r="A212" s="635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hidden="1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80</v>
      </c>
      <c r="Y215" s="616">
        <f t="shared" si="36"/>
        <v>87</v>
      </c>
      <c r="Z215" s="36">
        <f>IFERROR(IF(Y215=0,"",ROUNDUP(Y215/H215,0)*0.01898),"")</f>
        <v>0.1898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84.772413793103453</v>
      </c>
      <c r="BN215" s="64">
        <f t="shared" si="38"/>
        <v>92.190000000000012</v>
      </c>
      <c r="BO215" s="64">
        <f t="shared" si="39"/>
        <v>0.14367816091954025</v>
      </c>
      <c r="BP215" s="64">
        <f t="shared" si="40"/>
        <v>0.15625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48</v>
      </c>
      <c r="Y216" s="616">
        <f t="shared" si="36"/>
        <v>48</v>
      </c>
      <c r="Z216" s="36">
        <f t="shared" ref="Z216:Z221" si="41">IFERROR(IF(Y216=0,"",ROUNDUP(Y216/H216,0)*0.00651),"")</f>
        <v>0.13020000000000001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53.4</v>
      </c>
      <c r="BN216" s="64">
        <f t="shared" si="38"/>
        <v>53.4</v>
      </c>
      <c r="BO216" s="64">
        <f t="shared" si="39"/>
        <v>0.1098901098901099</v>
      </c>
      <c r="BP216" s="64">
        <f t="shared" si="40"/>
        <v>0.1098901098901099</v>
      </c>
    </row>
    <row r="217" spans="1:68" ht="27" hidden="1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48</v>
      </c>
      <c r="Y218" s="616">
        <f t="shared" si="36"/>
        <v>48</v>
      </c>
      <c r="Z218" s="36">
        <f t="shared" si="41"/>
        <v>0.13020000000000001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53.040000000000006</v>
      </c>
      <c r="BN218" s="64">
        <f t="shared" si="38"/>
        <v>53.040000000000006</v>
      </c>
      <c r="BO218" s="64">
        <f t="shared" si="39"/>
        <v>0.1098901098901099</v>
      </c>
      <c r="BP218" s="64">
        <f t="shared" si="40"/>
        <v>0.1098901098901099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60</v>
      </c>
      <c r="Y219" s="616">
        <f t="shared" si="36"/>
        <v>60</v>
      </c>
      <c r="Z219" s="36">
        <f t="shared" si="41"/>
        <v>0.16275000000000001</v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66.300000000000011</v>
      </c>
      <c r="BN219" s="64">
        <f t="shared" si="38"/>
        <v>66.300000000000011</v>
      </c>
      <c r="BO219" s="64">
        <f t="shared" si="39"/>
        <v>0.13736263736263737</v>
      </c>
      <c r="BP219" s="64">
        <f t="shared" si="40"/>
        <v>0.13736263736263737</v>
      </c>
    </row>
    <row r="220" spans="1:68" ht="27" hidden="1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60</v>
      </c>
      <c r="Y221" s="616">
        <f t="shared" si="36"/>
        <v>60</v>
      </c>
      <c r="Z221" s="36">
        <f t="shared" si="41"/>
        <v>0.16275000000000001</v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66.45</v>
      </c>
      <c r="BN221" s="64">
        <f t="shared" si="38"/>
        <v>66.45</v>
      </c>
      <c r="BO221" s="64">
        <f t="shared" si="39"/>
        <v>0.13736263736263737</v>
      </c>
      <c r="BP221" s="64">
        <f t="shared" si="40"/>
        <v>0.13736263736263737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85</v>
      </c>
      <c r="Q222" s="632"/>
      <c r="R222" s="632"/>
      <c r="S222" s="632"/>
      <c r="T222" s="632"/>
      <c r="U222" s="632"/>
      <c r="V222" s="633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99.195402298850581</v>
      </c>
      <c r="Y222" s="617">
        <f>IFERROR(Y213/H213,"0")+IFERROR(Y214/H214,"0")+IFERROR(Y215/H215,"0")+IFERROR(Y216/H216,"0")+IFERROR(Y217/H217,"0")+IFERROR(Y218/H218,"0")+IFERROR(Y219/H219,"0")+IFERROR(Y220/H220,"0")+IFERROR(Y221/H221,"0")</f>
        <v>100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0.77570000000000006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85</v>
      </c>
      <c r="Q223" s="632"/>
      <c r="R223" s="632"/>
      <c r="S223" s="632"/>
      <c r="T223" s="632"/>
      <c r="U223" s="632"/>
      <c r="V223" s="633"/>
      <c r="W223" s="37" t="s">
        <v>68</v>
      </c>
      <c r="X223" s="617">
        <f>IFERROR(SUM(X213:X221),"0")</f>
        <v>296</v>
      </c>
      <c r="Y223" s="617">
        <f>IFERROR(SUM(Y213:Y221),"0")</f>
        <v>303</v>
      </c>
      <c r="Z223" s="37"/>
      <c r="AA223" s="618"/>
      <c r="AB223" s="618"/>
      <c r="AC223" s="618"/>
    </row>
    <row r="224" spans="1:68" ht="14.25" hidden="1" customHeight="1" x14ac:dyDescent="0.25">
      <c r="A224" s="635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hidden="1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85</v>
      </c>
      <c r="Q227" s="632"/>
      <c r="R227" s="632"/>
      <c r="S227" s="632"/>
      <c r="T227" s="632"/>
      <c r="U227" s="632"/>
      <c r="V227" s="633"/>
      <c r="W227" s="37" t="s">
        <v>86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hidden="1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85</v>
      </c>
      <c r="Q228" s="632"/>
      <c r="R228" s="632"/>
      <c r="S228" s="632"/>
      <c r="T228" s="632"/>
      <c r="U228" s="632"/>
      <c r="V228" s="633"/>
      <c r="W228" s="37" t="s">
        <v>68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hidden="1" customHeight="1" x14ac:dyDescent="0.25">
      <c r="A229" s="639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hidden="1" customHeight="1" x14ac:dyDescent="0.25">
      <c r="A230" s="635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hidden="1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85</v>
      </c>
      <c r="Q239" s="632"/>
      <c r="R239" s="632"/>
      <c r="S239" s="632"/>
      <c r="T239" s="632"/>
      <c r="U239" s="632"/>
      <c r="V239" s="633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85</v>
      </c>
      <c r="Q240" s="632"/>
      <c r="R240" s="632"/>
      <c r="S240" s="632"/>
      <c r="T240" s="632"/>
      <c r="U240" s="632"/>
      <c r="V240" s="633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hidden="1" customHeight="1" x14ac:dyDescent="0.25">
      <c r="A241" s="635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hidden="1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85</v>
      </c>
      <c r="Q244" s="632"/>
      <c r="R244" s="632"/>
      <c r="S244" s="632"/>
      <c r="T244" s="632"/>
      <c r="U244" s="632"/>
      <c r="V244" s="633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85</v>
      </c>
      <c r="Q245" s="632"/>
      <c r="R245" s="632"/>
      <c r="S245" s="632"/>
      <c r="T245" s="632"/>
      <c r="U245" s="632"/>
      <c r="V245" s="633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hidden="1" customHeight="1" x14ac:dyDescent="0.25">
      <c r="A246" s="635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hidden="1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00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85</v>
      </c>
      <c r="Q248" s="632"/>
      <c r="R248" s="632"/>
      <c r="S248" s="632"/>
      <c r="T248" s="632"/>
      <c r="U248" s="632"/>
      <c r="V248" s="633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85</v>
      </c>
      <c r="Q249" s="632"/>
      <c r="R249" s="632"/>
      <c r="S249" s="632"/>
      <c r="T249" s="632"/>
      <c r="U249" s="632"/>
      <c r="V249" s="633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hidden="1" customHeight="1" x14ac:dyDescent="0.25">
      <c r="A250" s="635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hidden="1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6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82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5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5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38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85</v>
      </c>
      <c r="Q256" s="632"/>
      <c r="R256" s="632"/>
      <c r="S256" s="632"/>
      <c r="T256" s="632"/>
      <c r="U256" s="632"/>
      <c r="V256" s="633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85</v>
      </c>
      <c r="Q257" s="632"/>
      <c r="R257" s="632"/>
      <c r="S257" s="632"/>
      <c r="T257" s="632"/>
      <c r="U257" s="632"/>
      <c r="V257" s="633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hidden="1" customHeight="1" x14ac:dyDescent="0.25">
      <c r="A258" s="639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hidden="1" customHeight="1" x14ac:dyDescent="0.25">
      <c r="A259" s="635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hidden="1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85</v>
      </c>
      <c r="Q266" s="632"/>
      <c r="R266" s="632"/>
      <c r="S266" s="632"/>
      <c r="T266" s="632"/>
      <c r="U266" s="632"/>
      <c r="V266" s="633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85</v>
      </c>
      <c r="Q267" s="632"/>
      <c r="R267" s="632"/>
      <c r="S267" s="632"/>
      <c r="T267" s="632"/>
      <c r="U267" s="632"/>
      <c r="V267" s="633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hidden="1" customHeight="1" x14ac:dyDescent="0.25">
      <c r="A268" s="639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hidden="1" customHeight="1" x14ac:dyDescent="0.25">
      <c r="A269" s="635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hidden="1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30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85</v>
      </c>
      <c r="Q274" s="632"/>
      <c r="R274" s="632"/>
      <c r="S274" s="632"/>
      <c r="T274" s="632"/>
      <c r="U274" s="632"/>
      <c r="V274" s="633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85</v>
      </c>
      <c r="Q275" s="632"/>
      <c r="R275" s="632"/>
      <c r="S275" s="632"/>
      <c r="T275" s="632"/>
      <c r="U275" s="632"/>
      <c r="V275" s="633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hidden="1" customHeight="1" x14ac:dyDescent="0.25">
      <c r="A276" s="639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hidden="1" customHeight="1" x14ac:dyDescent="0.25">
      <c r="A277" s="635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hidden="1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85</v>
      </c>
      <c r="Q282" s="632"/>
      <c r="R282" s="632"/>
      <c r="S282" s="632"/>
      <c r="T282" s="632"/>
      <c r="U282" s="632"/>
      <c r="V282" s="633"/>
      <c r="W282" s="37" t="s">
        <v>86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hidden="1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85</v>
      </c>
      <c r="Q283" s="632"/>
      <c r="R283" s="632"/>
      <c r="S283" s="632"/>
      <c r="T283" s="632"/>
      <c r="U283" s="632"/>
      <c r="V283" s="633"/>
      <c r="W283" s="37" t="s">
        <v>68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hidden="1" customHeight="1" x14ac:dyDescent="0.25">
      <c r="A284" s="639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hidden="1" customHeight="1" x14ac:dyDescent="0.25">
      <c r="A285" s="635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hidden="1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85</v>
      </c>
      <c r="Q287" s="632"/>
      <c r="R287" s="632"/>
      <c r="S287" s="632"/>
      <c r="T287" s="632"/>
      <c r="U287" s="632"/>
      <c r="V287" s="633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85</v>
      </c>
      <c r="Q288" s="632"/>
      <c r="R288" s="632"/>
      <c r="S288" s="632"/>
      <c r="T288" s="632"/>
      <c r="U288" s="632"/>
      <c r="V288" s="633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hidden="1" customHeight="1" x14ac:dyDescent="0.25">
      <c r="A289" s="635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hidden="1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85</v>
      </c>
      <c r="Q291" s="632"/>
      <c r="R291" s="632"/>
      <c r="S291" s="632"/>
      <c r="T291" s="632"/>
      <c r="U291" s="632"/>
      <c r="V291" s="633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85</v>
      </c>
      <c r="Q292" s="632"/>
      <c r="R292" s="632"/>
      <c r="S292" s="632"/>
      <c r="T292" s="632"/>
      <c r="U292" s="632"/>
      <c r="V292" s="633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hidden="1" customHeight="1" x14ac:dyDescent="0.25">
      <c r="A293" s="639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hidden="1" customHeight="1" x14ac:dyDescent="0.25">
      <c r="A294" s="635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hidden="1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85</v>
      </c>
      <c r="Q296" s="632"/>
      <c r="R296" s="632"/>
      <c r="S296" s="632"/>
      <c r="T296" s="632"/>
      <c r="U296" s="632"/>
      <c r="V296" s="633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85</v>
      </c>
      <c r="Q297" s="632"/>
      <c r="R297" s="632"/>
      <c r="S297" s="632"/>
      <c r="T297" s="632"/>
      <c r="U297" s="632"/>
      <c r="V297" s="633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hidden="1" customHeight="1" x14ac:dyDescent="0.25">
      <c r="A298" s="639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hidden="1" customHeight="1" x14ac:dyDescent="0.25">
      <c r="A299" s="635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hidden="1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85</v>
      </c>
      <c r="Q302" s="632"/>
      <c r="R302" s="632"/>
      <c r="S302" s="632"/>
      <c r="T302" s="632"/>
      <c r="U302" s="632"/>
      <c r="V302" s="633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85</v>
      </c>
      <c r="Q303" s="632"/>
      <c r="R303" s="632"/>
      <c r="S303" s="632"/>
      <c r="T303" s="632"/>
      <c r="U303" s="632"/>
      <c r="V303" s="633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hidden="1" customHeight="1" x14ac:dyDescent="0.25">
      <c r="A304" s="639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hidden="1" customHeight="1" x14ac:dyDescent="0.25">
      <c r="A305" s="635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hidden="1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85</v>
      </c>
      <c r="Q307" s="632"/>
      <c r="R307" s="632"/>
      <c r="S307" s="632"/>
      <c r="T307" s="632"/>
      <c r="U307" s="632"/>
      <c r="V307" s="633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85</v>
      </c>
      <c r="Q308" s="632"/>
      <c r="R308" s="632"/>
      <c r="S308" s="632"/>
      <c r="T308" s="632"/>
      <c r="U308" s="632"/>
      <c r="V308" s="633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hidden="1" customHeight="1" x14ac:dyDescent="0.25">
      <c r="A309" s="639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hidden="1" customHeight="1" x14ac:dyDescent="0.25">
      <c r="A310" s="635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hidden="1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85</v>
      </c>
      <c r="Q317" s="632"/>
      <c r="R317" s="632"/>
      <c r="S317" s="632"/>
      <c r="T317" s="632"/>
      <c r="U317" s="632"/>
      <c r="V317" s="633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85</v>
      </c>
      <c r="Q318" s="632"/>
      <c r="R318" s="632"/>
      <c r="S318" s="632"/>
      <c r="T318" s="632"/>
      <c r="U318" s="632"/>
      <c r="V318" s="633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hidden="1" customHeight="1" x14ac:dyDescent="0.25">
      <c r="A319" s="635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hidden="1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85</v>
      </c>
      <c r="Q324" s="632"/>
      <c r="R324" s="632"/>
      <c r="S324" s="632"/>
      <c r="T324" s="632"/>
      <c r="U324" s="632"/>
      <c r="V324" s="633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85</v>
      </c>
      <c r="Q325" s="632"/>
      <c r="R325" s="632"/>
      <c r="S325" s="632"/>
      <c r="T325" s="632"/>
      <c r="U325" s="632"/>
      <c r="V325" s="633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hidden="1" customHeight="1" x14ac:dyDescent="0.25">
      <c r="A326" s="635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hidden="1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85</v>
      </c>
      <c r="Q332" s="632"/>
      <c r="R332" s="632"/>
      <c r="S332" s="632"/>
      <c r="T332" s="632"/>
      <c r="U332" s="632"/>
      <c r="V332" s="633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85</v>
      </c>
      <c r="Q333" s="632"/>
      <c r="R333" s="632"/>
      <c r="S333" s="632"/>
      <c r="T333" s="632"/>
      <c r="U333" s="632"/>
      <c r="V333" s="633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hidden="1" customHeight="1" x14ac:dyDescent="0.25">
      <c r="A334" s="635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hidden="1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220</v>
      </c>
      <c r="Y336" s="616">
        <f>IFERROR(IF(X336="",0,CEILING((X336/$H336),1)*$H336),"")</f>
        <v>226.2</v>
      </c>
      <c r="Z336" s="36">
        <f>IFERROR(IF(Y336=0,"",ROUNDUP(Y336/H336,0)*0.01898),"")</f>
        <v>0.55042000000000002</v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234.63846153846157</v>
      </c>
      <c r="BN336" s="64">
        <f>IFERROR(Y336*I336/H336,"0")</f>
        <v>241.251</v>
      </c>
      <c r="BO336" s="64">
        <f>IFERROR(1/J336*(X336/H336),"0")</f>
        <v>0.44070512820512819</v>
      </c>
      <c r="BP336" s="64">
        <f>IFERROR(1/J336*(Y336/H336),"0")</f>
        <v>0.453125</v>
      </c>
    </row>
    <row r="337" spans="1:68" ht="16.5" hidden="1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85</v>
      </c>
      <c r="Q338" s="632"/>
      <c r="R338" s="632"/>
      <c r="S338" s="632"/>
      <c r="T338" s="632"/>
      <c r="U338" s="632"/>
      <c r="V338" s="633"/>
      <c r="W338" s="37" t="s">
        <v>86</v>
      </c>
      <c r="X338" s="617">
        <f>IFERROR(X335/H335,"0")+IFERROR(X336/H336,"0")+IFERROR(X337/H337,"0")</f>
        <v>28.205128205128204</v>
      </c>
      <c r="Y338" s="617">
        <f>IFERROR(Y335/H335,"0")+IFERROR(Y336/H336,"0")+IFERROR(Y337/H337,"0")</f>
        <v>29</v>
      </c>
      <c r="Z338" s="617">
        <f>IFERROR(IF(Z335="",0,Z335),"0")+IFERROR(IF(Z336="",0,Z336),"0")+IFERROR(IF(Z337="",0,Z337),"0")</f>
        <v>0.55042000000000002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85</v>
      </c>
      <c r="Q339" s="632"/>
      <c r="R339" s="632"/>
      <c r="S339" s="632"/>
      <c r="T339" s="632"/>
      <c r="U339" s="632"/>
      <c r="V339" s="633"/>
      <c r="W339" s="37" t="s">
        <v>68</v>
      </c>
      <c r="X339" s="617">
        <f>IFERROR(SUM(X335:X337),"0")</f>
        <v>220</v>
      </c>
      <c r="Y339" s="617">
        <f>IFERROR(SUM(Y335:Y337),"0")</f>
        <v>226.2</v>
      </c>
      <c r="Z339" s="37"/>
      <c r="AA339" s="618"/>
      <c r="AB339" s="618"/>
      <c r="AC339" s="618"/>
    </row>
    <row r="340" spans="1:68" ht="14.25" hidden="1" customHeight="1" x14ac:dyDescent="0.25">
      <c r="A340" s="635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hidden="1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40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5</v>
      </c>
      <c r="Y344" s="616">
        <f>IFERROR(IF(X344="",0,CEILING((X344/$H344),1)*$H344),"")</f>
        <v>5.0999999999999996</v>
      </c>
      <c r="Z344" s="36">
        <f>IFERROR(IF(Y344=0,"",ROUNDUP(Y344/H344,0)*0.00651),"")</f>
        <v>1.302E-2</v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5.6470588235294112</v>
      </c>
      <c r="BN344" s="64">
        <f>IFERROR(Y344*I344/H344,"0")</f>
        <v>5.76</v>
      </c>
      <c r="BO344" s="64">
        <f>IFERROR(1/J344*(X344/H344),"0")</f>
        <v>1.0773540185304893E-2</v>
      </c>
      <c r="BP344" s="64">
        <f>IFERROR(1/J344*(Y344/H344),"0")</f>
        <v>1.098901098901099E-2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85</v>
      </c>
      <c r="Q345" s="632"/>
      <c r="R345" s="632"/>
      <c r="S345" s="632"/>
      <c r="T345" s="632"/>
      <c r="U345" s="632"/>
      <c r="V345" s="633"/>
      <c r="W345" s="37" t="s">
        <v>86</v>
      </c>
      <c r="X345" s="617">
        <f>IFERROR(X341/H341,"0")+IFERROR(X342/H342,"0")+IFERROR(X343/H343,"0")+IFERROR(X344/H344,"0")</f>
        <v>1.9607843137254903</v>
      </c>
      <c r="Y345" s="617">
        <f>IFERROR(Y341/H341,"0")+IFERROR(Y342/H342,"0")+IFERROR(Y343/H343,"0")+IFERROR(Y344/H344,"0")</f>
        <v>2</v>
      </c>
      <c r="Z345" s="617">
        <f>IFERROR(IF(Z341="",0,Z341),"0")+IFERROR(IF(Z342="",0,Z342),"0")+IFERROR(IF(Z343="",0,Z343),"0")+IFERROR(IF(Z344="",0,Z344),"0")</f>
        <v>1.302E-2</v>
      </c>
      <c r="AA345" s="618"/>
      <c r="AB345" s="618"/>
      <c r="AC345" s="618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85</v>
      </c>
      <c r="Q346" s="632"/>
      <c r="R346" s="632"/>
      <c r="S346" s="632"/>
      <c r="T346" s="632"/>
      <c r="U346" s="632"/>
      <c r="V346" s="633"/>
      <c r="W346" s="37" t="s">
        <v>68</v>
      </c>
      <c r="X346" s="617">
        <f>IFERROR(SUM(X341:X344),"0")</f>
        <v>5</v>
      </c>
      <c r="Y346" s="617">
        <f>IFERROR(SUM(Y341:Y344),"0")</f>
        <v>5.0999999999999996</v>
      </c>
      <c r="Z346" s="37"/>
      <c r="AA346" s="618"/>
      <c r="AB346" s="618"/>
      <c r="AC346" s="618"/>
    </row>
    <row r="347" spans="1:68" ht="14.25" hidden="1" customHeight="1" x14ac:dyDescent="0.25">
      <c r="A347" s="635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hidden="1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85</v>
      </c>
      <c r="Q351" s="632"/>
      <c r="R351" s="632"/>
      <c r="S351" s="632"/>
      <c r="T351" s="632"/>
      <c r="U351" s="632"/>
      <c r="V351" s="633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85</v>
      </c>
      <c r="Q352" s="632"/>
      <c r="R352" s="632"/>
      <c r="S352" s="632"/>
      <c r="T352" s="632"/>
      <c r="U352" s="632"/>
      <c r="V352" s="633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hidden="1" customHeight="1" x14ac:dyDescent="0.25">
      <c r="A353" s="639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hidden="1" customHeight="1" x14ac:dyDescent="0.25">
      <c r="A354" s="635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hidden="1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85</v>
      </c>
      <c r="Q356" s="632"/>
      <c r="R356" s="632"/>
      <c r="S356" s="632"/>
      <c r="T356" s="632"/>
      <c r="U356" s="632"/>
      <c r="V356" s="633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85</v>
      </c>
      <c r="Q357" s="632"/>
      <c r="R357" s="632"/>
      <c r="S357" s="632"/>
      <c r="T357" s="632"/>
      <c r="U357" s="632"/>
      <c r="V357" s="633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hidden="1" customHeight="1" x14ac:dyDescent="0.25">
      <c r="A358" s="635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hidden="1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85</v>
      </c>
      <c r="Q362" s="632"/>
      <c r="R362" s="632"/>
      <c r="S362" s="632"/>
      <c r="T362" s="632"/>
      <c r="U362" s="632"/>
      <c r="V362" s="633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hidden="1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85</v>
      </c>
      <c r="Q363" s="632"/>
      <c r="R363" s="632"/>
      <c r="S363" s="632"/>
      <c r="T363" s="632"/>
      <c r="U363" s="632"/>
      <c r="V363" s="633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hidden="1" customHeight="1" x14ac:dyDescent="0.2">
      <c r="A364" s="637" t="s">
        <v>573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48"/>
      <c r="AB364" s="48"/>
      <c r="AC364" s="48"/>
    </row>
    <row r="365" spans="1:68" ht="16.5" hidden="1" customHeight="1" x14ac:dyDescent="0.25">
      <c r="A365" s="639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hidden="1" customHeight="1" x14ac:dyDescent="0.25">
      <c r="A366" s="635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750</v>
      </c>
      <c r="Y367" s="616">
        <f t="shared" ref="Y367:Y373" si="57">IFERROR(IF(X367="",0,CEILING((X367/$H367),1)*$H367),"")</f>
        <v>750</v>
      </c>
      <c r="Z367" s="36">
        <f>IFERROR(IF(Y367=0,"",ROUNDUP(Y367/H367,0)*0.02175),"")</f>
        <v>1.0874999999999999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774</v>
      </c>
      <c r="BN367" s="64">
        <f t="shared" ref="BN367:BN373" si="59">IFERROR(Y367*I367/H367,"0")</f>
        <v>774</v>
      </c>
      <c r="BO367" s="64">
        <f t="shared" ref="BO367:BO373" si="60">IFERROR(1/J367*(X367/H367),"0")</f>
        <v>1.0416666666666665</v>
      </c>
      <c r="BP367" s="64">
        <f t="shared" ref="BP367:BP373" si="61">IFERROR(1/J367*(Y367/H367),"0")</f>
        <v>1.0416666666666665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400</v>
      </c>
      <c r="Y368" s="616">
        <f t="shared" si="57"/>
        <v>405</v>
      </c>
      <c r="Z368" s="36">
        <f>IFERROR(IF(Y368=0,"",ROUNDUP(Y368/H368,0)*0.02175),"")</f>
        <v>0.58724999999999994</v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412.8</v>
      </c>
      <c r="BN368" s="64">
        <f t="shared" si="59"/>
        <v>417.96000000000004</v>
      </c>
      <c r="BO368" s="64">
        <f t="shared" si="60"/>
        <v>0.55555555555555558</v>
      </c>
      <c r="BP368" s="64">
        <f t="shared" si="61"/>
        <v>0.5625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1500</v>
      </c>
      <c r="Y369" s="616">
        <f t="shared" si="57"/>
        <v>1500</v>
      </c>
      <c r="Z369" s="36">
        <f>IFERROR(IF(Y369=0,"",ROUNDUP(Y369/H369,0)*0.02175),"")</f>
        <v>2.1749999999999998</v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1548</v>
      </c>
      <c r="BN369" s="64">
        <f t="shared" si="59"/>
        <v>1548</v>
      </c>
      <c r="BO369" s="64">
        <f t="shared" si="60"/>
        <v>2.083333333333333</v>
      </c>
      <c r="BP369" s="64">
        <f t="shared" si="61"/>
        <v>2.083333333333333</v>
      </c>
    </row>
    <row r="370" spans="1:68" ht="27" hidden="1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85</v>
      </c>
      <c r="Q374" s="632"/>
      <c r="R374" s="632"/>
      <c r="S374" s="632"/>
      <c r="T374" s="632"/>
      <c r="U374" s="632"/>
      <c r="V374" s="633"/>
      <c r="W374" s="37" t="s">
        <v>86</v>
      </c>
      <c r="X374" s="617">
        <f>IFERROR(X367/H367,"0")+IFERROR(X368/H368,"0")+IFERROR(X369/H369,"0")+IFERROR(X370/H370,"0")+IFERROR(X371/H371,"0")+IFERROR(X372/H372,"0")+IFERROR(X373/H373,"0")</f>
        <v>176.66666666666669</v>
      </c>
      <c r="Y374" s="617">
        <f>IFERROR(Y367/H367,"0")+IFERROR(Y368/H368,"0")+IFERROR(Y369/H369,"0")+IFERROR(Y370/H370,"0")+IFERROR(Y371/H371,"0")+IFERROR(Y372/H372,"0")+IFERROR(Y373/H373,"0")</f>
        <v>177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3.8497499999999998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85</v>
      </c>
      <c r="Q375" s="632"/>
      <c r="R375" s="632"/>
      <c r="S375" s="632"/>
      <c r="T375" s="632"/>
      <c r="U375" s="632"/>
      <c r="V375" s="633"/>
      <c r="W375" s="37" t="s">
        <v>68</v>
      </c>
      <c r="X375" s="617">
        <f>IFERROR(SUM(X367:X373),"0")</f>
        <v>2650</v>
      </c>
      <c r="Y375" s="617">
        <f>IFERROR(SUM(Y367:Y373),"0")</f>
        <v>2655</v>
      </c>
      <c r="Z375" s="37"/>
      <c r="AA375" s="618"/>
      <c r="AB375" s="618"/>
      <c r="AC375" s="618"/>
    </row>
    <row r="376" spans="1:68" ht="14.25" hidden="1" customHeight="1" x14ac:dyDescent="0.25">
      <c r="A376" s="635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900</v>
      </c>
      <c r="Y377" s="616">
        <f>IFERROR(IF(X377="",0,CEILING((X377/$H377),1)*$H377),"")</f>
        <v>900</v>
      </c>
      <c r="Z377" s="36">
        <f>IFERROR(IF(Y377=0,"",ROUNDUP(Y377/H377,0)*0.02175),"")</f>
        <v>1.3049999999999999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928.8</v>
      </c>
      <c r="BN377" s="64">
        <f>IFERROR(Y377*I377/H377,"0")</f>
        <v>928.8</v>
      </c>
      <c r="BO377" s="64">
        <f>IFERROR(1/J377*(X377/H377),"0")</f>
        <v>1.25</v>
      </c>
      <c r="BP377" s="64">
        <f>IFERROR(1/J377*(Y377/H377),"0")</f>
        <v>1.25</v>
      </c>
    </row>
    <row r="378" spans="1:68" ht="16.5" hidden="1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85</v>
      </c>
      <c r="Q379" s="632"/>
      <c r="R379" s="632"/>
      <c r="S379" s="632"/>
      <c r="T379" s="632"/>
      <c r="U379" s="632"/>
      <c r="V379" s="633"/>
      <c r="W379" s="37" t="s">
        <v>86</v>
      </c>
      <c r="X379" s="617">
        <f>IFERROR(X377/H377,"0")+IFERROR(X378/H378,"0")</f>
        <v>60</v>
      </c>
      <c r="Y379" s="617">
        <f>IFERROR(Y377/H377,"0")+IFERROR(Y378/H378,"0")</f>
        <v>60</v>
      </c>
      <c r="Z379" s="617">
        <f>IFERROR(IF(Z377="",0,Z377),"0")+IFERROR(IF(Z378="",0,Z378),"0")</f>
        <v>1.3049999999999999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85</v>
      </c>
      <c r="Q380" s="632"/>
      <c r="R380" s="632"/>
      <c r="S380" s="632"/>
      <c r="T380" s="632"/>
      <c r="U380" s="632"/>
      <c r="V380" s="633"/>
      <c r="W380" s="37" t="s">
        <v>68</v>
      </c>
      <c r="X380" s="617">
        <f>IFERROR(SUM(X377:X378),"0")</f>
        <v>900</v>
      </c>
      <c r="Y380" s="617">
        <f>IFERROR(SUM(Y377:Y378),"0")</f>
        <v>900</v>
      </c>
      <c r="Z380" s="37"/>
      <c r="AA380" s="618"/>
      <c r="AB380" s="618"/>
      <c r="AC380" s="618"/>
    </row>
    <row r="381" spans="1:68" ht="14.25" hidden="1" customHeight="1" x14ac:dyDescent="0.25">
      <c r="A381" s="635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hidden="1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85</v>
      </c>
      <c r="Q384" s="632"/>
      <c r="R384" s="632"/>
      <c r="S384" s="632"/>
      <c r="T384" s="632"/>
      <c r="U384" s="632"/>
      <c r="V384" s="633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85</v>
      </c>
      <c r="Q385" s="632"/>
      <c r="R385" s="632"/>
      <c r="S385" s="632"/>
      <c r="T385" s="632"/>
      <c r="U385" s="632"/>
      <c r="V385" s="633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hidden="1" customHeight="1" x14ac:dyDescent="0.25">
      <c r="A386" s="635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hidden="1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85</v>
      </c>
      <c r="Q388" s="632"/>
      <c r="R388" s="632"/>
      <c r="S388" s="632"/>
      <c r="T388" s="632"/>
      <c r="U388" s="632"/>
      <c r="V388" s="633"/>
      <c r="W388" s="37" t="s">
        <v>86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hidden="1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85</v>
      </c>
      <c r="Q389" s="632"/>
      <c r="R389" s="632"/>
      <c r="S389" s="632"/>
      <c r="T389" s="632"/>
      <c r="U389" s="632"/>
      <c r="V389" s="633"/>
      <c r="W389" s="37" t="s">
        <v>68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hidden="1" customHeight="1" x14ac:dyDescent="0.25">
      <c r="A390" s="639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hidden="1" customHeight="1" x14ac:dyDescent="0.25">
      <c r="A391" s="635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hidden="1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85</v>
      </c>
      <c r="Q397" s="632"/>
      <c r="R397" s="632"/>
      <c r="S397" s="632"/>
      <c r="T397" s="632"/>
      <c r="U397" s="632"/>
      <c r="V397" s="633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85</v>
      </c>
      <c r="Q398" s="632"/>
      <c r="R398" s="632"/>
      <c r="S398" s="632"/>
      <c r="T398" s="632"/>
      <c r="U398" s="632"/>
      <c r="V398" s="633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hidden="1" customHeight="1" x14ac:dyDescent="0.25">
      <c r="A399" s="635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hidden="1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85</v>
      </c>
      <c r="Q401" s="632"/>
      <c r="R401" s="632"/>
      <c r="S401" s="632"/>
      <c r="T401" s="632"/>
      <c r="U401" s="632"/>
      <c r="V401" s="633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85</v>
      </c>
      <c r="Q402" s="632"/>
      <c r="R402" s="632"/>
      <c r="S402" s="632"/>
      <c r="T402" s="632"/>
      <c r="U402" s="632"/>
      <c r="V402" s="633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hidden="1" customHeight="1" x14ac:dyDescent="0.25">
      <c r="A403" s="635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hidden="1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0</v>
      </c>
      <c r="Y404" s="616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85</v>
      </c>
      <c r="Q408" s="632"/>
      <c r="R408" s="632"/>
      <c r="S408" s="632"/>
      <c r="T408" s="632"/>
      <c r="U408" s="632"/>
      <c r="V408" s="633"/>
      <c r="W408" s="37" t="s">
        <v>86</v>
      </c>
      <c r="X408" s="617">
        <f>IFERROR(X404/H404,"0")+IFERROR(X405/H405,"0")+IFERROR(X406/H406,"0")+IFERROR(X407/H407,"0")</f>
        <v>0</v>
      </c>
      <c r="Y408" s="617">
        <f>IFERROR(Y404/H404,"0")+IFERROR(Y405/H405,"0")+IFERROR(Y406/H406,"0")+IFERROR(Y407/H407,"0")</f>
        <v>0</v>
      </c>
      <c r="Z408" s="617">
        <f>IFERROR(IF(Z404="",0,Z404),"0")+IFERROR(IF(Z405="",0,Z405),"0")+IFERROR(IF(Z406="",0,Z406),"0")+IFERROR(IF(Z407="",0,Z407),"0")</f>
        <v>0</v>
      </c>
      <c r="AA408" s="618"/>
      <c r="AB408" s="618"/>
      <c r="AC408" s="618"/>
    </row>
    <row r="409" spans="1:68" hidden="1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85</v>
      </c>
      <c r="Q409" s="632"/>
      <c r="R409" s="632"/>
      <c r="S409" s="632"/>
      <c r="T409" s="632"/>
      <c r="U409" s="632"/>
      <c r="V409" s="633"/>
      <c r="W409" s="37" t="s">
        <v>68</v>
      </c>
      <c r="X409" s="617">
        <f>IFERROR(SUM(X404:X407),"0")</f>
        <v>0</v>
      </c>
      <c r="Y409" s="617">
        <f>IFERROR(SUM(Y404:Y407),"0")</f>
        <v>0</v>
      </c>
      <c r="Z409" s="37"/>
      <c r="AA409" s="618"/>
      <c r="AB409" s="618"/>
      <c r="AC409" s="618"/>
    </row>
    <row r="410" spans="1:68" ht="14.25" hidden="1" customHeight="1" x14ac:dyDescent="0.25">
      <c r="A410" s="635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hidden="1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85</v>
      </c>
      <c r="Q412" s="632"/>
      <c r="R412" s="632"/>
      <c r="S412" s="632"/>
      <c r="T412" s="632"/>
      <c r="U412" s="632"/>
      <c r="V412" s="633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85</v>
      </c>
      <c r="Q413" s="632"/>
      <c r="R413" s="632"/>
      <c r="S413" s="632"/>
      <c r="T413" s="632"/>
      <c r="U413" s="632"/>
      <c r="V413" s="633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hidden="1" customHeight="1" x14ac:dyDescent="0.2">
      <c r="A414" s="637" t="s">
        <v>638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48"/>
      <c r="AB414" s="48"/>
      <c r="AC414" s="48"/>
    </row>
    <row r="415" spans="1:68" ht="16.5" hidden="1" customHeight="1" x14ac:dyDescent="0.25">
      <c r="A415" s="639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hidden="1" customHeight="1" x14ac:dyDescent="0.25">
      <c r="A416" s="635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hidden="1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85</v>
      </c>
      <c r="Q427" s="632"/>
      <c r="R427" s="632"/>
      <c r="S427" s="632"/>
      <c r="T427" s="632"/>
      <c r="U427" s="632"/>
      <c r="V427" s="633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hidden="1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85</v>
      </c>
      <c r="Q428" s="632"/>
      <c r="R428" s="632"/>
      <c r="S428" s="632"/>
      <c r="T428" s="632"/>
      <c r="U428" s="632"/>
      <c r="V428" s="633"/>
      <c r="W428" s="37" t="s">
        <v>68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hidden="1" customHeight="1" x14ac:dyDescent="0.25">
      <c r="A429" s="635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hidden="1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85</v>
      </c>
      <c r="Q432" s="632"/>
      <c r="R432" s="632"/>
      <c r="S432" s="632"/>
      <c r="T432" s="632"/>
      <c r="U432" s="632"/>
      <c r="V432" s="633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85</v>
      </c>
      <c r="Q433" s="632"/>
      <c r="R433" s="632"/>
      <c r="S433" s="632"/>
      <c r="T433" s="632"/>
      <c r="U433" s="632"/>
      <c r="V433" s="633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hidden="1" customHeight="1" x14ac:dyDescent="0.25">
      <c r="A434" s="639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hidden="1" customHeight="1" x14ac:dyDescent="0.25">
      <c r="A435" s="635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hidden="1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85</v>
      </c>
      <c r="Q438" s="632"/>
      <c r="R438" s="632"/>
      <c r="S438" s="632"/>
      <c r="T438" s="632"/>
      <c r="U438" s="632"/>
      <c r="V438" s="633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85</v>
      </c>
      <c r="Q439" s="632"/>
      <c r="R439" s="632"/>
      <c r="S439" s="632"/>
      <c r="T439" s="632"/>
      <c r="U439" s="632"/>
      <c r="V439" s="633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hidden="1" customHeight="1" x14ac:dyDescent="0.25">
      <c r="A440" s="635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hidden="1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85</v>
      </c>
      <c r="Q445" s="632"/>
      <c r="R445" s="632"/>
      <c r="S445" s="632"/>
      <c r="T445" s="632"/>
      <c r="U445" s="632"/>
      <c r="V445" s="633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85</v>
      </c>
      <c r="Q446" s="632"/>
      <c r="R446" s="632"/>
      <c r="S446" s="632"/>
      <c r="T446" s="632"/>
      <c r="U446" s="632"/>
      <c r="V446" s="633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hidden="1" customHeight="1" x14ac:dyDescent="0.25">
      <c r="A447" s="639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hidden="1" customHeight="1" x14ac:dyDescent="0.25">
      <c r="A448" s="635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hidden="1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85</v>
      </c>
      <c r="Q451" s="632"/>
      <c r="R451" s="632"/>
      <c r="S451" s="632"/>
      <c r="T451" s="632"/>
      <c r="U451" s="632"/>
      <c r="V451" s="633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85</v>
      </c>
      <c r="Q452" s="632"/>
      <c r="R452" s="632"/>
      <c r="S452" s="632"/>
      <c r="T452" s="632"/>
      <c r="U452" s="632"/>
      <c r="V452" s="633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hidden="1" customHeight="1" x14ac:dyDescent="0.25">
      <c r="A453" s="639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hidden="1" customHeight="1" x14ac:dyDescent="0.25">
      <c r="A454" s="635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hidden="1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85</v>
      </c>
      <c r="Q456" s="632"/>
      <c r="R456" s="632"/>
      <c r="S456" s="632"/>
      <c r="T456" s="632"/>
      <c r="U456" s="632"/>
      <c r="V456" s="633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85</v>
      </c>
      <c r="Q457" s="632"/>
      <c r="R457" s="632"/>
      <c r="S457" s="632"/>
      <c r="T457" s="632"/>
      <c r="U457" s="632"/>
      <c r="V457" s="633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hidden="1" customHeight="1" x14ac:dyDescent="0.25">
      <c r="A458" s="635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hidden="1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85</v>
      </c>
      <c r="Q460" s="632"/>
      <c r="R460" s="632"/>
      <c r="S460" s="632"/>
      <c r="T460" s="632"/>
      <c r="U460" s="632"/>
      <c r="V460" s="633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85</v>
      </c>
      <c r="Q461" s="632"/>
      <c r="R461" s="632"/>
      <c r="S461" s="632"/>
      <c r="T461" s="632"/>
      <c r="U461" s="632"/>
      <c r="V461" s="633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hidden="1" customHeight="1" x14ac:dyDescent="0.2">
      <c r="A462" s="637" t="s">
        <v>703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48"/>
      <c r="AB462" s="48"/>
      <c r="AC462" s="48"/>
    </row>
    <row r="463" spans="1:68" ht="16.5" hidden="1" customHeight="1" x14ac:dyDescent="0.25">
      <c r="A463" s="639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hidden="1" customHeight="1" x14ac:dyDescent="0.25">
      <c r="A464" s="635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hidden="1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700</v>
      </c>
      <c r="Y467" s="616">
        <f t="shared" si="68"/>
        <v>702.24</v>
      </c>
      <c r="Z467" s="36">
        <f t="shared" si="69"/>
        <v>1.5906800000000001</v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747.72727272727275</v>
      </c>
      <c r="BN467" s="64">
        <f t="shared" si="71"/>
        <v>750.11999999999989</v>
      </c>
      <c r="BO467" s="64">
        <f t="shared" si="72"/>
        <v>1.2747668997668997</v>
      </c>
      <c r="BP467" s="64">
        <f t="shared" si="73"/>
        <v>1.278846153846154</v>
      </c>
    </row>
    <row r="468" spans="1:68" ht="16.5" hidden="1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0</v>
      </c>
      <c r="Y469" s="616">
        <f t="shared" si="68"/>
        <v>0</v>
      </c>
      <c r="Z469" s="36" t="str">
        <f t="shared" si="69"/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85</v>
      </c>
      <c r="Q481" s="632"/>
      <c r="R481" s="632"/>
      <c r="S481" s="632"/>
      <c r="T481" s="632"/>
      <c r="U481" s="632"/>
      <c r="V481" s="633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132.57575757575756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133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1.5906800000000001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85</v>
      </c>
      <c r="Q482" s="632"/>
      <c r="R482" s="632"/>
      <c r="S482" s="632"/>
      <c r="T482" s="632"/>
      <c r="U482" s="632"/>
      <c r="V482" s="633"/>
      <c r="W482" s="37" t="s">
        <v>68</v>
      </c>
      <c r="X482" s="617">
        <f>IFERROR(SUM(X465:X480),"0")</f>
        <v>700</v>
      </c>
      <c r="Y482" s="617">
        <f>IFERROR(SUM(Y465:Y480),"0")</f>
        <v>702.24</v>
      </c>
      <c r="Z482" s="37"/>
      <c r="AA482" s="618"/>
      <c r="AB482" s="618"/>
      <c r="AC482" s="618"/>
    </row>
    <row r="483" spans="1:68" ht="14.25" hidden="1" customHeight="1" x14ac:dyDescent="0.25">
      <c r="A483" s="635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hidden="1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0</v>
      </c>
      <c r="Y484" s="616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hidden="1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85</v>
      </c>
      <c r="Q487" s="632"/>
      <c r="R487" s="632"/>
      <c r="S487" s="632"/>
      <c r="T487" s="632"/>
      <c r="U487" s="632"/>
      <c r="V487" s="633"/>
      <c r="W487" s="37" t="s">
        <v>86</v>
      </c>
      <c r="X487" s="617">
        <f>IFERROR(X484/H484,"0")+IFERROR(X485/H485,"0")+IFERROR(X486/H486,"0")</f>
        <v>0</v>
      </c>
      <c r="Y487" s="617">
        <f>IFERROR(Y484/H484,"0")+IFERROR(Y485/H485,"0")+IFERROR(Y486/H486,"0")</f>
        <v>0</v>
      </c>
      <c r="Z487" s="617">
        <f>IFERROR(IF(Z484="",0,Z484),"0")+IFERROR(IF(Z485="",0,Z485),"0")+IFERROR(IF(Z486="",0,Z486),"0")</f>
        <v>0</v>
      </c>
      <c r="AA487" s="618"/>
      <c r="AB487" s="618"/>
      <c r="AC487" s="618"/>
    </row>
    <row r="488" spans="1:68" hidden="1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85</v>
      </c>
      <c r="Q488" s="632"/>
      <c r="R488" s="632"/>
      <c r="S488" s="632"/>
      <c r="T488" s="632"/>
      <c r="U488" s="632"/>
      <c r="V488" s="633"/>
      <c r="W488" s="37" t="s">
        <v>68</v>
      </c>
      <c r="X488" s="617">
        <f>IFERROR(SUM(X484:X486),"0")</f>
        <v>0</v>
      </c>
      <c r="Y488" s="617">
        <f>IFERROR(SUM(Y484:Y486),"0")</f>
        <v>0</v>
      </c>
      <c r="Z488" s="37"/>
      <c r="AA488" s="618"/>
      <c r="AB488" s="618"/>
      <c r="AC488" s="618"/>
    </row>
    <row r="489" spans="1:68" ht="14.25" hidden="1" customHeight="1" x14ac:dyDescent="0.25">
      <c r="A489" s="635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hidden="1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0</v>
      </c>
      <c r="Y490" s="616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0</v>
      </c>
      <c r="Y491" s="616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0</v>
      </c>
      <c r="Y492" s="616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idden="1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85</v>
      </c>
      <c r="Q499" s="632"/>
      <c r="R499" s="632"/>
      <c r="S499" s="632"/>
      <c r="T499" s="632"/>
      <c r="U499" s="632"/>
      <c r="V499" s="633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0</v>
      </c>
      <c r="Y499" s="617">
        <f>IFERROR(Y490/H490,"0")+IFERROR(Y491/H491,"0")+IFERROR(Y492/H492,"0")+IFERROR(Y493/H493,"0")+IFERROR(Y494/H494,"0")+IFERROR(Y495/H495,"0")+IFERROR(Y496/H496,"0")+IFERROR(Y497/H497,"0")+IFERROR(Y498/H498,"0")</f>
        <v>0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18"/>
      <c r="AB499" s="618"/>
      <c r="AC499" s="618"/>
    </row>
    <row r="500" spans="1:68" hidden="1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85</v>
      </c>
      <c r="Q500" s="632"/>
      <c r="R500" s="632"/>
      <c r="S500" s="632"/>
      <c r="T500" s="632"/>
      <c r="U500" s="632"/>
      <c r="V500" s="633"/>
      <c r="W500" s="37" t="s">
        <v>68</v>
      </c>
      <c r="X500" s="617">
        <f>IFERROR(SUM(X490:X498),"0")</f>
        <v>0</v>
      </c>
      <c r="Y500" s="617">
        <f>IFERROR(SUM(Y490:Y498),"0")</f>
        <v>0</v>
      </c>
      <c r="Z500" s="37"/>
      <c r="AA500" s="618"/>
      <c r="AB500" s="618"/>
      <c r="AC500" s="618"/>
    </row>
    <row r="501" spans="1:68" ht="14.25" hidden="1" customHeight="1" x14ac:dyDescent="0.25">
      <c r="A501" s="635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hidden="1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85</v>
      </c>
      <c r="Q505" s="632"/>
      <c r="R505" s="632"/>
      <c r="S505" s="632"/>
      <c r="T505" s="632"/>
      <c r="U505" s="632"/>
      <c r="V505" s="633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85</v>
      </c>
      <c r="Q506" s="632"/>
      <c r="R506" s="632"/>
      <c r="S506" s="632"/>
      <c r="T506" s="632"/>
      <c r="U506" s="632"/>
      <c r="V506" s="633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hidden="1" customHeight="1" x14ac:dyDescent="0.25">
      <c r="A507" s="635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hidden="1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85</v>
      </c>
      <c r="Q510" s="632"/>
      <c r="R510" s="632"/>
      <c r="S510" s="632"/>
      <c r="T510" s="632"/>
      <c r="U510" s="632"/>
      <c r="V510" s="633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85</v>
      </c>
      <c r="Q511" s="632"/>
      <c r="R511" s="632"/>
      <c r="S511" s="632"/>
      <c r="T511" s="632"/>
      <c r="U511" s="632"/>
      <c r="V511" s="633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hidden="1" customHeight="1" x14ac:dyDescent="0.2">
      <c r="A512" s="637" t="s">
        <v>780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48"/>
      <c r="AB512" s="48"/>
      <c r="AC512" s="48"/>
    </row>
    <row r="513" spans="1:68" ht="16.5" hidden="1" customHeight="1" x14ac:dyDescent="0.25">
      <c r="A513" s="639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hidden="1" customHeight="1" x14ac:dyDescent="0.25">
      <c r="A514" s="635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hidden="1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3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791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9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85</v>
      </c>
      <c r="Q518" s="632"/>
      <c r="R518" s="632"/>
      <c r="S518" s="632"/>
      <c r="T518" s="632"/>
      <c r="U518" s="632"/>
      <c r="V518" s="633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85</v>
      </c>
      <c r="Q519" s="632"/>
      <c r="R519" s="632"/>
      <c r="S519" s="632"/>
      <c r="T519" s="632"/>
      <c r="U519" s="632"/>
      <c r="V519" s="633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hidden="1" customHeight="1" x14ac:dyDescent="0.25">
      <c r="A520" s="635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hidden="1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700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3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4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86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85</v>
      </c>
      <c r="Q525" s="632"/>
      <c r="R525" s="632"/>
      <c r="S525" s="632"/>
      <c r="T525" s="632"/>
      <c r="U525" s="632"/>
      <c r="V525" s="633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85</v>
      </c>
      <c r="Q526" s="632"/>
      <c r="R526" s="632"/>
      <c r="S526" s="632"/>
      <c r="T526" s="632"/>
      <c r="U526" s="632"/>
      <c r="V526" s="633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hidden="1" customHeight="1" x14ac:dyDescent="0.25">
      <c r="A527" s="635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hidden="1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4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82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85</v>
      </c>
      <c r="Q530" s="632"/>
      <c r="R530" s="632"/>
      <c r="S530" s="632"/>
      <c r="T530" s="632"/>
      <c r="U530" s="632"/>
      <c r="V530" s="633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85</v>
      </c>
      <c r="Q531" s="632"/>
      <c r="R531" s="632"/>
      <c r="S531" s="632"/>
      <c r="T531" s="632"/>
      <c r="U531" s="632"/>
      <c r="V531" s="633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hidden="1" customHeight="1" x14ac:dyDescent="0.25">
      <c r="A532" s="635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hidden="1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27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68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85</v>
      </c>
      <c r="Q535" s="632"/>
      <c r="R535" s="632"/>
      <c r="S535" s="632"/>
      <c r="T535" s="632"/>
      <c r="U535" s="632"/>
      <c r="V535" s="633"/>
      <c r="W535" s="37" t="s">
        <v>86</v>
      </c>
      <c r="X535" s="617">
        <f>IFERROR(X533/H533,"0")+IFERROR(X534/H534,"0")</f>
        <v>0</v>
      </c>
      <c r="Y535" s="617">
        <f>IFERROR(Y533/H533,"0")+IFERROR(Y534/H534,"0")</f>
        <v>0</v>
      </c>
      <c r="Z535" s="617">
        <f>IFERROR(IF(Z533="",0,Z533),"0")+IFERROR(IF(Z534="",0,Z534),"0")</f>
        <v>0</v>
      </c>
      <c r="AA535" s="618"/>
      <c r="AB535" s="618"/>
      <c r="AC535" s="618"/>
    </row>
    <row r="536" spans="1:68" hidden="1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85</v>
      </c>
      <c r="Q536" s="632"/>
      <c r="R536" s="632"/>
      <c r="S536" s="632"/>
      <c r="T536" s="632"/>
      <c r="U536" s="632"/>
      <c r="V536" s="633"/>
      <c r="W536" s="37" t="s">
        <v>68</v>
      </c>
      <c r="X536" s="617">
        <f>IFERROR(SUM(X533:X534),"0")</f>
        <v>0</v>
      </c>
      <c r="Y536" s="617">
        <f>IFERROR(SUM(Y533:Y534),"0")</f>
        <v>0</v>
      </c>
      <c r="Z536" s="37"/>
      <c r="AA536" s="618"/>
      <c r="AB536" s="618"/>
      <c r="AC536" s="618"/>
    </row>
    <row r="537" spans="1:68" ht="14.25" hidden="1" customHeight="1" x14ac:dyDescent="0.25">
      <c r="A537" s="635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hidden="1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8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655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34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5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85</v>
      </c>
      <c r="Q542" s="632"/>
      <c r="R542" s="632"/>
      <c r="S542" s="632"/>
      <c r="T542" s="632"/>
      <c r="U542" s="632"/>
      <c r="V542" s="633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85</v>
      </c>
      <c r="Q543" s="632"/>
      <c r="R543" s="632"/>
      <c r="S543" s="632"/>
      <c r="T543" s="632"/>
      <c r="U543" s="632"/>
      <c r="V543" s="633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hidden="1" customHeight="1" x14ac:dyDescent="0.25">
      <c r="A544" s="639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hidden="1" customHeight="1" x14ac:dyDescent="0.25">
      <c r="A545" s="635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hidden="1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41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85</v>
      </c>
      <c r="Q547" s="632"/>
      <c r="R547" s="632"/>
      <c r="S547" s="632"/>
      <c r="T547" s="632"/>
      <c r="U547" s="632"/>
      <c r="V547" s="633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85</v>
      </c>
      <c r="Q548" s="632"/>
      <c r="R548" s="632"/>
      <c r="S548" s="632"/>
      <c r="T548" s="632"/>
      <c r="U548" s="632"/>
      <c r="V548" s="633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hidden="1" customHeight="1" x14ac:dyDescent="0.25">
      <c r="A549" s="635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hidden="1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89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85</v>
      </c>
      <c r="Q551" s="632"/>
      <c r="R551" s="632"/>
      <c r="S551" s="632"/>
      <c r="T551" s="632"/>
      <c r="U551" s="632"/>
      <c r="V551" s="633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85</v>
      </c>
      <c r="Q552" s="632"/>
      <c r="R552" s="632"/>
      <c r="S552" s="632"/>
      <c r="T552" s="632"/>
      <c r="U552" s="632"/>
      <c r="V552" s="633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hidden="1" customHeight="1" x14ac:dyDescent="0.25">
      <c r="A553" s="635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hidden="1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3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85</v>
      </c>
      <c r="Q555" s="632"/>
      <c r="R555" s="632"/>
      <c r="S555" s="632"/>
      <c r="T555" s="632"/>
      <c r="U555" s="632"/>
      <c r="V555" s="633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85</v>
      </c>
      <c r="Q556" s="632"/>
      <c r="R556" s="632"/>
      <c r="S556" s="632"/>
      <c r="T556" s="632"/>
      <c r="U556" s="632"/>
      <c r="V556" s="633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845</v>
      </c>
      <c r="Q557" s="650"/>
      <c r="R557" s="650"/>
      <c r="S557" s="650"/>
      <c r="T557" s="650"/>
      <c r="U557" s="650"/>
      <c r="V557" s="651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5158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5190.1399999999994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846</v>
      </c>
      <c r="Q558" s="650"/>
      <c r="R558" s="650"/>
      <c r="S558" s="650"/>
      <c r="T558" s="650"/>
      <c r="U558" s="650"/>
      <c r="V558" s="651"/>
      <c r="W558" s="37" t="s">
        <v>68</v>
      </c>
      <c r="X558" s="617">
        <f>IFERROR(SUM(BM22:BM554),"0")</f>
        <v>5387.6051275172886</v>
      </c>
      <c r="Y558" s="617">
        <f>IFERROR(SUM(BN22:BN554),"0")</f>
        <v>5421.3760000000002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847</v>
      </c>
      <c r="Q559" s="650"/>
      <c r="R559" s="650"/>
      <c r="S559" s="650"/>
      <c r="T559" s="650"/>
      <c r="U559" s="650"/>
      <c r="V559" s="651"/>
      <c r="W559" s="37" t="s">
        <v>848</v>
      </c>
      <c r="X559" s="38">
        <f>ROUNDUP(SUM(BO22:BO554),0)</f>
        <v>8</v>
      </c>
      <c r="Y559" s="38">
        <f>ROUNDUP(SUM(BP22:BP554),0)</f>
        <v>9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849</v>
      </c>
      <c r="Q560" s="650"/>
      <c r="R560" s="650"/>
      <c r="S560" s="650"/>
      <c r="T560" s="650"/>
      <c r="U560" s="650"/>
      <c r="V560" s="651"/>
      <c r="W560" s="37" t="s">
        <v>68</v>
      </c>
      <c r="X560" s="617">
        <f>GrossWeightTotal+PalletQtyTotal*25</f>
        <v>5587.6051275172886</v>
      </c>
      <c r="Y560" s="617">
        <f>GrossWeightTotalR+PalletQtyTotalR*25</f>
        <v>5646.3760000000002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850</v>
      </c>
      <c r="Q561" s="650"/>
      <c r="R561" s="650"/>
      <c r="S561" s="650"/>
      <c r="T561" s="650"/>
      <c r="U561" s="650"/>
      <c r="V561" s="651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608.65664911303861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613</v>
      </c>
      <c r="Z561" s="37"/>
      <c r="AA561" s="618"/>
      <c r="AB561" s="618"/>
      <c r="AC561" s="618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851</v>
      </c>
      <c r="Q562" s="650"/>
      <c r="R562" s="650"/>
      <c r="S562" s="650"/>
      <c r="T562" s="650"/>
      <c r="U562" s="650"/>
      <c r="V562" s="651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8.9298500000000001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58" t="s">
        <v>93</v>
      </c>
      <c r="D564" s="659"/>
      <c r="E564" s="659"/>
      <c r="F564" s="659"/>
      <c r="G564" s="659"/>
      <c r="H564" s="660"/>
      <c r="I564" s="658" t="s">
        <v>269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573</v>
      </c>
      <c r="W564" s="660"/>
      <c r="X564" s="658" t="s">
        <v>638</v>
      </c>
      <c r="Y564" s="659"/>
      <c r="Z564" s="659"/>
      <c r="AA564" s="660"/>
      <c r="AB564" s="612" t="s">
        <v>703</v>
      </c>
      <c r="AC564" s="658" t="s">
        <v>780</v>
      </c>
      <c r="AD564" s="660"/>
      <c r="AF564" s="613"/>
    </row>
    <row r="565" spans="1:32" ht="14.25" customHeight="1" thickTop="1" x14ac:dyDescent="0.2">
      <c r="A565" s="969" t="s">
        <v>854</v>
      </c>
      <c r="B565" s="658" t="s">
        <v>62</v>
      </c>
      <c r="C565" s="658" t="s">
        <v>94</v>
      </c>
      <c r="D565" s="658" t="s">
        <v>113</v>
      </c>
      <c r="E565" s="658" t="s">
        <v>176</v>
      </c>
      <c r="F565" s="658" t="s">
        <v>203</v>
      </c>
      <c r="G565" s="658" t="s">
        <v>242</v>
      </c>
      <c r="H565" s="658" t="s">
        <v>93</v>
      </c>
      <c r="I565" s="658" t="s">
        <v>270</v>
      </c>
      <c r="J565" s="658" t="s">
        <v>314</v>
      </c>
      <c r="K565" s="658" t="s">
        <v>375</v>
      </c>
      <c r="L565" s="658" t="s">
        <v>421</v>
      </c>
      <c r="M565" s="658" t="s">
        <v>439</v>
      </c>
      <c r="N565" s="613"/>
      <c r="O565" s="658" t="s">
        <v>452</v>
      </c>
      <c r="P565" s="658" t="s">
        <v>464</v>
      </c>
      <c r="Q565" s="658" t="s">
        <v>471</v>
      </c>
      <c r="R565" s="658" t="s">
        <v>475</v>
      </c>
      <c r="S565" s="658" t="s">
        <v>481</v>
      </c>
      <c r="T565" s="658" t="s">
        <v>486</v>
      </c>
      <c r="U565" s="658" t="s">
        <v>560</v>
      </c>
      <c r="V565" s="658" t="s">
        <v>574</v>
      </c>
      <c r="W565" s="658" t="s">
        <v>608</v>
      </c>
      <c r="X565" s="658" t="s">
        <v>639</v>
      </c>
      <c r="Y565" s="658" t="s">
        <v>671</v>
      </c>
      <c r="Z565" s="658" t="s">
        <v>689</v>
      </c>
      <c r="AA565" s="658" t="s">
        <v>696</v>
      </c>
      <c r="AB565" s="658" t="s">
        <v>703</v>
      </c>
      <c r="AC565" s="658" t="s">
        <v>780</v>
      </c>
      <c r="AD565" s="658" t="s">
        <v>832</v>
      </c>
      <c r="AF565" s="613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613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0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52.400000000000006</v>
      </c>
      <c r="E567" s="46">
        <f>IFERROR(Y86*1,"0")+IFERROR(Y87*1,"0")+IFERROR(Y88*1,"0")+IFERROR(Y92*1,"0")+IFERROR(Y93*1,"0")+IFERROR(Y94*1,"0")+IFERROR(Y95*1,"0")+IFERROR(Y96*1,"0")+IFERROR(Y97*1,"0")+IFERROR(Y98*1,"0")+IFERROR(Y99*1,"0")</f>
        <v>81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145.80000000000001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54.6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367.8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231.29999999999998</v>
      </c>
      <c r="U567" s="46">
        <f>IFERROR(Y355*1,"0")+IFERROR(Y359*1,"0")+IFERROR(Y360*1,"0")+IFERROR(Y361*1,"0")</f>
        <v>0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3555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702.24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,96"/>
        <filter val="11,48"/>
        <filter val="132,58"/>
        <filter val="16,00"/>
        <filter val="176,67"/>
        <filter val="2 650,00"/>
        <filter val="2,78"/>
        <filter val="20,00"/>
        <filter val="21,00"/>
        <filter val="220,00"/>
        <filter val="25,24"/>
        <filter val="28,21"/>
        <filter val="296,00"/>
        <filter val="30,00"/>
        <filter val="32,00"/>
        <filter val="400,00"/>
        <filter val="48,00"/>
        <filter val="5 158,00"/>
        <filter val="5 387,61"/>
        <filter val="5 587,61"/>
        <filter val="5,00"/>
        <filter val="5,56"/>
        <filter val="53,00"/>
        <filter val="60,00"/>
        <filter val="608,66"/>
        <filter val="62,00"/>
        <filter val="700,00"/>
        <filter val="750,00"/>
        <filter val="8"/>
        <filter val="80,00"/>
        <filter val="81,00"/>
        <filter val="900,00"/>
        <filter val="99,20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2025-05-08T11:15:57Z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