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926FC8-668F-434D-B132-C73BE70B11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Y346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F10" i="1" s="1"/>
  <c r="D7" i="1"/>
  <c r="Q6" i="1"/>
  <c r="P2" i="1"/>
  <c r="BP176" i="1" l="1"/>
  <c r="BN176" i="1"/>
  <c r="Z176" i="1"/>
  <c r="BP182" i="1"/>
  <c r="BN182" i="1"/>
  <c r="Z182" i="1"/>
  <c r="BP215" i="1"/>
  <c r="BN215" i="1"/>
  <c r="Z215" i="1"/>
  <c r="BP238" i="1"/>
  <c r="BN238" i="1"/>
  <c r="Z238" i="1"/>
  <c r="BP281" i="1"/>
  <c r="BN281" i="1"/>
  <c r="Z281" i="1"/>
  <c r="BP330" i="1"/>
  <c r="BN330" i="1"/>
  <c r="Z330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8" i="1"/>
  <c r="BN498" i="1"/>
  <c r="Z498" i="1"/>
  <c r="BP529" i="1"/>
  <c r="BN529" i="1"/>
  <c r="Z529" i="1"/>
  <c r="Z25" i="1"/>
  <c r="BN25" i="1"/>
  <c r="Z50" i="1"/>
  <c r="BN50" i="1"/>
  <c r="Z60" i="1"/>
  <c r="BN60" i="1"/>
  <c r="Z76" i="1"/>
  <c r="BN76" i="1"/>
  <c r="Z96" i="1"/>
  <c r="BN96" i="1"/>
  <c r="Z111" i="1"/>
  <c r="BN111" i="1"/>
  <c r="Z122" i="1"/>
  <c r="BN122" i="1"/>
  <c r="BP154" i="1"/>
  <c r="BN154" i="1"/>
  <c r="Z154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4" i="1"/>
  <c r="BN264" i="1"/>
  <c r="Z264" i="1"/>
  <c r="BP316" i="1"/>
  <c r="BN316" i="1"/>
  <c r="Z316" i="1"/>
  <c r="BP348" i="1"/>
  <c r="BN348" i="1"/>
  <c r="Z348" i="1"/>
  <c r="BP422" i="1"/>
  <c r="BN422" i="1"/>
  <c r="Z422" i="1"/>
  <c r="BP468" i="1"/>
  <c r="BN468" i="1"/>
  <c r="Z468" i="1"/>
  <c r="BP486" i="1"/>
  <c r="BN486" i="1"/>
  <c r="Z486" i="1"/>
  <c r="BP490" i="1"/>
  <c r="BN490" i="1"/>
  <c r="Z490" i="1"/>
  <c r="Y531" i="1"/>
  <c r="Y530" i="1"/>
  <c r="BP528" i="1"/>
  <c r="BN528" i="1"/>
  <c r="Z528" i="1"/>
  <c r="Z530" i="1" s="1"/>
  <c r="Y324" i="1"/>
  <c r="Y249" i="1"/>
  <c r="Y345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Y100" i="1"/>
  <c r="Z94" i="1"/>
  <c r="BN94" i="1"/>
  <c r="Z98" i="1"/>
  <c r="BN98" i="1"/>
  <c r="F567" i="1"/>
  <c r="Z107" i="1"/>
  <c r="BN107" i="1"/>
  <c r="Z120" i="1"/>
  <c r="BN120" i="1"/>
  <c r="Z128" i="1"/>
  <c r="BN128" i="1"/>
  <c r="Z133" i="1"/>
  <c r="BN133" i="1"/>
  <c r="Z143" i="1"/>
  <c r="BN143" i="1"/>
  <c r="BP14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BP320" i="1"/>
  <c r="Z328" i="1"/>
  <c r="BN328" i="1"/>
  <c r="Z336" i="1"/>
  <c r="BN336" i="1"/>
  <c r="Z341" i="1"/>
  <c r="BN341" i="1"/>
  <c r="BP341" i="1"/>
  <c r="Z342" i="1"/>
  <c r="BN342" i="1"/>
  <c r="Z350" i="1"/>
  <c r="BN350" i="1"/>
  <c r="U567" i="1"/>
  <c r="Y363" i="1"/>
  <c r="Z361" i="1"/>
  <c r="BN361" i="1"/>
  <c r="Y362" i="1"/>
  <c r="Z367" i="1"/>
  <c r="BN367" i="1"/>
  <c r="Z371" i="1"/>
  <c r="BN371" i="1"/>
  <c r="Z377" i="1"/>
  <c r="BN377" i="1"/>
  <c r="BP377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Z351" i="1"/>
  <c r="BP349" i="1"/>
  <c r="BN349" i="1"/>
  <c r="Z349" i="1"/>
  <c r="Y351" i="1"/>
  <c r="BP393" i="1"/>
  <c r="BN393" i="1"/>
  <c r="Z393" i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H9" i="1"/>
  <c r="A10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67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BP343" i="1"/>
  <c r="BN343" i="1"/>
  <c r="Z343" i="1"/>
  <c r="Z345" i="1" s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Z408" i="1" s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274" i="1" l="1"/>
  <c r="Z525" i="1"/>
  <c r="Z487" i="1"/>
  <c r="Z156" i="1"/>
  <c r="Z114" i="1"/>
  <c r="Z184" i="1"/>
  <c r="Z499" i="1"/>
  <c r="Z374" i="1"/>
  <c r="Z266" i="1"/>
  <c r="Z77" i="1"/>
  <c r="Z397" i="1"/>
  <c r="Z100" i="1"/>
  <c r="Z62" i="1"/>
  <c r="Z41" i="1"/>
  <c r="Z542" i="1"/>
  <c r="Z518" i="1"/>
  <c r="Z445" i="1"/>
  <c r="Z317" i="1"/>
  <c r="Z282" i="1"/>
  <c r="Z210" i="1"/>
  <c r="Z108" i="1"/>
  <c r="Z89" i="1"/>
  <c r="Z68" i="1"/>
  <c r="Z55" i="1"/>
  <c r="Y557" i="1"/>
  <c r="Y559" i="1"/>
  <c r="Z28" i="1"/>
  <c r="Z535" i="1"/>
  <c r="Z178" i="1"/>
  <c r="Z124" i="1"/>
  <c r="Z481" i="1"/>
  <c r="Z427" i="1"/>
  <c r="Y558" i="1"/>
  <c r="Z338" i="1"/>
  <c r="Z332" i="1"/>
  <c r="Y561" i="1"/>
  <c r="Y560" i="1" l="1"/>
  <c r="Z562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<sst xmlns="http://schemas.openxmlformats.org/spreadsheetml/2006/main" count="2498" uniqueCount="893">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</sst>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893" t="s">
        <v>0</v>
      </c>
      <c r="E1" s="659"/>
      <c r="F1" s="659"/>
      <c r="G1" s="12" t="s">
        <v>1</v>
      </c>
      <c r="H1" s="893" t="s">
        <v>2</v>
      </c>
      <c r="I1" s="659"/>
      <c r="J1" s="659"/>
      <c r="K1" s="659"/>
      <c r="L1" s="659"/>
      <c r="M1" s="659"/>
      <c r="N1" s="659"/>
      <c r="O1" s="659"/>
      <c r="P1" s="659"/>
      <c r="Q1" s="659"/>
      <c r="R1" s="947" t="s">
        <v>3</v>
      </c>
      <c r="S1" s="659"/>
      <c r="T1" s="6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0"/>
      <c r="R2" s="630"/>
      <c r="S2" s="630"/>
      <c r="T2" s="630"/>
      <c r="U2" s="630"/>
      <c r="V2" s="630"/>
      <c r="W2" s="630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30"/>
      <c r="Q3" s="630"/>
      <c r="R3" s="630"/>
      <c r="S3" s="630"/>
      <c r="T3" s="630"/>
      <c r="U3" s="630"/>
      <c r="V3" s="630"/>
      <c r="W3" s="630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852" t="s">
        <v>8</v>
      </c>
      <c r="B5" s="795"/>
      <c r="C5" s="643"/>
      <c r="D5" s="739"/>
      <c r="E5" s="741"/>
      <c r="F5" s="692" t="s">
        <v>9</v>
      </c>
      <c r="G5" s="643"/>
      <c r="H5" s="739" t="s">
        <v>892</v>
      </c>
      <c r="I5" s="740"/>
      <c r="J5" s="740"/>
      <c r="K5" s="740"/>
      <c r="L5" s="740"/>
      <c r="M5" s="741"/>
      <c r="N5" s="58"/>
      <c r="P5" s="24" t="s">
        <v>10</v>
      </c>
      <c r="Q5" s="731">
        <v>45787</v>
      </c>
      <c r="R5" s="732"/>
      <c r="T5" s="829" t="s">
        <v>11</v>
      </c>
      <c r="U5" s="823"/>
      <c r="V5" s="831" t="s">
        <v>12</v>
      </c>
      <c r="W5" s="732"/>
      <c r="AB5" s="51"/>
      <c r="AC5" s="51"/>
      <c r="AD5" s="51"/>
      <c r="AE5" s="51"/>
    </row>
    <row r="6" spans="1:32" s="609" customFormat="1" ht="24" customHeight="1" x14ac:dyDescent="0.2">
      <c r="A6" s="852" t="s">
        <v>13</v>
      </c>
      <c r="B6" s="795"/>
      <c r="C6" s="643"/>
      <c r="D6" s="745" t="s">
        <v>866</v>
      </c>
      <c r="E6" s="746"/>
      <c r="F6" s="746"/>
      <c r="G6" s="746"/>
      <c r="H6" s="746"/>
      <c r="I6" s="746"/>
      <c r="J6" s="746"/>
      <c r="K6" s="746"/>
      <c r="L6" s="746"/>
      <c r="M6" s="732"/>
      <c r="N6" s="59"/>
      <c r="P6" s="24" t="s">
        <v>15</v>
      </c>
      <c r="Q6" s="668" t="str">
        <f>IF(Q5=0," ",CHOOSE(WEEKDAY(Q5,2),"Понедельник","Вторник","Среда","Четверг","Пятница","Суббота","Воскресенье"))</f>
        <v>Суббота</v>
      </c>
      <c r="R6" s="623"/>
      <c r="T6" s="822" t="s">
        <v>16</v>
      </c>
      <c r="U6" s="823"/>
      <c r="V6" s="757" t="s">
        <v>17</v>
      </c>
      <c r="W6" s="75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917" t="str">
        <f>IFERROR(VLOOKUP(DeliveryAddress,Table,3,0),1)</f>
        <v>4</v>
      </c>
      <c r="E7" s="918"/>
      <c r="F7" s="918"/>
      <c r="G7" s="918"/>
      <c r="H7" s="918"/>
      <c r="I7" s="918"/>
      <c r="J7" s="918"/>
      <c r="K7" s="918"/>
      <c r="L7" s="918"/>
      <c r="M7" s="836"/>
      <c r="N7" s="60"/>
      <c r="P7" s="24"/>
      <c r="Q7" s="42"/>
      <c r="R7" s="42"/>
      <c r="T7" s="630"/>
      <c r="U7" s="823"/>
      <c r="V7" s="759"/>
      <c r="W7" s="760"/>
      <c r="AB7" s="51"/>
      <c r="AC7" s="51"/>
      <c r="AD7" s="51"/>
      <c r="AE7" s="51"/>
    </row>
    <row r="8" spans="1:32" s="609" customFormat="1" ht="25.5" customHeight="1" x14ac:dyDescent="0.2">
      <c r="A8" s="619" t="s">
        <v>18</v>
      </c>
      <c r="B8" s="620"/>
      <c r="C8" s="621"/>
      <c r="D8" s="927"/>
      <c r="E8" s="928"/>
      <c r="F8" s="928"/>
      <c r="G8" s="928"/>
      <c r="H8" s="928"/>
      <c r="I8" s="928"/>
      <c r="J8" s="928"/>
      <c r="K8" s="928"/>
      <c r="L8" s="928"/>
      <c r="M8" s="929"/>
      <c r="N8" s="61"/>
      <c r="P8" s="24" t="s">
        <v>19</v>
      </c>
      <c r="Q8" s="835">
        <v>0.5</v>
      </c>
      <c r="R8" s="836"/>
      <c r="T8" s="630"/>
      <c r="U8" s="823"/>
      <c r="V8" s="759"/>
      <c r="W8" s="760"/>
      <c r="AB8" s="51"/>
      <c r="AC8" s="51"/>
      <c r="AD8" s="51"/>
      <c r="AE8" s="51"/>
    </row>
    <row r="9" spans="1:32" s="609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0"/>
      <c r="C9" s="630"/>
      <c r="D9" s="705"/>
      <c r="E9" s="706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607"/>
      <c r="P9" s="26" t="s">
        <v>20</v>
      </c>
      <c r="Q9" s="873"/>
      <c r="R9" s="696"/>
      <c r="T9" s="630"/>
      <c r="U9" s="823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0"/>
      <c r="C10" s="630"/>
      <c r="D10" s="705"/>
      <c r="E10" s="706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0"/>
      <c r="H10" s="775" t="str">
        <f>IFERROR(VLOOKUP($D$10,Proxy,2,FALSE),"")</f>
        <v/>
      </c>
      <c r="I10" s="630"/>
      <c r="J10" s="630"/>
      <c r="K10" s="630"/>
      <c r="L10" s="630"/>
      <c r="M10" s="630"/>
      <c r="N10" s="608"/>
      <c r="P10" s="26" t="s">
        <v>21</v>
      </c>
      <c r="Q10" s="824"/>
      <c r="R10" s="825"/>
      <c r="U10" s="24" t="s">
        <v>22</v>
      </c>
      <c r="V10" s="952" t="s">
        <v>23</v>
      </c>
      <c r="W10" s="75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5"/>
      <c r="R11" s="732"/>
      <c r="U11" s="24" t="s">
        <v>26</v>
      </c>
      <c r="V11" s="695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807" t="s">
        <v>28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643"/>
      <c r="N12" s="62"/>
      <c r="P12" s="24" t="s">
        <v>29</v>
      </c>
      <c r="Q12" s="835"/>
      <c r="R12" s="836"/>
      <c r="S12" s="23"/>
      <c r="U12" s="24"/>
      <c r="V12" s="659"/>
      <c r="W12" s="630"/>
      <c r="AB12" s="51"/>
      <c r="AC12" s="51"/>
      <c r="AD12" s="51"/>
      <c r="AE12" s="51"/>
    </row>
    <row r="13" spans="1:32" s="609" customFormat="1" ht="23.25" customHeight="1" x14ac:dyDescent="0.2">
      <c r="A13" s="807" t="s">
        <v>30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643"/>
      <c r="N13" s="62"/>
      <c r="O13" s="26"/>
      <c r="P13" s="26" t="s">
        <v>31</v>
      </c>
      <c r="Q13" s="695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807" t="s">
        <v>32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6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08" t="s">
        <v>33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643"/>
      <c r="N15" s="63"/>
      <c r="P15" s="971" t="s">
        <v>34</v>
      </c>
      <c r="Q15" s="659"/>
      <c r="R15" s="659"/>
      <c r="S15" s="659"/>
      <c r="T15" s="6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52" t="s">
        <v>35</v>
      </c>
      <c r="B17" s="652" t="s">
        <v>36</v>
      </c>
      <c r="C17" s="858" t="s">
        <v>37</v>
      </c>
      <c r="D17" s="652" t="s">
        <v>38</v>
      </c>
      <c r="E17" s="653"/>
      <c r="F17" s="652" t="s">
        <v>39</v>
      </c>
      <c r="G17" s="652" t="s">
        <v>40</v>
      </c>
      <c r="H17" s="652" t="s">
        <v>41</v>
      </c>
      <c r="I17" s="652" t="s">
        <v>42</v>
      </c>
      <c r="J17" s="652" t="s">
        <v>43</v>
      </c>
      <c r="K17" s="652" t="s">
        <v>44</v>
      </c>
      <c r="L17" s="652" t="s">
        <v>45</v>
      </c>
      <c r="M17" s="652" t="s">
        <v>46</v>
      </c>
      <c r="N17" s="652" t="s">
        <v>47</v>
      </c>
      <c r="O17" s="652" t="s">
        <v>48</v>
      </c>
      <c r="P17" s="652" t="s">
        <v>49</v>
      </c>
      <c r="Q17" s="906"/>
      <c r="R17" s="906"/>
      <c r="S17" s="906"/>
      <c r="T17" s="653"/>
      <c r="U17" s="642" t="s">
        <v>50</v>
      </c>
      <c r="V17" s="643"/>
      <c r="W17" s="652" t="s">
        <v>51</v>
      </c>
      <c r="X17" s="652" t="s">
        <v>52</v>
      </c>
      <c r="Y17" s="646" t="s">
        <v>53</v>
      </c>
      <c r="Z17" s="754" t="s">
        <v>54</v>
      </c>
      <c r="AA17" s="686" t="s">
        <v>55</v>
      </c>
      <c r="AB17" s="686" t="s">
        <v>56</v>
      </c>
      <c r="AC17" s="686" t="s">
        <v>57</v>
      </c>
      <c r="AD17" s="686" t="s">
        <v>58</v>
      </c>
      <c r="AE17" s="687"/>
      <c r="AF17" s="688"/>
      <c r="AG17" s="66"/>
      <c r="BD17" s="65" t="s">
        <v>59</v>
      </c>
    </row>
    <row r="18" spans="1:68" ht="14.25" customHeight="1" x14ac:dyDescent="0.2">
      <c r="A18" s="664"/>
      <c r="B18" s="664"/>
      <c r="C18" s="664"/>
      <c r="D18" s="654"/>
      <c r="E18" s="655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54"/>
      <c r="Q18" s="907"/>
      <c r="R18" s="907"/>
      <c r="S18" s="907"/>
      <c r="T18" s="655"/>
      <c r="U18" s="67" t="s">
        <v>60</v>
      </c>
      <c r="V18" s="67" t="s">
        <v>61</v>
      </c>
      <c r="W18" s="664"/>
      <c r="X18" s="664"/>
      <c r="Y18" s="647"/>
      <c r="Z18" s="755"/>
      <c r="AA18" s="756"/>
      <c r="AB18" s="756"/>
      <c r="AC18" s="756"/>
      <c r="AD18" s="689"/>
      <c r="AE18" s="690"/>
      <c r="AF18" s="691"/>
      <c r="AG18" s="66"/>
      <c r="BD18" s="65"/>
    </row>
    <row r="19" spans="1:68" ht="27.75" hidden="1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hidden="1" customHeight="1" x14ac:dyDescent="0.25">
      <c r="A20" s="635" t="s">
        <v>62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10"/>
      <c r="AB20" s="610"/>
      <c r="AC20" s="610"/>
    </row>
    <row r="21" spans="1:68" ht="14.25" hidden="1" customHeight="1" x14ac:dyDescent="0.25">
      <c r="A21" s="634" t="s">
        <v>63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22">
        <v>4680115885912</v>
      </c>
      <c r="E22" s="623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7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22">
        <v>4607091388237</v>
      </c>
      <c r="E23" s="623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22">
        <v>4680115886230</v>
      </c>
      <c r="E24" s="623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22">
        <v>4680115886247</v>
      </c>
      <c r="E25" s="623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22">
        <v>4680115885905</v>
      </c>
      <c r="E26" s="623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22">
        <v>4607091388244</v>
      </c>
      <c r="E27" s="623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7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44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45"/>
      <c r="P28" s="628" t="s">
        <v>85</v>
      </c>
      <c r="Q28" s="620"/>
      <c r="R28" s="620"/>
      <c r="S28" s="620"/>
      <c r="T28" s="620"/>
      <c r="U28" s="620"/>
      <c r="V28" s="621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30"/>
      <c r="B29" s="630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45"/>
      <c r="P29" s="628" t="s">
        <v>85</v>
      </c>
      <c r="Q29" s="620"/>
      <c r="R29" s="620"/>
      <c r="S29" s="620"/>
      <c r="T29" s="620"/>
      <c r="U29" s="620"/>
      <c r="V29" s="621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4" t="s">
        <v>87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22">
        <v>4607091388503</v>
      </c>
      <c r="E31" s="623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9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44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45"/>
      <c r="P32" s="628" t="s">
        <v>85</v>
      </c>
      <c r="Q32" s="620"/>
      <c r="R32" s="620"/>
      <c r="S32" s="620"/>
      <c r="T32" s="620"/>
      <c r="U32" s="620"/>
      <c r="V32" s="621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45"/>
      <c r="P33" s="628" t="s">
        <v>85</v>
      </c>
      <c r="Q33" s="620"/>
      <c r="R33" s="620"/>
      <c r="S33" s="620"/>
      <c r="T33" s="620"/>
      <c r="U33" s="620"/>
      <c r="V33" s="621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hidden="1" customHeight="1" x14ac:dyDescent="0.25">
      <c r="A35" s="635" t="s">
        <v>94</v>
      </c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30"/>
      <c r="X35" s="630"/>
      <c r="Y35" s="630"/>
      <c r="Z35" s="630"/>
      <c r="AA35" s="610"/>
      <c r="AB35" s="610"/>
      <c r="AC35" s="610"/>
    </row>
    <row r="36" spans="1:68" ht="14.25" hidden="1" customHeight="1" x14ac:dyDescent="0.25">
      <c r="A36" s="634" t="s">
        <v>95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22">
        <v>4607091385670</v>
      </c>
      <c r="E37" s="623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4"/>
      <c r="V37" s="34"/>
      <c r="W37" s="35" t="s">
        <v>68</v>
      </c>
      <c r="X37" s="615">
        <v>72</v>
      </c>
      <c r="Y37" s="616">
        <f>IFERROR(IF(X37="",0,CEILING((X37/$H37),1)*$H37),"")</f>
        <v>75.600000000000009</v>
      </c>
      <c r="Z37" s="36">
        <f>IFERROR(IF(Y37=0,"",ROUNDUP(Y37/H37,0)*0.01898),"")</f>
        <v>0.13286000000000001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74.899999999999991</v>
      </c>
      <c r="BN37" s="64">
        <f>IFERROR(Y37*I37/H37,"0")</f>
        <v>78.64500000000001</v>
      </c>
      <c r="BO37" s="64">
        <f>IFERROR(1/J37*(X37/H37),"0")</f>
        <v>0.10416666666666666</v>
      </c>
      <c r="BP37" s="64">
        <f>IFERROR(1/J37*(Y37/H37),"0")</f>
        <v>0.109375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22">
        <v>4607091385687</v>
      </c>
      <c r="E38" s="623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22">
        <v>4680115882539</v>
      </c>
      <c r="E39" s="623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22">
        <v>4680115883949</v>
      </c>
      <c r="E40" s="623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7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44"/>
      <c r="B41" s="630"/>
      <c r="C41" s="630"/>
      <c r="D41" s="630"/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45"/>
      <c r="P41" s="628" t="s">
        <v>85</v>
      </c>
      <c r="Q41" s="620"/>
      <c r="R41" s="620"/>
      <c r="S41" s="620"/>
      <c r="T41" s="620"/>
      <c r="U41" s="620"/>
      <c r="V41" s="621"/>
      <c r="W41" s="37" t="s">
        <v>86</v>
      </c>
      <c r="X41" s="617">
        <f>IFERROR(X37/H37,"0")+IFERROR(X38/H38,"0")+IFERROR(X39/H39,"0")+IFERROR(X40/H40,"0")</f>
        <v>6.6666666666666661</v>
      </c>
      <c r="Y41" s="617">
        <f>IFERROR(Y37/H37,"0")+IFERROR(Y38/H38,"0")+IFERROR(Y39/H39,"0")+IFERROR(Y40/H40,"0")</f>
        <v>7</v>
      </c>
      <c r="Z41" s="617">
        <f>IFERROR(IF(Z37="",0,Z37),"0")+IFERROR(IF(Z38="",0,Z38),"0")+IFERROR(IF(Z39="",0,Z39),"0")+IFERROR(IF(Z40="",0,Z40),"0")</f>
        <v>0.13286000000000001</v>
      </c>
      <c r="AA41" s="618"/>
      <c r="AB41" s="618"/>
      <c r="AC41" s="618"/>
    </row>
    <row r="42" spans="1:68" x14ac:dyDescent="0.2">
      <c r="A42" s="630"/>
      <c r="B42" s="630"/>
      <c r="C42" s="630"/>
      <c r="D42" s="630"/>
      <c r="E42" s="630"/>
      <c r="F42" s="630"/>
      <c r="G42" s="630"/>
      <c r="H42" s="630"/>
      <c r="I42" s="630"/>
      <c r="J42" s="630"/>
      <c r="K42" s="630"/>
      <c r="L42" s="630"/>
      <c r="M42" s="630"/>
      <c r="N42" s="630"/>
      <c r="O42" s="645"/>
      <c r="P42" s="628" t="s">
        <v>85</v>
      </c>
      <c r="Q42" s="620"/>
      <c r="R42" s="620"/>
      <c r="S42" s="620"/>
      <c r="T42" s="620"/>
      <c r="U42" s="620"/>
      <c r="V42" s="621"/>
      <c r="W42" s="37" t="s">
        <v>68</v>
      </c>
      <c r="X42" s="617">
        <f>IFERROR(SUM(X37:X40),"0")</f>
        <v>72</v>
      </c>
      <c r="Y42" s="617">
        <f>IFERROR(SUM(Y37:Y40),"0")</f>
        <v>75.600000000000009</v>
      </c>
      <c r="Z42" s="37"/>
      <c r="AA42" s="618"/>
      <c r="AB42" s="618"/>
      <c r="AC42" s="618"/>
    </row>
    <row r="43" spans="1:68" ht="14.25" hidden="1" customHeight="1" x14ac:dyDescent="0.25">
      <c r="A43" s="634" t="s">
        <v>63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22">
        <v>4680115884915</v>
      </c>
      <c r="E44" s="623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9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44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45"/>
      <c r="P45" s="628" t="s">
        <v>85</v>
      </c>
      <c r="Q45" s="620"/>
      <c r="R45" s="620"/>
      <c r="S45" s="620"/>
      <c r="T45" s="620"/>
      <c r="U45" s="620"/>
      <c r="V45" s="621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30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45"/>
      <c r="P46" s="628" t="s">
        <v>85</v>
      </c>
      <c r="Q46" s="620"/>
      <c r="R46" s="620"/>
      <c r="S46" s="620"/>
      <c r="T46" s="620"/>
      <c r="U46" s="620"/>
      <c r="V46" s="621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5" t="s">
        <v>113</v>
      </c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30"/>
      <c r="X47" s="630"/>
      <c r="Y47" s="630"/>
      <c r="Z47" s="630"/>
      <c r="AA47" s="610"/>
      <c r="AB47" s="610"/>
      <c r="AC47" s="610"/>
    </row>
    <row r="48" spans="1:68" ht="14.25" hidden="1" customHeight="1" x14ac:dyDescent="0.25">
      <c r="A48" s="634" t="s">
        <v>95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22">
        <v>4680115885882</v>
      </c>
      <c r="E49" s="623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22">
        <v>4680115881426</v>
      </c>
      <c r="E50" s="623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22">
        <v>4680115880283</v>
      </c>
      <c r="E51" s="623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22">
        <v>4680115881525</v>
      </c>
      <c r="E52" s="623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22">
        <v>4680115885899</v>
      </c>
      <c r="E53" s="623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22">
        <v>4680115881419</v>
      </c>
      <c r="E54" s="623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7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44"/>
      <c r="B55" s="630"/>
      <c r="C55" s="630"/>
      <c r="D55" s="630"/>
      <c r="E55" s="630"/>
      <c r="F55" s="630"/>
      <c r="G55" s="630"/>
      <c r="H55" s="630"/>
      <c r="I55" s="630"/>
      <c r="J55" s="630"/>
      <c r="K55" s="630"/>
      <c r="L55" s="630"/>
      <c r="M55" s="630"/>
      <c r="N55" s="630"/>
      <c r="O55" s="645"/>
      <c r="P55" s="628" t="s">
        <v>85</v>
      </c>
      <c r="Q55" s="620"/>
      <c r="R55" s="620"/>
      <c r="S55" s="620"/>
      <c r="T55" s="620"/>
      <c r="U55" s="620"/>
      <c r="V55" s="621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hidden="1" x14ac:dyDescent="0.2">
      <c r="A56" s="630"/>
      <c r="B56" s="630"/>
      <c r="C56" s="630"/>
      <c r="D56" s="630"/>
      <c r="E56" s="630"/>
      <c r="F56" s="630"/>
      <c r="G56" s="630"/>
      <c r="H56" s="630"/>
      <c r="I56" s="630"/>
      <c r="J56" s="630"/>
      <c r="K56" s="630"/>
      <c r="L56" s="630"/>
      <c r="M56" s="630"/>
      <c r="N56" s="630"/>
      <c r="O56" s="645"/>
      <c r="P56" s="628" t="s">
        <v>85</v>
      </c>
      <c r="Q56" s="620"/>
      <c r="R56" s="620"/>
      <c r="S56" s="620"/>
      <c r="T56" s="620"/>
      <c r="U56" s="620"/>
      <c r="V56" s="621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hidden="1" customHeight="1" x14ac:dyDescent="0.25">
      <c r="A57" s="634" t="s">
        <v>132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22">
        <v>4680115881440</v>
      </c>
      <c r="E58" s="623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4"/>
      <c r="V58" s="34"/>
      <c r="W58" s="35" t="s">
        <v>68</v>
      </c>
      <c r="X58" s="615">
        <v>34</v>
      </c>
      <c r="Y58" s="616">
        <f>IFERROR(IF(X58="",0,CEILING((X58/$H58),1)*$H58),"")</f>
        <v>43.2</v>
      </c>
      <c r="Z58" s="36">
        <f>IFERROR(IF(Y58=0,"",ROUNDUP(Y58/H58,0)*0.01898),"")</f>
        <v>7.5920000000000001E-2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35.36944444444444</v>
      </c>
      <c r="BN58" s="64">
        <f>IFERROR(Y58*I58/H58,"0")</f>
        <v>44.94</v>
      </c>
      <c r="BO58" s="64">
        <f>IFERROR(1/J58*(X58/H58),"0")</f>
        <v>4.9189814814814811E-2</v>
      </c>
      <c r="BP58" s="64">
        <f>IFERROR(1/J58*(Y58/H58),"0")</f>
        <v>6.25E-2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22">
        <v>4680115882751</v>
      </c>
      <c r="E59" s="623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7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22">
        <v>4680115885950</v>
      </c>
      <c r="E60" s="623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22">
        <v>4680115881433</v>
      </c>
      <c r="E61" s="623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7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44"/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  <c r="M62" s="630"/>
      <c r="N62" s="630"/>
      <c r="O62" s="645"/>
      <c r="P62" s="628" t="s">
        <v>85</v>
      </c>
      <c r="Q62" s="620"/>
      <c r="R62" s="620"/>
      <c r="S62" s="620"/>
      <c r="T62" s="620"/>
      <c r="U62" s="620"/>
      <c r="V62" s="621"/>
      <c r="W62" s="37" t="s">
        <v>86</v>
      </c>
      <c r="X62" s="617">
        <f>IFERROR(X58/H58,"0")+IFERROR(X59/H59,"0")+IFERROR(X60/H60,"0")+IFERROR(X61/H61,"0")</f>
        <v>3.1481481481481479</v>
      </c>
      <c r="Y62" s="617">
        <f>IFERROR(Y58/H58,"0")+IFERROR(Y59/H59,"0")+IFERROR(Y60/H60,"0")+IFERROR(Y61/H61,"0")</f>
        <v>4</v>
      </c>
      <c r="Z62" s="617">
        <f>IFERROR(IF(Z58="",0,Z58),"0")+IFERROR(IF(Z59="",0,Z59),"0")+IFERROR(IF(Z60="",0,Z60),"0")+IFERROR(IF(Z61="",0,Z61),"0")</f>
        <v>7.5920000000000001E-2</v>
      </c>
      <c r="AA62" s="618"/>
      <c r="AB62" s="618"/>
      <c r="AC62" s="618"/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45"/>
      <c r="P63" s="628" t="s">
        <v>85</v>
      </c>
      <c r="Q63" s="620"/>
      <c r="R63" s="620"/>
      <c r="S63" s="620"/>
      <c r="T63" s="620"/>
      <c r="U63" s="620"/>
      <c r="V63" s="621"/>
      <c r="W63" s="37" t="s">
        <v>68</v>
      </c>
      <c r="X63" s="617">
        <f>IFERROR(SUM(X58:X61),"0")</f>
        <v>34</v>
      </c>
      <c r="Y63" s="617">
        <f>IFERROR(SUM(Y58:Y61),"0")</f>
        <v>43.2</v>
      </c>
      <c r="Z63" s="37"/>
      <c r="AA63" s="618"/>
      <c r="AB63" s="618"/>
      <c r="AC63" s="618"/>
    </row>
    <row r="64" spans="1:68" ht="14.25" hidden="1" customHeight="1" x14ac:dyDescent="0.25">
      <c r="A64" s="634" t="s">
        <v>143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22">
        <v>4680115885073</v>
      </c>
      <c r="E65" s="623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22">
        <v>4680115885059</v>
      </c>
      <c r="E66" s="623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22">
        <v>4680115885097</v>
      </c>
      <c r="E67" s="623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44"/>
      <c r="B68" s="630"/>
      <c r="C68" s="630"/>
      <c r="D68" s="630"/>
      <c r="E68" s="630"/>
      <c r="F68" s="630"/>
      <c r="G68" s="630"/>
      <c r="H68" s="630"/>
      <c r="I68" s="630"/>
      <c r="J68" s="630"/>
      <c r="K68" s="630"/>
      <c r="L68" s="630"/>
      <c r="M68" s="630"/>
      <c r="N68" s="630"/>
      <c r="O68" s="645"/>
      <c r="P68" s="628" t="s">
        <v>85</v>
      </c>
      <c r="Q68" s="620"/>
      <c r="R68" s="620"/>
      <c r="S68" s="620"/>
      <c r="T68" s="620"/>
      <c r="U68" s="620"/>
      <c r="V68" s="621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45"/>
      <c r="P69" s="628" t="s">
        <v>85</v>
      </c>
      <c r="Q69" s="620"/>
      <c r="R69" s="620"/>
      <c r="S69" s="620"/>
      <c r="T69" s="620"/>
      <c r="U69" s="620"/>
      <c r="V69" s="621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4" t="s">
        <v>63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22">
        <v>4680115881891</v>
      </c>
      <c r="E71" s="623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6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22">
        <v>4680115885769</v>
      </c>
      <c r="E72" s="623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6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22">
        <v>4680115884410</v>
      </c>
      <c r="E73" s="623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22">
        <v>4680115884311</v>
      </c>
      <c r="E74" s="623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22">
        <v>4680115885929</v>
      </c>
      <c r="E75" s="623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6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22">
        <v>4680115884403</v>
      </c>
      <c r="E76" s="623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44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45"/>
      <c r="P77" s="628" t="s">
        <v>85</v>
      </c>
      <c r="Q77" s="620"/>
      <c r="R77" s="620"/>
      <c r="S77" s="620"/>
      <c r="T77" s="620"/>
      <c r="U77" s="620"/>
      <c r="V77" s="621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45"/>
      <c r="P78" s="628" t="s">
        <v>85</v>
      </c>
      <c r="Q78" s="620"/>
      <c r="R78" s="620"/>
      <c r="S78" s="620"/>
      <c r="T78" s="620"/>
      <c r="U78" s="620"/>
      <c r="V78" s="621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4" t="s">
        <v>169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22">
        <v>4680115881532</v>
      </c>
      <c r="E80" s="623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22">
        <v>4680115881464</v>
      </c>
      <c r="E81" s="623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9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44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45"/>
      <c r="P82" s="628" t="s">
        <v>85</v>
      </c>
      <c r="Q82" s="620"/>
      <c r="R82" s="620"/>
      <c r="S82" s="620"/>
      <c r="T82" s="620"/>
      <c r="U82" s="620"/>
      <c r="V82" s="621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45"/>
      <c r="P83" s="628" t="s">
        <v>85</v>
      </c>
      <c r="Q83" s="620"/>
      <c r="R83" s="620"/>
      <c r="S83" s="620"/>
      <c r="T83" s="620"/>
      <c r="U83" s="620"/>
      <c r="V83" s="621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5" t="s">
        <v>176</v>
      </c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30"/>
      <c r="X84" s="630"/>
      <c r="Y84" s="630"/>
      <c r="Z84" s="630"/>
      <c r="AA84" s="610"/>
      <c r="AB84" s="610"/>
      <c r="AC84" s="610"/>
    </row>
    <row r="85" spans="1:68" ht="14.25" hidden="1" customHeight="1" x14ac:dyDescent="0.25">
      <c r="A85" s="634" t="s">
        <v>95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22">
        <v>4680115881327</v>
      </c>
      <c r="E86" s="623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9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4"/>
      <c r="V86" s="34"/>
      <c r="W86" s="35" t="s">
        <v>68</v>
      </c>
      <c r="X86" s="615">
        <v>155</v>
      </c>
      <c r="Y86" s="616">
        <f>IFERROR(IF(X86="",0,CEILING((X86/$H86),1)*$H86),"")</f>
        <v>162</v>
      </c>
      <c r="Z86" s="36">
        <f>IFERROR(IF(Y86=0,"",ROUNDUP(Y86/H86,0)*0.01898),"")</f>
        <v>0.28470000000000001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161.24305555555554</v>
      </c>
      <c r="BN86" s="64">
        <f>IFERROR(Y86*I86/H86,"0")</f>
        <v>168.52499999999998</v>
      </c>
      <c r="BO86" s="64">
        <f>IFERROR(1/J86*(X86/H86),"0")</f>
        <v>0.22424768518518517</v>
      </c>
      <c r="BP86" s="64">
        <f>IFERROR(1/J86*(Y86/H86),"0")</f>
        <v>0.23437499999999997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22">
        <v>4680115881518</v>
      </c>
      <c r="E87" s="623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22">
        <v>4680115881303</v>
      </c>
      <c r="E88" s="623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4"/>
      <c r="V88" s="34"/>
      <c r="W88" s="35" t="s">
        <v>68</v>
      </c>
      <c r="X88" s="615">
        <v>14</v>
      </c>
      <c r="Y88" s="616">
        <f>IFERROR(IF(X88="",0,CEILING((X88/$H88),1)*$H88),"")</f>
        <v>18</v>
      </c>
      <c r="Z88" s="36">
        <f>IFERROR(IF(Y88=0,"",ROUNDUP(Y88/H88,0)*0.00902),"")</f>
        <v>3.6080000000000001E-2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14.653333333333332</v>
      </c>
      <c r="BN88" s="64">
        <f>IFERROR(Y88*I88/H88,"0")</f>
        <v>18.84</v>
      </c>
      <c r="BO88" s="64">
        <f>IFERROR(1/J88*(X88/H88),"0")</f>
        <v>2.3569023569023569E-2</v>
      </c>
      <c r="BP88" s="64">
        <f>IFERROR(1/J88*(Y88/H88),"0")</f>
        <v>3.0303030303030304E-2</v>
      </c>
    </row>
    <row r="89" spans="1:68" x14ac:dyDescent="0.2">
      <c r="A89" s="644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45"/>
      <c r="P89" s="628" t="s">
        <v>85</v>
      </c>
      <c r="Q89" s="620"/>
      <c r="R89" s="620"/>
      <c r="S89" s="620"/>
      <c r="T89" s="620"/>
      <c r="U89" s="620"/>
      <c r="V89" s="621"/>
      <c r="W89" s="37" t="s">
        <v>86</v>
      </c>
      <c r="X89" s="617">
        <f>IFERROR(X86/H86,"0")+IFERROR(X87/H87,"0")+IFERROR(X88/H88,"0")</f>
        <v>17.462962962962962</v>
      </c>
      <c r="Y89" s="617">
        <f>IFERROR(Y86/H86,"0")+IFERROR(Y87/H87,"0")+IFERROR(Y88/H88,"0")</f>
        <v>19</v>
      </c>
      <c r="Z89" s="617">
        <f>IFERROR(IF(Z86="",0,Z86),"0")+IFERROR(IF(Z87="",0,Z87),"0")+IFERROR(IF(Z88="",0,Z88),"0")</f>
        <v>0.32078000000000001</v>
      </c>
      <c r="AA89" s="618"/>
      <c r="AB89" s="618"/>
      <c r="AC89" s="618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45"/>
      <c r="P90" s="628" t="s">
        <v>85</v>
      </c>
      <c r="Q90" s="620"/>
      <c r="R90" s="620"/>
      <c r="S90" s="620"/>
      <c r="T90" s="620"/>
      <c r="U90" s="620"/>
      <c r="V90" s="621"/>
      <c r="W90" s="37" t="s">
        <v>68</v>
      </c>
      <c r="X90" s="617">
        <f>IFERROR(SUM(X86:X88),"0")</f>
        <v>169</v>
      </c>
      <c r="Y90" s="617">
        <f>IFERROR(SUM(Y86:Y88),"0")</f>
        <v>180</v>
      </c>
      <c r="Z90" s="37"/>
      <c r="AA90" s="618"/>
      <c r="AB90" s="618"/>
      <c r="AC90" s="618"/>
    </row>
    <row r="91" spans="1:68" ht="14.25" hidden="1" customHeight="1" x14ac:dyDescent="0.25">
      <c r="A91" s="634" t="s">
        <v>63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22">
        <v>4607091386967</v>
      </c>
      <c r="E92" s="623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920" t="s">
        <v>187</v>
      </c>
      <c r="Q92" s="625"/>
      <c r="R92" s="625"/>
      <c r="S92" s="625"/>
      <c r="T92" s="626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22">
        <v>4607091386967</v>
      </c>
      <c r="E93" s="623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75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5"/>
      <c r="R93" s="625"/>
      <c r="S93" s="625"/>
      <c r="T93" s="626"/>
      <c r="U93" s="34"/>
      <c r="V93" s="34"/>
      <c r="W93" s="35" t="s">
        <v>68</v>
      </c>
      <c r="X93" s="615">
        <v>200</v>
      </c>
      <c r="Y93" s="616">
        <f t="shared" si="16"/>
        <v>201.60000000000002</v>
      </c>
      <c r="Z93" s="36">
        <f>IFERROR(IF(Y93=0,"",ROUNDUP(Y93/H93,0)*0.01898),"")</f>
        <v>0.45552000000000004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212.35714285714286</v>
      </c>
      <c r="BN93" s="64">
        <f t="shared" si="18"/>
        <v>214.05600000000001</v>
      </c>
      <c r="BO93" s="64">
        <f t="shared" si="19"/>
        <v>0.37202380952380953</v>
      </c>
      <c r="BP93" s="64">
        <f t="shared" si="20"/>
        <v>0.375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22">
        <v>4607091386967</v>
      </c>
      <c r="E94" s="623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22">
        <v>4680115884953</v>
      </c>
      <c r="E95" s="623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22">
        <v>4607091385731</v>
      </c>
      <c r="E96" s="623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9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4"/>
      <c r="V96" s="34"/>
      <c r="W96" s="35" t="s">
        <v>68</v>
      </c>
      <c r="X96" s="615">
        <v>90</v>
      </c>
      <c r="Y96" s="616">
        <f t="shared" si="16"/>
        <v>91.800000000000011</v>
      </c>
      <c r="Z96" s="36">
        <f>IFERROR(IF(Y96=0,"",ROUNDUP(Y96/H96,0)*0.00651),"")</f>
        <v>0.22134000000000001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98.399999999999991</v>
      </c>
      <c r="BN96" s="64">
        <f t="shared" si="18"/>
        <v>100.36799999999999</v>
      </c>
      <c r="BO96" s="64">
        <f t="shared" si="19"/>
        <v>0.18315018315018314</v>
      </c>
      <c r="BP96" s="64">
        <f t="shared" si="20"/>
        <v>0.18681318681318682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22">
        <v>4607091385731</v>
      </c>
      <c r="E97" s="623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22">
        <v>4680115880894</v>
      </c>
      <c r="E98" s="623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7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22">
        <v>4680115880214</v>
      </c>
      <c r="E99" s="623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9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44"/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45"/>
      <c r="P100" s="628" t="s">
        <v>85</v>
      </c>
      <c r="Q100" s="620"/>
      <c r="R100" s="620"/>
      <c r="S100" s="620"/>
      <c r="T100" s="620"/>
      <c r="U100" s="620"/>
      <c r="V100" s="621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57.142857142857139</v>
      </c>
      <c r="Y100" s="617">
        <f>IFERROR(Y92/H92,"0")+IFERROR(Y93/H93,"0")+IFERROR(Y94/H94,"0")+IFERROR(Y95/H95,"0")+IFERROR(Y96/H96,"0")+IFERROR(Y97/H97,"0")+IFERROR(Y98/H98,"0")+IFERROR(Y99/H99,"0")</f>
        <v>58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0.67686000000000002</v>
      </c>
      <c r="AA100" s="618"/>
      <c r="AB100" s="618"/>
      <c r="AC100" s="618"/>
    </row>
    <row r="101" spans="1:68" x14ac:dyDescent="0.2">
      <c r="A101" s="630"/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45"/>
      <c r="P101" s="628" t="s">
        <v>85</v>
      </c>
      <c r="Q101" s="620"/>
      <c r="R101" s="620"/>
      <c r="S101" s="620"/>
      <c r="T101" s="620"/>
      <c r="U101" s="620"/>
      <c r="V101" s="621"/>
      <c r="W101" s="37" t="s">
        <v>68</v>
      </c>
      <c r="X101" s="617">
        <f>IFERROR(SUM(X92:X99),"0")</f>
        <v>290</v>
      </c>
      <c r="Y101" s="617">
        <f>IFERROR(SUM(Y92:Y99),"0")</f>
        <v>293.40000000000003</v>
      </c>
      <c r="Z101" s="37"/>
      <c r="AA101" s="618"/>
      <c r="AB101" s="618"/>
      <c r="AC101" s="618"/>
    </row>
    <row r="102" spans="1:68" ht="16.5" hidden="1" customHeight="1" x14ac:dyDescent="0.25">
      <c r="A102" s="635" t="s">
        <v>203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10"/>
      <c r="AB102" s="610"/>
      <c r="AC102" s="610"/>
    </row>
    <row r="103" spans="1:68" ht="14.25" hidden="1" customHeight="1" x14ac:dyDescent="0.25">
      <c r="A103" s="634" t="s">
        <v>95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22">
        <v>4680115882133</v>
      </c>
      <c r="E104" s="623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4"/>
      <c r="V104" s="34"/>
      <c r="W104" s="35" t="s">
        <v>68</v>
      </c>
      <c r="X104" s="615">
        <v>137</v>
      </c>
      <c r="Y104" s="616">
        <f>IFERROR(IF(X104="",0,CEILING((X104/$H104),1)*$H104),"")</f>
        <v>140.4</v>
      </c>
      <c r="Z104" s="36">
        <f>IFERROR(IF(Y104=0,"",ROUNDUP(Y104/H104,0)*0.01898),"")</f>
        <v>0.24674000000000001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142.51805555555555</v>
      </c>
      <c r="BN104" s="64">
        <f>IFERROR(Y104*I104/H104,"0")</f>
        <v>146.05499999999998</v>
      </c>
      <c r="BO104" s="64">
        <f>IFERROR(1/J104*(X104/H104),"0")</f>
        <v>0.19820601851851852</v>
      </c>
      <c r="BP104" s="64">
        <f>IFERROR(1/J104*(Y104/H104),"0")</f>
        <v>0.203125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22">
        <v>4680115880269</v>
      </c>
      <c r="E105" s="623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7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22">
        <v>4680115880429</v>
      </c>
      <c r="E106" s="623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7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4"/>
      <c r="V106" s="34"/>
      <c r="W106" s="35" t="s">
        <v>68</v>
      </c>
      <c r="X106" s="615">
        <v>65</v>
      </c>
      <c r="Y106" s="616">
        <f>IFERROR(IF(X106="",0,CEILING((X106/$H106),1)*$H106),"")</f>
        <v>67.5</v>
      </c>
      <c r="Z106" s="36">
        <f>IFERROR(IF(Y106=0,"",ROUNDUP(Y106/H106,0)*0.00902),"")</f>
        <v>0.1353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68.033333333333331</v>
      </c>
      <c r="BN106" s="64">
        <f>IFERROR(Y106*I106/H106,"0")</f>
        <v>70.650000000000006</v>
      </c>
      <c r="BO106" s="64">
        <f>IFERROR(1/J106*(X106/H106),"0")</f>
        <v>0.10942760942760943</v>
      </c>
      <c r="BP106" s="64">
        <f>IFERROR(1/J106*(Y106/H106),"0")</f>
        <v>0.11363636363636365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22">
        <v>4680115881457</v>
      </c>
      <c r="E107" s="623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7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44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45"/>
      <c r="P108" s="628" t="s">
        <v>85</v>
      </c>
      <c r="Q108" s="620"/>
      <c r="R108" s="620"/>
      <c r="S108" s="620"/>
      <c r="T108" s="620"/>
      <c r="U108" s="620"/>
      <c r="V108" s="621"/>
      <c r="W108" s="37" t="s">
        <v>86</v>
      </c>
      <c r="X108" s="617">
        <f>IFERROR(X104/H104,"0")+IFERROR(X105/H105,"0")+IFERROR(X106/H106,"0")+IFERROR(X107/H107,"0")</f>
        <v>27.12962962962963</v>
      </c>
      <c r="Y108" s="617">
        <f>IFERROR(Y104/H104,"0")+IFERROR(Y105/H105,"0")+IFERROR(Y106/H106,"0")+IFERROR(Y107/H107,"0")</f>
        <v>28</v>
      </c>
      <c r="Z108" s="617">
        <f>IFERROR(IF(Z104="",0,Z104),"0")+IFERROR(IF(Z105="",0,Z105),"0")+IFERROR(IF(Z106="",0,Z106),"0")+IFERROR(IF(Z107="",0,Z107),"0")</f>
        <v>0.38204000000000005</v>
      </c>
      <c r="AA108" s="618"/>
      <c r="AB108" s="618"/>
      <c r="AC108" s="618"/>
    </row>
    <row r="109" spans="1:68" x14ac:dyDescent="0.2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  <c r="M109" s="630"/>
      <c r="N109" s="630"/>
      <c r="O109" s="645"/>
      <c r="P109" s="628" t="s">
        <v>85</v>
      </c>
      <c r="Q109" s="620"/>
      <c r="R109" s="620"/>
      <c r="S109" s="620"/>
      <c r="T109" s="620"/>
      <c r="U109" s="620"/>
      <c r="V109" s="621"/>
      <c r="W109" s="37" t="s">
        <v>68</v>
      </c>
      <c r="X109" s="617">
        <f>IFERROR(SUM(X104:X107),"0")</f>
        <v>202</v>
      </c>
      <c r="Y109" s="617">
        <f>IFERROR(SUM(Y104:Y107),"0")</f>
        <v>207.9</v>
      </c>
      <c r="Z109" s="37"/>
      <c r="AA109" s="618"/>
      <c r="AB109" s="618"/>
      <c r="AC109" s="618"/>
    </row>
    <row r="110" spans="1:68" ht="14.25" hidden="1" customHeight="1" x14ac:dyDescent="0.25">
      <c r="A110" s="634" t="s">
        <v>132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22">
        <v>4680115881488</v>
      </c>
      <c r="E111" s="623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7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22">
        <v>4680115882775</v>
      </c>
      <c r="E112" s="623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22">
        <v>4680115880658</v>
      </c>
      <c r="E113" s="623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8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4"/>
      <c r="V113" s="34"/>
      <c r="W113" s="35" t="s">
        <v>68</v>
      </c>
      <c r="X113" s="615">
        <v>22</v>
      </c>
      <c r="Y113" s="616">
        <f>IFERROR(IF(X113="",0,CEILING((X113/$H113),1)*$H113),"")</f>
        <v>24</v>
      </c>
      <c r="Z113" s="36">
        <f>IFERROR(IF(Y113=0,"",ROUNDUP(Y113/H113,0)*0.00651),"")</f>
        <v>6.5100000000000005E-2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23.650000000000002</v>
      </c>
      <c r="BN113" s="64">
        <f>IFERROR(Y113*I113/H113,"0")</f>
        <v>25.8</v>
      </c>
      <c r="BO113" s="64">
        <f>IFERROR(1/J113*(X113/H113),"0")</f>
        <v>5.0366300366300375E-2</v>
      </c>
      <c r="BP113" s="64">
        <f>IFERROR(1/J113*(Y113/H113),"0")</f>
        <v>5.4945054945054951E-2</v>
      </c>
    </row>
    <row r="114" spans="1:68" x14ac:dyDescent="0.2">
      <c r="A114" s="644"/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45"/>
      <c r="P114" s="628" t="s">
        <v>85</v>
      </c>
      <c r="Q114" s="620"/>
      <c r="R114" s="620"/>
      <c r="S114" s="620"/>
      <c r="T114" s="620"/>
      <c r="U114" s="620"/>
      <c r="V114" s="621"/>
      <c r="W114" s="37" t="s">
        <v>86</v>
      </c>
      <c r="X114" s="617">
        <f>IFERROR(X111/H111,"0")+IFERROR(X112/H112,"0")+IFERROR(X113/H113,"0")</f>
        <v>9.1666666666666679</v>
      </c>
      <c r="Y114" s="617">
        <f>IFERROR(Y111/H111,"0")+IFERROR(Y112/H112,"0")+IFERROR(Y113/H113,"0")</f>
        <v>10</v>
      </c>
      <c r="Z114" s="617">
        <f>IFERROR(IF(Z111="",0,Z111),"0")+IFERROR(IF(Z112="",0,Z112),"0")+IFERROR(IF(Z113="",0,Z113),"0")</f>
        <v>6.5100000000000005E-2</v>
      </c>
      <c r="AA114" s="618"/>
      <c r="AB114" s="618"/>
      <c r="AC114" s="618"/>
    </row>
    <row r="115" spans="1:68" x14ac:dyDescent="0.2">
      <c r="A115" s="630"/>
      <c r="B115" s="630"/>
      <c r="C115" s="630"/>
      <c r="D115" s="630"/>
      <c r="E115" s="630"/>
      <c r="F115" s="630"/>
      <c r="G115" s="630"/>
      <c r="H115" s="630"/>
      <c r="I115" s="630"/>
      <c r="J115" s="630"/>
      <c r="K115" s="630"/>
      <c r="L115" s="630"/>
      <c r="M115" s="630"/>
      <c r="N115" s="630"/>
      <c r="O115" s="645"/>
      <c r="P115" s="628" t="s">
        <v>85</v>
      </c>
      <c r="Q115" s="620"/>
      <c r="R115" s="620"/>
      <c r="S115" s="620"/>
      <c r="T115" s="620"/>
      <c r="U115" s="620"/>
      <c r="V115" s="621"/>
      <c r="W115" s="37" t="s">
        <v>68</v>
      </c>
      <c r="X115" s="617">
        <f>IFERROR(SUM(X111:X113),"0")</f>
        <v>22</v>
      </c>
      <c r="Y115" s="617">
        <f>IFERROR(SUM(Y111:Y113),"0")</f>
        <v>24</v>
      </c>
      <c r="Z115" s="37"/>
      <c r="AA115" s="618"/>
      <c r="AB115" s="618"/>
      <c r="AC115" s="618"/>
    </row>
    <row r="116" spans="1:68" ht="14.25" hidden="1" customHeight="1" x14ac:dyDescent="0.25">
      <c r="A116" s="634" t="s">
        <v>63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22">
        <v>4607091385168</v>
      </c>
      <c r="E117" s="623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8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5"/>
      <c r="R117" s="625"/>
      <c r="S117" s="625"/>
      <c r="T117" s="626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22">
        <v>4607091385168</v>
      </c>
      <c r="E118" s="623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8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5"/>
      <c r="R118" s="625"/>
      <c r="S118" s="625"/>
      <c r="T118" s="626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22">
        <v>4607091385168</v>
      </c>
      <c r="E119" s="623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4"/>
      <c r="V119" s="34"/>
      <c r="W119" s="35" t="s">
        <v>68</v>
      </c>
      <c r="X119" s="615">
        <v>89</v>
      </c>
      <c r="Y119" s="616">
        <f t="shared" si="21"/>
        <v>92.4</v>
      </c>
      <c r="Z119" s="36">
        <f>IFERROR(IF(Y119=0,"",ROUNDUP(Y119/H119,0)*0.01898),"")</f>
        <v>0.20877999999999999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94.435357142857143</v>
      </c>
      <c r="BN119" s="64">
        <f t="shared" si="23"/>
        <v>98.043000000000006</v>
      </c>
      <c r="BO119" s="64">
        <f t="shared" si="24"/>
        <v>0.16555059523809523</v>
      </c>
      <c r="BP119" s="64">
        <f t="shared" si="25"/>
        <v>0.171875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22">
        <v>4607091383256</v>
      </c>
      <c r="E120" s="623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9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22">
        <v>4607091385748</v>
      </c>
      <c r="E121" s="623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4"/>
      <c r="V121" s="34"/>
      <c r="W121" s="35" t="s">
        <v>68</v>
      </c>
      <c r="X121" s="615">
        <v>180</v>
      </c>
      <c r="Y121" s="616">
        <f t="shared" si="21"/>
        <v>180.9</v>
      </c>
      <c r="Z121" s="36">
        <f>IFERROR(IF(Y121=0,"",ROUNDUP(Y121/H121,0)*0.00651),"")</f>
        <v>0.43617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196.79999999999998</v>
      </c>
      <c r="BN121" s="64">
        <f t="shared" si="23"/>
        <v>197.78399999999999</v>
      </c>
      <c r="BO121" s="64">
        <f t="shared" si="24"/>
        <v>0.36630036630036628</v>
      </c>
      <c r="BP121" s="64">
        <f t="shared" si="25"/>
        <v>0.36813186813186816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22">
        <v>4680115884533</v>
      </c>
      <c r="E122" s="623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9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22">
        <v>4680115882645</v>
      </c>
      <c r="E123" s="623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6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44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45"/>
      <c r="P124" s="628" t="s">
        <v>85</v>
      </c>
      <c r="Q124" s="620"/>
      <c r="R124" s="620"/>
      <c r="S124" s="620"/>
      <c r="T124" s="620"/>
      <c r="U124" s="620"/>
      <c r="V124" s="621"/>
      <c r="W124" s="37" t="s">
        <v>86</v>
      </c>
      <c r="X124" s="617">
        <f>IFERROR(X117/H117,"0")+IFERROR(X118/H118,"0")+IFERROR(X119/H119,"0")+IFERROR(X120/H120,"0")+IFERROR(X121/H121,"0")+IFERROR(X122/H122,"0")+IFERROR(X123/H123,"0")</f>
        <v>77.261904761904759</v>
      </c>
      <c r="Y124" s="617">
        <f>IFERROR(Y117/H117,"0")+IFERROR(Y118/H118,"0")+IFERROR(Y119/H119,"0")+IFERROR(Y120/H120,"0")+IFERROR(Y121/H121,"0")+IFERROR(Y122/H122,"0")+IFERROR(Y123/H123,"0")</f>
        <v>78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0.64495000000000002</v>
      </c>
      <c r="AA124" s="618"/>
      <c r="AB124" s="618"/>
      <c r="AC124" s="618"/>
    </row>
    <row r="125" spans="1:68" x14ac:dyDescent="0.2">
      <c r="A125" s="630"/>
      <c r="B125" s="630"/>
      <c r="C125" s="630"/>
      <c r="D125" s="630"/>
      <c r="E125" s="630"/>
      <c r="F125" s="630"/>
      <c r="G125" s="630"/>
      <c r="H125" s="630"/>
      <c r="I125" s="630"/>
      <c r="J125" s="630"/>
      <c r="K125" s="630"/>
      <c r="L125" s="630"/>
      <c r="M125" s="630"/>
      <c r="N125" s="630"/>
      <c r="O125" s="645"/>
      <c r="P125" s="628" t="s">
        <v>85</v>
      </c>
      <c r="Q125" s="620"/>
      <c r="R125" s="620"/>
      <c r="S125" s="620"/>
      <c r="T125" s="620"/>
      <c r="U125" s="620"/>
      <c r="V125" s="621"/>
      <c r="W125" s="37" t="s">
        <v>68</v>
      </c>
      <c r="X125" s="617">
        <f>IFERROR(SUM(X117:X123),"0")</f>
        <v>269</v>
      </c>
      <c r="Y125" s="617">
        <f>IFERROR(SUM(Y117:Y123),"0")</f>
        <v>273.3</v>
      </c>
      <c r="Z125" s="37"/>
      <c r="AA125" s="618"/>
      <c r="AB125" s="618"/>
      <c r="AC125" s="618"/>
    </row>
    <row r="126" spans="1:68" ht="14.25" hidden="1" customHeight="1" x14ac:dyDescent="0.25">
      <c r="A126" s="634" t="s">
        <v>169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22">
        <v>4680115882652</v>
      </c>
      <c r="E127" s="623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22">
        <v>4680115880238</v>
      </c>
      <c r="E128" s="623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7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44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45"/>
      <c r="P129" s="628" t="s">
        <v>85</v>
      </c>
      <c r="Q129" s="620"/>
      <c r="R129" s="620"/>
      <c r="S129" s="620"/>
      <c r="T129" s="620"/>
      <c r="U129" s="620"/>
      <c r="V129" s="621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45"/>
      <c r="P130" s="628" t="s">
        <v>85</v>
      </c>
      <c r="Q130" s="620"/>
      <c r="R130" s="620"/>
      <c r="S130" s="620"/>
      <c r="T130" s="620"/>
      <c r="U130" s="620"/>
      <c r="V130" s="621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5" t="s">
        <v>242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10"/>
      <c r="AB131" s="610"/>
      <c r="AC131" s="610"/>
    </row>
    <row r="132" spans="1:68" ht="14.25" hidden="1" customHeight="1" x14ac:dyDescent="0.25">
      <c r="A132" s="634" t="s">
        <v>95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22">
        <v>4680115882577</v>
      </c>
      <c r="E133" s="623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22">
        <v>4680115882577</v>
      </c>
      <c r="E134" s="623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6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44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45"/>
      <c r="P135" s="628" t="s">
        <v>85</v>
      </c>
      <c r="Q135" s="620"/>
      <c r="R135" s="620"/>
      <c r="S135" s="620"/>
      <c r="T135" s="620"/>
      <c r="U135" s="620"/>
      <c r="V135" s="621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45"/>
      <c r="P136" s="628" t="s">
        <v>85</v>
      </c>
      <c r="Q136" s="620"/>
      <c r="R136" s="620"/>
      <c r="S136" s="620"/>
      <c r="T136" s="620"/>
      <c r="U136" s="620"/>
      <c r="V136" s="621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4" t="s">
        <v>143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22">
        <v>4680115883444</v>
      </c>
      <c r="E138" s="623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22">
        <v>4680115883444</v>
      </c>
      <c r="E139" s="623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44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45"/>
      <c r="P140" s="628" t="s">
        <v>85</v>
      </c>
      <c r="Q140" s="620"/>
      <c r="R140" s="620"/>
      <c r="S140" s="620"/>
      <c r="T140" s="620"/>
      <c r="U140" s="620"/>
      <c r="V140" s="621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30"/>
      <c r="B141" s="630"/>
      <c r="C141" s="630"/>
      <c r="D141" s="630"/>
      <c r="E141" s="630"/>
      <c r="F141" s="630"/>
      <c r="G141" s="630"/>
      <c r="H141" s="630"/>
      <c r="I141" s="630"/>
      <c r="J141" s="630"/>
      <c r="K141" s="630"/>
      <c r="L141" s="630"/>
      <c r="M141" s="630"/>
      <c r="N141" s="630"/>
      <c r="O141" s="645"/>
      <c r="P141" s="628" t="s">
        <v>85</v>
      </c>
      <c r="Q141" s="620"/>
      <c r="R141" s="620"/>
      <c r="S141" s="620"/>
      <c r="T141" s="620"/>
      <c r="U141" s="620"/>
      <c r="V141" s="621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4" t="s">
        <v>63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22">
        <v>4680115882584</v>
      </c>
      <c r="E143" s="623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22">
        <v>4680115882584</v>
      </c>
      <c r="E144" s="623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9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44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45"/>
      <c r="P145" s="628" t="s">
        <v>85</v>
      </c>
      <c r="Q145" s="620"/>
      <c r="R145" s="620"/>
      <c r="S145" s="620"/>
      <c r="T145" s="620"/>
      <c r="U145" s="620"/>
      <c r="V145" s="621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45"/>
      <c r="P146" s="628" t="s">
        <v>85</v>
      </c>
      <c r="Q146" s="620"/>
      <c r="R146" s="620"/>
      <c r="S146" s="620"/>
      <c r="T146" s="620"/>
      <c r="U146" s="620"/>
      <c r="V146" s="621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5" t="s">
        <v>93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10"/>
      <c r="AB147" s="610"/>
      <c r="AC147" s="610"/>
    </row>
    <row r="148" spans="1:68" ht="14.25" hidden="1" customHeight="1" x14ac:dyDescent="0.25">
      <c r="A148" s="634" t="s">
        <v>95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22">
        <v>4607091384604</v>
      </c>
      <c r="E149" s="623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44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45"/>
      <c r="P150" s="628" t="s">
        <v>85</v>
      </c>
      <c r="Q150" s="620"/>
      <c r="R150" s="620"/>
      <c r="S150" s="620"/>
      <c r="T150" s="620"/>
      <c r="U150" s="620"/>
      <c r="V150" s="621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45"/>
      <c r="P151" s="628" t="s">
        <v>85</v>
      </c>
      <c r="Q151" s="620"/>
      <c r="R151" s="620"/>
      <c r="S151" s="620"/>
      <c r="T151" s="620"/>
      <c r="U151" s="620"/>
      <c r="V151" s="621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4" t="s">
        <v>143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22">
        <v>4607091387667</v>
      </c>
      <c r="E153" s="623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22">
        <v>4607091387636</v>
      </c>
      <c r="E154" s="623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22">
        <v>4607091382426</v>
      </c>
      <c r="E155" s="623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9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44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45"/>
      <c r="P156" s="628" t="s">
        <v>85</v>
      </c>
      <c r="Q156" s="620"/>
      <c r="R156" s="620"/>
      <c r="S156" s="620"/>
      <c r="T156" s="620"/>
      <c r="U156" s="620"/>
      <c r="V156" s="621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45"/>
      <c r="P157" s="628" t="s">
        <v>85</v>
      </c>
      <c r="Q157" s="620"/>
      <c r="R157" s="620"/>
      <c r="S157" s="620"/>
      <c r="T157" s="620"/>
      <c r="U157" s="620"/>
      <c r="V157" s="621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4" t="s">
        <v>63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22">
        <v>4607091386264</v>
      </c>
      <c r="E159" s="623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7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5"/>
      <c r="R159" s="625"/>
      <c r="S159" s="625"/>
      <c r="T159" s="626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44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45"/>
      <c r="P160" s="628" t="s">
        <v>85</v>
      </c>
      <c r="Q160" s="620"/>
      <c r="R160" s="620"/>
      <c r="S160" s="620"/>
      <c r="T160" s="620"/>
      <c r="U160" s="620"/>
      <c r="V160" s="621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45"/>
      <c r="P161" s="628" t="s">
        <v>85</v>
      </c>
      <c r="Q161" s="620"/>
      <c r="R161" s="620"/>
      <c r="S161" s="620"/>
      <c r="T161" s="620"/>
      <c r="U161" s="620"/>
      <c r="V161" s="621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hidden="1" customHeight="1" x14ac:dyDescent="0.25">
      <c r="A163" s="635" t="s">
        <v>270</v>
      </c>
      <c r="B163" s="630"/>
      <c r="C163" s="630"/>
      <c r="D163" s="630"/>
      <c r="E163" s="630"/>
      <c r="F163" s="630"/>
      <c r="G163" s="630"/>
      <c r="H163" s="630"/>
      <c r="I163" s="630"/>
      <c r="J163" s="630"/>
      <c r="K163" s="630"/>
      <c r="L163" s="630"/>
      <c r="M163" s="630"/>
      <c r="N163" s="630"/>
      <c r="O163" s="630"/>
      <c r="P163" s="630"/>
      <c r="Q163" s="630"/>
      <c r="R163" s="630"/>
      <c r="S163" s="630"/>
      <c r="T163" s="630"/>
      <c r="U163" s="630"/>
      <c r="V163" s="630"/>
      <c r="W163" s="630"/>
      <c r="X163" s="630"/>
      <c r="Y163" s="630"/>
      <c r="Z163" s="630"/>
      <c r="AA163" s="610"/>
      <c r="AB163" s="610"/>
      <c r="AC163" s="610"/>
    </row>
    <row r="164" spans="1:68" ht="14.25" hidden="1" customHeight="1" x14ac:dyDescent="0.25">
      <c r="A164" s="634" t="s">
        <v>132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22">
        <v>4680115886223</v>
      </c>
      <c r="E165" s="623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5"/>
      <c r="R165" s="625"/>
      <c r="S165" s="625"/>
      <c r="T165" s="626"/>
      <c r="U165" s="34"/>
      <c r="V165" s="34"/>
      <c r="W165" s="35" t="s">
        <v>68</v>
      </c>
      <c r="X165" s="615">
        <v>5</v>
      </c>
      <c r="Y165" s="616">
        <f>IFERROR(IF(X165="",0,CEILING((X165/$H165),1)*$H165),"")</f>
        <v>5.9399999999999995</v>
      </c>
      <c r="Z165" s="36">
        <f>IFERROR(IF(Y165=0,"",ROUNDUP(Y165/H165,0)*0.00502),"")</f>
        <v>1.506E-2</v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5.2525252525252526</v>
      </c>
      <c r="BN165" s="64">
        <f>IFERROR(Y165*I165/H165,"0")</f>
        <v>6.24</v>
      </c>
      <c r="BO165" s="64">
        <f>IFERROR(1/J165*(X165/H165),"0")</f>
        <v>1.0791677458344126E-2</v>
      </c>
      <c r="BP165" s="64">
        <f>IFERROR(1/J165*(Y165/H165),"0")</f>
        <v>1.282051282051282E-2</v>
      </c>
    </row>
    <row r="166" spans="1:68" x14ac:dyDescent="0.2">
      <c r="A166" s="644"/>
      <c r="B166" s="630"/>
      <c r="C166" s="630"/>
      <c r="D166" s="630"/>
      <c r="E166" s="630"/>
      <c r="F166" s="630"/>
      <c r="G166" s="630"/>
      <c r="H166" s="630"/>
      <c r="I166" s="630"/>
      <c r="J166" s="630"/>
      <c r="K166" s="630"/>
      <c r="L166" s="630"/>
      <c r="M166" s="630"/>
      <c r="N166" s="630"/>
      <c r="O166" s="645"/>
      <c r="P166" s="628" t="s">
        <v>85</v>
      </c>
      <c r="Q166" s="620"/>
      <c r="R166" s="620"/>
      <c r="S166" s="620"/>
      <c r="T166" s="620"/>
      <c r="U166" s="620"/>
      <c r="V166" s="621"/>
      <c r="W166" s="37" t="s">
        <v>86</v>
      </c>
      <c r="X166" s="617">
        <f>IFERROR(X165/H165,"0")</f>
        <v>2.5252525252525251</v>
      </c>
      <c r="Y166" s="617">
        <f>IFERROR(Y165/H165,"0")</f>
        <v>2.9999999999999996</v>
      </c>
      <c r="Z166" s="617">
        <f>IFERROR(IF(Z165="",0,Z165),"0")</f>
        <v>1.506E-2</v>
      </c>
      <c r="AA166" s="618"/>
      <c r="AB166" s="618"/>
      <c r="AC166" s="618"/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45"/>
      <c r="P167" s="628" t="s">
        <v>85</v>
      </c>
      <c r="Q167" s="620"/>
      <c r="R167" s="620"/>
      <c r="S167" s="620"/>
      <c r="T167" s="620"/>
      <c r="U167" s="620"/>
      <c r="V167" s="621"/>
      <c r="W167" s="37" t="s">
        <v>68</v>
      </c>
      <c r="X167" s="617">
        <f>IFERROR(SUM(X165:X165),"0")</f>
        <v>5</v>
      </c>
      <c r="Y167" s="617">
        <f>IFERROR(SUM(Y165:Y165),"0")</f>
        <v>5.9399999999999995</v>
      </c>
      <c r="Z167" s="37"/>
      <c r="AA167" s="618"/>
      <c r="AB167" s="618"/>
      <c r="AC167" s="618"/>
    </row>
    <row r="168" spans="1:68" ht="14.25" hidden="1" customHeight="1" x14ac:dyDescent="0.25">
      <c r="A168" s="634" t="s">
        <v>143</v>
      </c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0"/>
      <c r="P168" s="630"/>
      <c r="Q168" s="630"/>
      <c r="R168" s="630"/>
      <c r="S168" s="630"/>
      <c r="T168" s="630"/>
      <c r="U168" s="630"/>
      <c r="V168" s="630"/>
      <c r="W168" s="630"/>
      <c r="X168" s="630"/>
      <c r="Y168" s="630"/>
      <c r="Z168" s="630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22">
        <v>4680115880993</v>
      </c>
      <c r="E169" s="623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8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5"/>
      <c r="R169" s="625"/>
      <c r="S169" s="625"/>
      <c r="T169" s="626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22">
        <v>4680115881761</v>
      </c>
      <c r="E170" s="623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9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5"/>
      <c r="R170" s="625"/>
      <c r="S170" s="625"/>
      <c r="T170" s="626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22">
        <v>4680115881563</v>
      </c>
      <c r="E171" s="623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5"/>
      <c r="R171" s="625"/>
      <c r="S171" s="625"/>
      <c r="T171" s="626"/>
      <c r="U171" s="34"/>
      <c r="V171" s="34"/>
      <c r="W171" s="35" t="s">
        <v>68</v>
      </c>
      <c r="X171" s="615">
        <v>24</v>
      </c>
      <c r="Y171" s="616">
        <f t="shared" si="26"/>
        <v>25.200000000000003</v>
      </c>
      <c r="Z171" s="36">
        <f>IFERROR(IF(Y171=0,"",ROUNDUP(Y171/H171,0)*0.00902),"")</f>
        <v>5.4120000000000001E-2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25.2</v>
      </c>
      <c r="BN171" s="64">
        <f t="shared" si="28"/>
        <v>26.460000000000004</v>
      </c>
      <c r="BO171" s="64">
        <f t="shared" si="29"/>
        <v>4.3290043290043295E-2</v>
      </c>
      <c r="BP171" s="64">
        <f t="shared" si="30"/>
        <v>4.5454545454545456E-2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22">
        <v>4680115880986</v>
      </c>
      <c r="E172" s="623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5"/>
      <c r="R172" s="625"/>
      <c r="S172" s="625"/>
      <c r="T172" s="626"/>
      <c r="U172" s="34"/>
      <c r="V172" s="34"/>
      <c r="W172" s="35" t="s">
        <v>68</v>
      </c>
      <c r="X172" s="615">
        <v>88</v>
      </c>
      <c r="Y172" s="616">
        <f t="shared" si="26"/>
        <v>88.2</v>
      </c>
      <c r="Z172" s="36">
        <f>IFERROR(IF(Y172=0,"",ROUNDUP(Y172/H172,0)*0.00502),"")</f>
        <v>0.21084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93.447619047619042</v>
      </c>
      <c r="BN172" s="64">
        <f t="shared" si="28"/>
        <v>93.66</v>
      </c>
      <c r="BO172" s="64">
        <f t="shared" si="29"/>
        <v>0.17908017908017909</v>
      </c>
      <c r="BP172" s="64">
        <f t="shared" si="30"/>
        <v>0.17948717948717952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22">
        <v>4680115881785</v>
      </c>
      <c r="E173" s="623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5"/>
      <c r="R173" s="625"/>
      <c r="S173" s="625"/>
      <c r="T173" s="626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22">
        <v>4680115886537</v>
      </c>
      <c r="E174" s="623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5"/>
      <c r="R174" s="625"/>
      <c r="S174" s="625"/>
      <c r="T174" s="626"/>
      <c r="U174" s="34"/>
      <c r="V174" s="34"/>
      <c r="W174" s="35" t="s">
        <v>68</v>
      </c>
      <c r="X174" s="615">
        <v>6</v>
      </c>
      <c r="Y174" s="616">
        <f t="shared" si="26"/>
        <v>7.2</v>
      </c>
      <c r="Z174" s="36">
        <f>IFERROR(IF(Y174=0,"",ROUNDUP(Y174/H174,0)*0.00502),"")</f>
        <v>2.0080000000000001E-2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6.4333333333333336</v>
      </c>
      <c r="BN174" s="64">
        <f t="shared" si="28"/>
        <v>7.7199999999999989</v>
      </c>
      <c r="BO174" s="64">
        <f t="shared" si="29"/>
        <v>1.4245014245014245E-2</v>
      </c>
      <c r="BP174" s="64">
        <f t="shared" si="30"/>
        <v>1.7094017094017096E-2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22">
        <v>4680115881679</v>
      </c>
      <c r="E175" s="623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5"/>
      <c r="R175" s="625"/>
      <c r="S175" s="625"/>
      <c r="T175" s="626"/>
      <c r="U175" s="34"/>
      <c r="V175" s="34"/>
      <c r="W175" s="35" t="s">
        <v>68</v>
      </c>
      <c r="X175" s="615">
        <v>88</v>
      </c>
      <c r="Y175" s="616">
        <f t="shared" si="26"/>
        <v>88.2</v>
      </c>
      <c r="Z175" s="36">
        <f>IFERROR(IF(Y175=0,"",ROUNDUP(Y175/H175,0)*0.00502),"")</f>
        <v>0.21084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92.190476190476204</v>
      </c>
      <c r="BN175" s="64">
        <f t="shared" si="28"/>
        <v>92.4</v>
      </c>
      <c r="BO175" s="64">
        <f t="shared" si="29"/>
        <v>0.17908017908017909</v>
      </c>
      <c r="BP175" s="64">
        <f t="shared" si="30"/>
        <v>0.17948717948717952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22">
        <v>4680115880191</v>
      </c>
      <c r="E176" s="623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5"/>
      <c r="R176" s="625"/>
      <c r="S176" s="625"/>
      <c r="T176" s="626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22">
        <v>4680115883963</v>
      </c>
      <c r="E177" s="623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5"/>
      <c r="R177" s="625"/>
      <c r="S177" s="625"/>
      <c r="T177" s="626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44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45"/>
      <c r="P178" s="628" t="s">
        <v>85</v>
      </c>
      <c r="Q178" s="620"/>
      <c r="R178" s="620"/>
      <c r="S178" s="620"/>
      <c r="T178" s="620"/>
      <c r="U178" s="620"/>
      <c r="V178" s="621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92.857142857142861</v>
      </c>
      <c r="Y178" s="617">
        <f>IFERROR(Y169/H169,"0")+IFERROR(Y170/H170,"0")+IFERROR(Y171/H171,"0")+IFERROR(Y172/H172,"0")+IFERROR(Y173/H173,"0")+IFERROR(Y174/H174,"0")+IFERROR(Y175/H175,"0")+IFERROR(Y176/H176,"0")+IFERROR(Y177/H177,"0")</f>
        <v>94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0.49587999999999999</v>
      </c>
      <c r="AA178" s="618"/>
      <c r="AB178" s="618"/>
      <c r="AC178" s="618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45"/>
      <c r="P179" s="628" t="s">
        <v>85</v>
      </c>
      <c r="Q179" s="620"/>
      <c r="R179" s="620"/>
      <c r="S179" s="620"/>
      <c r="T179" s="620"/>
      <c r="U179" s="620"/>
      <c r="V179" s="621"/>
      <c r="W179" s="37" t="s">
        <v>68</v>
      </c>
      <c r="X179" s="617">
        <f>IFERROR(SUM(X169:X177),"0")</f>
        <v>206</v>
      </c>
      <c r="Y179" s="617">
        <f>IFERROR(SUM(Y169:Y177),"0")</f>
        <v>208.8</v>
      </c>
      <c r="Z179" s="37"/>
      <c r="AA179" s="618"/>
      <c r="AB179" s="618"/>
      <c r="AC179" s="618"/>
    </row>
    <row r="180" spans="1:68" ht="14.25" hidden="1" customHeight="1" x14ac:dyDescent="0.25">
      <c r="A180" s="634" t="s">
        <v>87</v>
      </c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0"/>
      <c r="S180" s="630"/>
      <c r="T180" s="630"/>
      <c r="U180" s="630"/>
      <c r="V180" s="630"/>
      <c r="W180" s="630"/>
      <c r="X180" s="630"/>
      <c r="Y180" s="630"/>
      <c r="Z180" s="630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22">
        <v>4680115886780</v>
      </c>
      <c r="E181" s="623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682" t="s">
        <v>301</v>
      </c>
      <c r="Q181" s="625"/>
      <c r="R181" s="625"/>
      <c r="S181" s="625"/>
      <c r="T181" s="626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22">
        <v>4680115886742</v>
      </c>
      <c r="E182" s="623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866" t="s">
        <v>305</v>
      </c>
      <c r="Q182" s="625"/>
      <c r="R182" s="625"/>
      <c r="S182" s="625"/>
      <c r="T182" s="626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22">
        <v>4680115886766</v>
      </c>
      <c r="E183" s="623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712" t="s">
        <v>309</v>
      </c>
      <c r="Q183" s="625"/>
      <c r="R183" s="625"/>
      <c r="S183" s="625"/>
      <c r="T183" s="626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44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45"/>
      <c r="P184" s="628" t="s">
        <v>85</v>
      </c>
      <c r="Q184" s="620"/>
      <c r="R184" s="620"/>
      <c r="S184" s="620"/>
      <c r="T184" s="620"/>
      <c r="U184" s="620"/>
      <c r="V184" s="621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45"/>
      <c r="P185" s="628" t="s">
        <v>85</v>
      </c>
      <c r="Q185" s="620"/>
      <c r="R185" s="620"/>
      <c r="S185" s="620"/>
      <c r="T185" s="620"/>
      <c r="U185" s="620"/>
      <c r="V185" s="621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4" t="s">
        <v>310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22">
        <v>4680115886797</v>
      </c>
      <c r="E187" s="623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966" t="s">
        <v>313</v>
      </c>
      <c r="Q187" s="625"/>
      <c r="R187" s="625"/>
      <c r="S187" s="625"/>
      <c r="T187" s="626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44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45"/>
      <c r="P188" s="628" t="s">
        <v>85</v>
      </c>
      <c r="Q188" s="620"/>
      <c r="R188" s="620"/>
      <c r="S188" s="620"/>
      <c r="T188" s="620"/>
      <c r="U188" s="620"/>
      <c r="V188" s="621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45"/>
      <c r="P189" s="628" t="s">
        <v>85</v>
      </c>
      <c r="Q189" s="620"/>
      <c r="R189" s="620"/>
      <c r="S189" s="620"/>
      <c r="T189" s="620"/>
      <c r="U189" s="620"/>
      <c r="V189" s="621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5" t="s">
        <v>314</v>
      </c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0"/>
      <c r="P190" s="630"/>
      <c r="Q190" s="630"/>
      <c r="R190" s="630"/>
      <c r="S190" s="630"/>
      <c r="T190" s="630"/>
      <c r="U190" s="630"/>
      <c r="V190" s="630"/>
      <c r="W190" s="630"/>
      <c r="X190" s="630"/>
      <c r="Y190" s="630"/>
      <c r="Z190" s="630"/>
      <c r="AA190" s="610"/>
      <c r="AB190" s="610"/>
      <c r="AC190" s="610"/>
    </row>
    <row r="191" spans="1:68" ht="14.25" hidden="1" customHeight="1" x14ac:dyDescent="0.25">
      <c r="A191" s="634" t="s">
        <v>95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22">
        <v>4680115881402</v>
      </c>
      <c r="E192" s="623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5"/>
      <c r="R192" s="625"/>
      <c r="S192" s="625"/>
      <c r="T192" s="626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22">
        <v>4680115881396</v>
      </c>
      <c r="E193" s="623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5"/>
      <c r="R193" s="625"/>
      <c r="S193" s="625"/>
      <c r="T193" s="626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44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45"/>
      <c r="P194" s="628" t="s">
        <v>85</v>
      </c>
      <c r="Q194" s="620"/>
      <c r="R194" s="620"/>
      <c r="S194" s="620"/>
      <c r="T194" s="620"/>
      <c r="U194" s="620"/>
      <c r="V194" s="621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30"/>
      <c r="B195" s="630"/>
      <c r="C195" s="630"/>
      <c r="D195" s="630"/>
      <c r="E195" s="630"/>
      <c r="F195" s="630"/>
      <c r="G195" s="630"/>
      <c r="H195" s="630"/>
      <c r="I195" s="630"/>
      <c r="J195" s="630"/>
      <c r="K195" s="630"/>
      <c r="L195" s="630"/>
      <c r="M195" s="630"/>
      <c r="N195" s="630"/>
      <c r="O195" s="645"/>
      <c r="P195" s="628" t="s">
        <v>85</v>
      </c>
      <c r="Q195" s="620"/>
      <c r="R195" s="620"/>
      <c r="S195" s="620"/>
      <c r="T195" s="620"/>
      <c r="U195" s="620"/>
      <c r="V195" s="621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4" t="s">
        <v>132</v>
      </c>
      <c r="B196" s="630"/>
      <c r="C196" s="630"/>
      <c r="D196" s="630"/>
      <c r="E196" s="630"/>
      <c r="F196" s="630"/>
      <c r="G196" s="630"/>
      <c r="H196" s="630"/>
      <c r="I196" s="630"/>
      <c r="J196" s="630"/>
      <c r="K196" s="630"/>
      <c r="L196" s="630"/>
      <c r="M196" s="630"/>
      <c r="N196" s="630"/>
      <c r="O196" s="630"/>
      <c r="P196" s="630"/>
      <c r="Q196" s="630"/>
      <c r="R196" s="630"/>
      <c r="S196" s="630"/>
      <c r="T196" s="630"/>
      <c r="U196" s="630"/>
      <c r="V196" s="630"/>
      <c r="W196" s="630"/>
      <c r="X196" s="630"/>
      <c r="Y196" s="630"/>
      <c r="Z196" s="630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22">
        <v>4680115882935</v>
      </c>
      <c r="E197" s="623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5"/>
      <c r="R197" s="625"/>
      <c r="S197" s="625"/>
      <c r="T197" s="626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22">
        <v>4680115880764</v>
      </c>
      <c r="E198" s="623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7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5"/>
      <c r="R198" s="625"/>
      <c r="S198" s="625"/>
      <c r="T198" s="626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44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45"/>
      <c r="P199" s="628" t="s">
        <v>85</v>
      </c>
      <c r="Q199" s="620"/>
      <c r="R199" s="620"/>
      <c r="S199" s="620"/>
      <c r="T199" s="620"/>
      <c r="U199" s="620"/>
      <c r="V199" s="621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45"/>
      <c r="P200" s="628" t="s">
        <v>85</v>
      </c>
      <c r="Q200" s="620"/>
      <c r="R200" s="620"/>
      <c r="S200" s="620"/>
      <c r="T200" s="620"/>
      <c r="U200" s="620"/>
      <c r="V200" s="621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4" t="s">
        <v>143</v>
      </c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0"/>
      <c r="P201" s="630"/>
      <c r="Q201" s="630"/>
      <c r="R201" s="630"/>
      <c r="S201" s="630"/>
      <c r="T201" s="630"/>
      <c r="U201" s="630"/>
      <c r="V201" s="630"/>
      <c r="W201" s="630"/>
      <c r="X201" s="630"/>
      <c r="Y201" s="630"/>
      <c r="Z201" s="630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22">
        <v>4680115882683</v>
      </c>
      <c r="E202" s="623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5"/>
      <c r="R202" s="625"/>
      <c r="S202" s="625"/>
      <c r="T202" s="626"/>
      <c r="U202" s="34"/>
      <c r="V202" s="34"/>
      <c r="W202" s="35" t="s">
        <v>68</v>
      </c>
      <c r="X202" s="615">
        <v>104</v>
      </c>
      <c r="Y202" s="616">
        <f t="shared" ref="Y202:Y209" si="31">IFERROR(IF(X202="",0,CEILING((X202/$H202),1)*$H202),"")</f>
        <v>108</v>
      </c>
      <c r="Z202" s="36">
        <f>IFERROR(IF(Y202=0,"",ROUNDUP(Y202/H202,0)*0.00902),"")</f>
        <v>0.1804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108.04444444444445</v>
      </c>
      <c r="BN202" s="64">
        <f t="shared" ref="BN202:BN209" si="33">IFERROR(Y202*I202/H202,"0")</f>
        <v>112.19999999999999</v>
      </c>
      <c r="BO202" s="64">
        <f t="shared" ref="BO202:BO209" si="34">IFERROR(1/J202*(X202/H202),"0")</f>
        <v>0.14590347923681257</v>
      </c>
      <c r="BP202" s="64">
        <f t="shared" ref="BP202:BP209" si="35">IFERROR(1/J202*(Y202/H202),"0")</f>
        <v>0.15151515151515152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22">
        <v>4680115882690</v>
      </c>
      <c r="E203" s="623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5"/>
      <c r="R203" s="625"/>
      <c r="S203" s="625"/>
      <c r="T203" s="626"/>
      <c r="U203" s="34"/>
      <c r="V203" s="34"/>
      <c r="W203" s="35" t="s">
        <v>68</v>
      </c>
      <c r="X203" s="615">
        <v>67</v>
      </c>
      <c r="Y203" s="616">
        <f t="shared" si="31"/>
        <v>70.2</v>
      </c>
      <c r="Z203" s="36">
        <f>IFERROR(IF(Y203=0,"",ROUNDUP(Y203/H203,0)*0.00902),"")</f>
        <v>0.11726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69.605555555555554</v>
      </c>
      <c r="BN203" s="64">
        <f t="shared" si="33"/>
        <v>72.930000000000007</v>
      </c>
      <c r="BO203" s="64">
        <f t="shared" si="34"/>
        <v>9.3995510662177331E-2</v>
      </c>
      <c r="BP203" s="64">
        <f t="shared" si="35"/>
        <v>9.8484848484848481E-2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22">
        <v>4680115882669</v>
      </c>
      <c r="E204" s="623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5"/>
      <c r="R204" s="625"/>
      <c r="S204" s="625"/>
      <c r="T204" s="626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22">
        <v>4680115882676</v>
      </c>
      <c r="E205" s="623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5"/>
      <c r="R205" s="625"/>
      <c r="S205" s="625"/>
      <c r="T205" s="626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22">
        <v>4680115884014</v>
      </c>
      <c r="E206" s="623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5"/>
      <c r="R206" s="625"/>
      <c r="S206" s="625"/>
      <c r="T206" s="626"/>
      <c r="U206" s="34"/>
      <c r="V206" s="34"/>
      <c r="W206" s="35" t="s">
        <v>68</v>
      </c>
      <c r="X206" s="615">
        <v>35</v>
      </c>
      <c r="Y206" s="616">
        <f t="shared" si="31"/>
        <v>36</v>
      </c>
      <c r="Z206" s="36">
        <f>IFERROR(IF(Y206=0,"",ROUNDUP(Y206/H206,0)*0.00502),"")</f>
        <v>0.1004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37.527777777777779</v>
      </c>
      <c r="BN206" s="64">
        <f t="shared" si="33"/>
        <v>38.6</v>
      </c>
      <c r="BO206" s="64">
        <f t="shared" si="34"/>
        <v>8.3095916429249767E-2</v>
      </c>
      <c r="BP206" s="64">
        <f t="shared" si="35"/>
        <v>8.5470085470085472E-2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22">
        <v>4680115884007</v>
      </c>
      <c r="E207" s="623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5"/>
      <c r="R207" s="625"/>
      <c r="S207" s="625"/>
      <c r="T207" s="626"/>
      <c r="U207" s="34"/>
      <c r="V207" s="34"/>
      <c r="W207" s="35" t="s">
        <v>68</v>
      </c>
      <c r="X207" s="615">
        <v>24</v>
      </c>
      <c r="Y207" s="616">
        <f t="shared" si="31"/>
        <v>25.2</v>
      </c>
      <c r="Z207" s="36">
        <f>IFERROR(IF(Y207=0,"",ROUNDUP(Y207/H207,0)*0.00502),"")</f>
        <v>7.0280000000000009E-2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25.333333333333329</v>
      </c>
      <c r="BN207" s="64">
        <f t="shared" si="33"/>
        <v>26.599999999999998</v>
      </c>
      <c r="BO207" s="64">
        <f t="shared" si="34"/>
        <v>5.6980056980056981E-2</v>
      </c>
      <c r="BP207" s="64">
        <f t="shared" si="35"/>
        <v>5.9829059829059839E-2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22">
        <v>4680115884038</v>
      </c>
      <c r="E208" s="623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5"/>
      <c r="R208" s="625"/>
      <c r="S208" s="625"/>
      <c r="T208" s="626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22">
        <v>4680115884021</v>
      </c>
      <c r="E209" s="623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9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5"/>
      <c r="R209" s="625"/>
      <c r="S209" s="625"/>
      <c r="T209" s="626"/>
      <c r="U209" s="34"/>
      <c r="V209" s="34"/>
      <c r="W209" s="35" t="s">
        <v>68</v>
      </c>
      <c r="X209" s="615">
        <v>16</v>
      </c>
      <c r="Y209" s="616">
        <f t="shared" si="31"/>
        <v>16.2</v>
      </c>
      <c r="Z209" s="36">
        <f>IFERROR(IF(Y209=0,"",ROUNDUP(Y209/H209,0)*0.00502),"")</f>
        <v>4.5179999999999998E-2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16.888888888888889</v>
      </c>
      <c r="BN209" s="64">
        <f t="shared" si="33"/>
        <v>17.099999999999998</v>
      </c>
      <c r="BO209" s="64">
        <f t="shared" si="34"/>
        <v>3.7986704653371325E-2</v>
      </c>
      <c r="BP209" s="64">
        <f t="shared" si="35"/>
        <v>3.8461538461538464E-2</v>
      </c>
    </row>
    <row r="210" spans="1:68" x14ac:dyDescent="0.2">
      <c r="A210" s="644"/>
      <c r="B210" s="630"/>
      <c r="C210" s="630"/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45"/>
      <c r="P210" s="628" t="s">
        <v>85</v>
      </c>
      <c r="Q210" s="620"/>
      <c r="R210" s="620"/>
      <c r="S210" s="620"/>
      <c r="T210" s="620"/>
      <c r="U210" s="620"/>
      <c r="V210" s="621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73.333333333333329</v>
      </c>
      <c r="Y210" s="617">
        <f>IFERROR(Y202/H202,"0")+IFERROR(Y203/H203,"0")+IFERROR(Y204/H204,"0")+IFERROR(Y205/H205,"0")+IFERROR(Y206/H206,"0")+IFERROR(Y207/H207,"0")+IFERROR(Y208/H208,"0")+IFERROR(Y209/H209,"0")</f>
        <v>76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0.51351999999999998</v>
      </c>
      <c r="AA210" s="618"/>
      <c r="AB210" s="618"/>
      <c r="AC210" s="618"/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45"/>
      <c r="P211" s="628" t="s">
        <v>85</v>
      </c>
      <c r="Q211" s="620"/>
      <c r="R211" s="620"/>
      <c r="S211" s="620"/>
      <c r="T211" s="620"/>
      <c r="U211" s="620"/>
      <c r="V211" s="621"/>
      <c r="W211" s="37" t="s">
        <v>68</v>
      </c>
      <c r="X211" s="617">
        <f>IFERROR(SUM(X202:X209),"0")</f>
        <v>246</v>
      </c>
      <c r="Y211" s="617">
        <f>IFERROR(SUM(Y202:Y209),"0")</f>
        <v>255.59999999999997</v>
      </c>
      <c r="Z211" s="37"/>
      <c r="AA211" s="618"/>
      <c r="AB211" s="618"/>
      <c r="AC211" s="618"/>
    </row>
    <row r="212" spans="1:68" ht="14.25" hidden="1" customHeight="1" x14ac:dyDescent="0.25">
      <c r="A212" s="634" t="s">
        <v>63</v>
      </c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0"/>
      <c r="P212" s="630"/>
      <c r="Q212" s="630"/>
      <c r="R212" s="630"/>
      <c r="S212" s="630"/>
      <c r="T212" s="630"/>
      <c r="U212" s="630"/>
      <c r="V212" s="630"/>
      <c r="W212" s="630"/>
      <c r="X212" s="630"/>
      <c r="Y212" s="630"/>
      <c r="Z212" s="630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22">
        <v>4680115881594</v>
      </c>
      <c r="E213" s="623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5"/>
      <c r="R213" s="625"/>
      <c r="S213" s="625"/>
      <c r="T213" s="626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22">
        <v>4680115881617</v>
      </c>
      <c r="E214" s="623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5"/>
      <c r="R214" s="625"/>
      <c r="S214" s="625"/>
      <c r="T214" s="626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22">
        <v>4680115880573</v>
      </c>
      <c r="E215" s="623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5"/>
      <c r="R215" s="625"/>
      <c r="S215" s="625"/>
      <c r="T215" s="626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22">
        <v>4680115882195</v>
      </c>
      <c r="E216" s="623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5"/>
      <c r="R216" s="625"/>
      <c r="S216" s="625"/>
      <c r="T216" s="626"/>
      <c r="U216" s="34"/>
      <c r="V216" s="34"/>
      <c r="W216" s="35" t="s">
        <v>68</v>
      </c>
      <c r="X216" s="615">
        <v>95</v>
      </c>
      <c r="Y216" s="616">
        <f t="shared" si="36"/>
        <v>96</v>
      </c>
      <c r="Z216" s="36">
        <f t="shared" ref="Z216:Z221" si="41">IFERROR(IF(Y216=0,"",ROUNDUP(Y216/H216,0)*0.00651),"")</f>
        <v>0.26040000000000002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105.6875</v>
      </c>
      <c r="BN216" s="64">
        <f t="shared" si="38"/>
        <v>106.8</v>
      </c>
      <c r="BO216" s="64">
        <f t="shared" si="39"/>
        <v>0.21749084249084252</v>
      </c>
      <c r="BP216" s="64">
        <f t="shared" si="40"/>
        <v>0.2197802197802198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22">
        <v>4680115882607</v>
      </c>
      <c r="E217" s="623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7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5"/>
      <c r="R217" s="625"/>
      <c r="S217" s="625"/>
      <c r="T217" s="626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22">
        <v>4680115880092</v>
      </c>
      <c r="E218" s="623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6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5"/>
      <c r="R218" s="625"/>
      <c r="S218" s="625"/>
      <c r="T218" s="626"/>
      <c r="U218" s="34"/>
      <c r="V218" s="34"/>
      <c r="W218" s="35" t="s">
        <v>68</v>
      </c>
      <c r="X218" s="615">
        <v>80</v>
      </c>
      <c r="Y218" s="616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22">
        <v>4680115880221</v>
      </c>
      <c r="E219" s="623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5"/>
      <c r="R219" s="625"/>
      <c r="S219" s="625"/>
      <c r="T219" s="626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22">
        <v>4680115880504</v>
      </c>
      <c r="E220" s="623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5"/>
      <c r="R220" s="625"/>
      <c r="S220" s="625"/>
      <c r="T220" s="626"/>
      <c r="U220" s="34"/>
      <c r="V220" s="34"/>
      <c r="W220" s="35" t="s">
        <v>68</v>
      </c>
      <c r="X220" s="615">
        <v>16</v>
      </c>
      <c r="Y220" s="616">
        <f t="shared" si="36"/>
        <v>16.8</v>
      </c>
      <c r="Z220" s="36">
        <f t="shared" si="41"/>
        <v>4.5569999999999999E-2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17.680000000000003</v>
      </c>
      <c r="BN220" s="64">
        <f t="shared" si="38"/>
        <v>18.564000000000004</v>
      </c>
      <c r="BO220" s="64">
        <f t="shared" si="39"/>
        <v>3.6630036630036632E-2</v>
      </c>
      <c r="BP220" s="64">
        <f t="shared" si="40"/>
        <v>3.8461538461538471E-2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22">
        <v>4680115882164</v>
      </c>
      <c r="E221" s="623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5"/>
      <c r="R221" s="625"/>
      <c r="S221" s="625"/>
      <c r="T221" s="626"/>
      <c r="U221" s="34"/>
      <c r="V221" s="34"/>
      <c r="W221" s="35" t="s">
        <v>68</v>
      </c>
      <c r="X221" s="615">
        <v>125</v>
      </c>
      <c r="Y221" s="616">
        <f t="shared" si="36"/>
        <v>127.19999999999999</v>
      </c>
      <c r="Z221" s="36">
        <f t="shared" si="41"/>
        <v>0.34503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138.4375</v>
      </c>
      <c r="BN221" s="64">
        <f t="shared" si="38"/>
        <v>140.874</v>
      </c>
      <c r="BO221" s="64">
        <f t="shared" si="39"/>
        <v>0.28617216117216121</v>
      </c>
      <c r="BP221" s="64">
        <f t="shared" si="40"/>
        <v>0.29120879120879123</v>
      </c>
    </row>
    <row r="222" spans="1:68" x14ac:dyDescent="0.2">
      <c r="A222" s="644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45"/>
      <c r="P222" s="628" t="s">
        <v>85</v>
      </c>
      <c r="Q222" s="620"/>
      <c r="R222" s="620"/>
      <c r="S222" s="620"/>
      <c r="T222" s="620"/>
      <c r="U222" s="620"/>
      <c r="V222" s="621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131.66666666666669</v>
      </c>
      <c r="Y222" s="617">
        <f>IFERROR(Y213/H213,"0")+IFERROR(Y214/H214,"0")+IFERROR(Y215/H215,"0")+IFERROR(Y216/H216,"0")+IFERROR(Y217/H217,"0")+IFERROR(Y218/H218,"0")+IFERROR(Y219/H219,"0")+IFERROR(Y220/H220,"0")+IFERROR(Y221/H221,"0")</f>
        <v>134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0.87234000000000012</v>
      </c>
      <c r="AA222" s="618"/>
      <c r="AB222" s="618"/>
      <c r="AC222" s="618"/>
    </row>
    <row r="223" spans="1:68" x14ac:dyDescent="0.2">
      <c r="A223" s="630"/>
      <c r="B223" s="630"/>
      <c r="C223" s="630"/>
      <c r="D223" s="630"/>
      <c r="E223" s="630"/>
      <c r="F223" s="630"/>
      <c r="G223" s="630"/>
      <c r="H223" s="630"/>
      <c r="I223" s="630"/>
      <c r="J223" s="630"/>
      <c r="K223" s="630"/>
      <c r="L223" s="630"/>
      <c r="M223" s="630"/>
      <c r="N223" s="630"/>
      <c r="O223" s="645"/>
      <c r="P223" s="628" t="s">
        <v>85</v>
      </c>
      <c r="Q223" s="620"/>
      <c r="R223" s="620"/>
      <c r="S223" s="620"/>
      <c r="T223" s="620"/>
      <c r="U223" s="620"/>
      <c r="V223" s="621"/>
      <c r="W223" s="37" t="s">
        <v>68</v>
      </c>
      <c r="X223" s="617">
        <f>IFERROR(SUM(X213:X221),"0")</f>
        <v>316</v>
      </c>
      <c r="Y223" s="617">
        <f>IFERROR(SUM(Y213:Y221),"0")</f>
        <v>321.60000000000002</v>
      </c>
      <c r="Z223" s="37"/>
      <c r="AA223" s="618"/>
      <c r="AB223" s="618"/>
      <c r="AC223" s="618"/>
    </row>
    <row r="224" spans="1:68" ht="14.25" hidden="1" customHeight="1" x14ac:dyDescent="0.25">
      <c r="A224" s="634" t="s">
        <v>169</v>
      </c>
      <c r="B224" s="630"/>
      <c r="C224" s="630"/>
      <c r="D224" s="630"/>
      <c r="E224" s="630"/>
      <c r="F224" s="630"/>
      <c r="G224" s="630"/>
      <c r="H224" s="630"/>
      <c r="I224" s="630"/>
      <c r="J224" s="630"/>
      <c r="K224" s="630"/>
      <c r="L224" s="630"/>
      <c r="M224" s="630"/>
      <c r="N224" s="630"/>
      <c r="O224" s="630"/>
      <c r="P224" s="630"/>
      <c r="Q224" s="630"/>
      <c r="R224" s="630"/>
      <c r="S224" s="630"/>
      <c r="T224" s="630"/>
      <c r="U224" s="630"/>
      <c r="V224" s="630"/>
      <c r="W224" s="630"/>
      <c r="X224" s="630"/>
      <c r="Y224" s="630"/>
      <c r="Z224" s="630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22">
        <v>4680115880818</v>
      </c>
      <c r="E225" s="623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5"/>
      <c r="R225" s="625"/>
      <c r="S225" s="625"/>
      <c r="T225" s="626"/>
      <c r="U225" s="34"/>
      <c r="V225" s="34"/>
      <c r="W225" s="35" t="s">
        <v>68</v>
      </c>
      <c r="X225" s="615">
        <v>21</v>
      </c>
      <c r="Y225" s="616">
        <f>IFERROR(IF(X225="",0,CEILING((X225/$H225),1)*$H225),"")</f>
        <v>21.599999999999998</v>
      </c>
      <c r="Z225" s="36">
        <f>IFERROR(IF(Y225=0,"",ROUNDUP(Y225/H225,0)*0.00651),"")</f>
        <v>5.8590000000000003E-2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23.205000000000002</v>
      </c>
      <c r="BN225" s="64">
        <f>IFERROR(Y225*I225/H225,"0")</f>
        <v>23.868000000000002</v>
      </c>
      <c r="BO225" s="64">
        <f>IFERROR(1/J225*(X225/H225),"0")</f>
        <v>4.807692307692308E-2</v>
      </c>
      <c r="BP225" s="64">
        <f>IFERROR(1/J225*(Y225/H225),"0")</f>
        <v>4.9450549450549455E-2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22">
        <v>4680115880801</v>
      </c>
      <c r="E226" s="623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5"/>
      <c r="R226" s="625"/>
      <c r="S226" s="625"/>
      <c r="T226" s="626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44"/>
      <c r="B227" s="630"/>
      <c r="C227" s="630"/>
      <c r="D227" s="630"/>
      <c r="E227" s="630"/>
      <c r="F227" s="630"/>
      <c r="G227" s="630"/>
      <c r="H227" s="630"/>
      <c r="I227" s="630"/>
      <c r="J227" s="630"/>
      <c r="K227" s="630"/>
      <c r="L227" s="630"/>
      <c r="M227" s="630"/>
      <c r="N227" s="630"/>
      <c r="O227" s="645"/>
      <c r="P227" s="628" t="s">
        <v>85</v>
      </c>
      <c r="Q227" s="620"/>
      <c r="R227" s="620"/>
      <c r="S227" s="620"/>
      <c r="T227" s="620"/>
      <c r="U227" s="620"/>
      <c r="V227" s="621"/>
      <c r="W227" s="37" t="s">
        <v>86</v>
      </c>
      <c r="X227" s="617">
        <f>IFERROR(X225/H225,"0")+IFERROR(X226/H226,"0")</f>
        <v>8.75</v>
      </c>
      <c r="Y227" s="617">
        <f>IFERROR(Y225/H225,"0")+IFERROR(Y226/H226,"0")</f>
        <v>9</v>
      </c>
      <c r="Z227" s="617">
        <f>IFERROR(IF(Z225="",0,Z225),"0")+IFERROR(IF(Z226="",0,Z226),"0")</f>
        <v>5.8590000000000003E-2</v>
      </c>
      <c r="AA227" s="618"/>
      <c r="AB227" s="618"/>
      <c r="AC227" s="618"/>
    </row>
    <row r="228" spans="1:68" x14ac:dyDescent="0.2">
      <c r="A228" s="630"/>
      <c r="B228" s="630"/>
      <c r="C228" s="630"/>
      <c r="D228" s="630"/>
      <c r="E228" s="630"/>
      <c r="F228" s="630"/>
      <c r="G228" s="630"/>
      <c r="H228" s="630"/>
      <c r="I228" s="630"/>
      <c r="J228" s="630"/>
      <c r="K228" s="630"/>
      <c r="L228" s="630"/>
      <c r="M228" s="630"/>
      <c r="N228" s="630"/>
      <c r="O228" s="645"/>
      <c r="P228" s="628" t="s">
        <v>85</v>
      </c>
      <c r="Q228" s="620"/>
      <c r="R228" s="620"/>
      <c r="S228" s="620"/>
      <c r="T228" s="620"/>
      <c r="U228" s="620"/>
      <c r="V228" s="621"/>
      <c r="W228" s="37" t="s">
        <v>68</v>
      </c>
      <c r="X228" s="617">
        <f>IFERROR(SUM(X225:X226),"0")</f>
        <v>21</v>
      </c>
      <c r="Y228" s="617">
        <f>IFERROR(SUM(Y225:Y226),"0")</f>
        <v>21.599999999999998</v>
      </c>
      <c r="Z228" s="37"/>
      <c r="AA228" s="618"/>
      <c r="AB228" s="618"/>
      <c r="AC228" s="618"/>
    </row>
    <row r="229" spans="1:68" ht="16.5" hidden="1" customHeight="1" x14ac:dyDescent="0.25">
      <c r="A229" s="635" t="s">
        <v>375</v>
      </c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0"/>
      <c r="P229" s="630"/>
      <c r="Q229" s="630"/>
      <c r="R229" s="630"/>
      <c r="S229" s="630"/>
      <c r="T229" s="630"/>
      <c r="U229" s="630"/>
      <c r="V229" s="630"/>
      <c r="W229" s="630"/>
      <c r="X229" s="630"/>
      <c r="Y229" s="630"/>
      <c r="Z229" s="630"/>
      <c r="AA229" s="610"/>
      <c r="AB229" s="610"/>
      <c r="AC229" s="610"/>
    </row>
    <row r="230" spans="1:68" ht="14.25" hidden="1" customHeight="1" x14ac:dyDescent="0.25">
      <c r="A230" s="634" t="s">
        <v>95</v>
      </c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0"/>
      <c r="P230" s="630"/>
      <c r="Q230" s="630"/>
      <c r="R230" s="630"/>
      <c r="S230" s="630"/>
      <c r="T230" s="630"/>
      <c r="U230" s="630"/>
      <c r="V230" s="630"/>
      <c r="W230" s="630"/>
      <c r="X230" s="630"/>
      <c r="Y230" s="630"/>
      <c r="Z230" s="630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22">
        <v>4680115884137</v>
      </c>
      <c r="E231" s="623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5"/>
      <c r="R231" s="625"/>
      <c r="S231" s="625"/>
      <c r="T231" s="626"/>
      <c r="U231" s="34"/>
      <c r="V231" s="34"/>
      <c r="W231" s="35" t="s">
        <v>68</v>
      </c>
      <c r="X231" s="615">
        <v>13</v>
      </c>
      <c r="Y231" s="616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13.487500000000001</v>
      </c>
      <c r="BN231" s="64">
        <f t="shared" ref="BN231:BN238" si="44">IFERROR(Y231*I231/H231,"0")</f>
        <v>24.07</v>
      </c>
      <c r="BO231" s="64">
        <f t="shared" ref="BO231:BO238" si="45">IFERROR(1/J231*(X231/H231),"0")</f>
        <v>1.7510775862068968E-2</v>
      </c>
      <c r="BP231" s="64">
        <f t="shared" ref="BP231:BP238" si="46">IFERROR(1/J231*(Y231/H231),"0")</f>
        <v>3.125E-2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22">
        <v>4680115884137</v>
      </c>
      <c r="E232" s="623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5"/>
      <c r="R232" s="625"/>
      <c r="S232" s="625"/>
      <c r="T232" s="626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22">
        <v>4680115884236</v>
      </c>
      <c r="E233" s="623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5"/>
      <c r="R233" s="625"/>
      <c r="S233" s="625"/>
      <c r="T233" s="626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22">
        <v>4680115884175</v>
      </c>
      <c r="E234" s="623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93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5"/>
      <c r="R234" s="625"/>
      <c r="S234" s="625"/>
      <c r="T234" s="626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22">
        <v>4680115884175</v>
      </c>
      <c r="E235" s="623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5"/>
      <c r="R235" s="625"/>
      <c r="S235" s="625"/>
      <c r="T235" s="626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22">
        <v>4680115884144</v>
      </c>
      <c r="E236" s="623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9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5"/>
      <c r="R236" s="625"/>
      <c r="S236" s="625"/>
      <c r="T236" s="626"/>
      <c r="U236" s="34"/>
      <c r="V236" s="34"/>
      <c r="W236" s="35" t="s">
        <v>68</v>
      </c>
      <c r="X236" s="615">
        <v>14</v>
      </c>
      <c r="Y236" s="616">
        <f t="shared" si="42"/>
        <v>16</v>
      </c>
      <c r="Z236" s="36">
        <f>IFERROR(IF(Y236=0,"",ROUNDUP(Y236/H236,0)*0.00902),"")</f>
        <v>3.6080000000000001E-2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14.734999999999999</v>
      </c>
      <c r="BN236" s="64">
        <f t="shared" si="44"/>
        <v>16.84</v>
      </c>
      <c r="BO236" s="64">
        <f t="shared" si="45"/>
        <v>2.6515151515151516E-2</v>
      </c>
      <c r="BP236" s="64">
        <f t="shared" si="46"/>
        <v>3.0303030303030304E-2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22">
        <v>4680115884182</v>
      </c>
      <c r="E237" s="623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9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5"/>
      <c r="R237" s="625"/>
      <c r="S237" s="625"/>
      <c r="T237" s="626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22">
        <v>4680115884205</v>
      </c>
      <c r="E238" s="623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5"/>
      <c r="R238" s="625"/>
      <c r="S238" s="625"/>
      <c r="T238" s="626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44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45"/>
      <c r="P239" s="628" t="s">
        <v>85</v>
      </c>
      <c r="Q239" s="620"/>
      <c r="R239" s="620"/>
      <c r="S239" s="620"/>
      <c r="T239" s="620"/>
      <c r="U239" s="620"/>
      <c r="V239" s="621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4.6206896551724137</v>
      </c>
      <c r="Y239" s="617">
        <f>IFERROR(Y231/H231,"0")+IFERROR(Y232/H232,"0")+IFERROR(Y233/H233,"0")+IFERROR(Y234/H234,"0")+IFERROR(Y235/H235,"0")+IFERROR(Y236/H236,"0")+IFERROR(Y237/H237,"0")+IFERROR(Y238/H238,"0")</f>
        <v>6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7.4039999999999995E-2</v>
      </c>
      <c r="AA239" s="618"/>
      <c r="AB239" s="618"/>
      <c r="AC239" s="618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45"/>
      <c r="P240" s="628" t="s">
        <v>85</v>
      </c>
      <c r="Q240" s="620"/>
      <c r="R240" s="620"/>
      <c r="S240" s="620"/>
      <c r="T240" s="620"/>
      <c r="U240" s="620"/>
      <c r="V240" s="621"/>
      <c r="W240" s="37" t="s">
        <v>68</v>
      </c>
      <c r="X240" s="617">
        <f>IFERROR(SUM(X231:X238),"0")</f>
        <v>27</v>
      </c>
      <c r="Y240" s="617">
        <f>IFERROR(SUM(Y231:Y238),"0")</f>
        <v>39.200000000000003</v>
      </c>
      <c r="Z240" s="37"/>
      <c r="AA240" s="618"/>
      <c r="AB240" s="618"/>
      <c r="AC240" s="618"/>
    </row>
    <row r="241" spans="1:68" ht="14.25" hidden="1" customHeight="1" x14ac:dyDescent="0.25">
      <c r="A241" s="634" t="s">
        <v>132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22">
        <v>4680115885981</v>
      </c>
      <c r="E242" s="623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9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5"/>
      <c r="R242" s="625"/>
      <c r="S242" s="625"/>
      <c r="T242" s="626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22">
        <v>4680115885721</v>
      </c>
      <c r="E243" s="623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5"/>
      <c r="R243" s="625"/>
      <c r="S243" s="625"/>
      <c r="T243" s="626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44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45"/>
      <c r="P244" s="628" t="s">
        <v>85</v>
      </c>
      <c r="Q244" s="620"/>
      <c r="R244" s="620"/>
      <c r="S244" s="620"/>
      <c r="T244" s="620"/>
      <c r="U244" s="620"/>
      <c r="V244" s="621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45"/>
      <c r="P245" s="628" t="s">
        <v>85</v>
      </c>
      <c r="Q245" s="620"/>
      <c r="R245" s="620"/>
      <c r="S245" s="620"/>
      <c r="T245" s="620"/>
      <c r="U245" s="620"/>
      <c r="V245" s="621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4" t="s">
        <v>399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22">
        <v>4680115886803</v>
      </c>
      <c r="E247" s="623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724" t="s">
        <v>402</v>
      </c>
      <c r="Q247" s="625"/>
      <c r="R247" s="625"/>
      <c r="S247" s="625"/>
      <c r="T247" s="626"/>
      <c r="U247" s="34"/>
      <c r="V247" s="34"/>
      <c r="W247" s="35" t="s">
        <v>68</v>
      </c>
      <c r="X247" s="615">
        <v>1</v>
      </c>
      <c r="Y247" s="616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1.087962962962963</v>
      </c>
      <c r="BN247" s="64">
        <f>IFERROR(Y247*I247/H247,"0")</f>
        <v>2.35</v>
      </c>
      <c r="BO247" s="64">
        <f>IFERROR(1/J247*(X247/H247),"0")</f>
        <v>2.1433470507544578E-3</v>
      </c>
      <c r="BP247" s="64">
        <f>IFERROR(1/J247*(Y247/H247),"0")</f>
        <v>4.6296296296296294E-3</v>
      </c>
    </row>
    <row r="248" spans="1:68" x14ac:dyDescent="0.2">
      <c r="A248" s="644"/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45"/>
      <c r="P248" s="628" t="s">
        <v>85</v>
      </c>
      <c r="Q248" s="620"/>
      <c r="R248" s="620"/>
      <c r="S248" s="620"/>
      <c r="T248" s="620"/>
      <c r="U248" s="620"/>
      <c r="V248" s="621"/>
      <c r="W248" s="37" t="s">
        <v>86</v>
      </c>
      <c r="X248" s="617">
        <f>IFERROR(X247/H247,"0")</f>
        <v>0.46296296296296291</v>
      </c>
      <c r="Y248" s="617">
        <f>IFERROR(Y247/H247,"0")</f>
        <v>1</v>
      </c>
      <c r="Z248" s="617">
        <f>IFERROR(IF(Z247="",0,Z247),"0")</f>
        <v>5.8999999999999999E-3</v>
      </c>
      <c r="AA248" s="618"/>
      <c r="AB248" s="618"/>
      <c r="AC248" s="618"/>
    </row>
    <row r="249" spans="1:68" x14ac:dyDescent="0.2">
      <c r="A249" s="630"/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45"/>
      <c r="P249" s="628" t="s">
        <v>85</v>
      </c>
      <c r="Q249" s="620"/>
      <c r="R249" s="620"/>
      <c r="S249" s="620"/>
      <c r="T249" s="620"/>
      <c r="U249" s="620"/>
      <c r="V249" s="621"/>
      <c r="W249" s="37" t="s">
        <v>68</v>
      </c>
      <c r="X249" s="617">
        <f>IFERROR(SUM(X247:X247),"0")</f>
        <v>1</v>
      </c>
      <c r="Y249" s="617">
        <f>IFERROR(SUM(Y247:Y247),"0")</f>
        <v>2.16</v>
      </c>
      <c r="Z249" s="37"/>
      <c r="AA249" s="618"/>
      <c r="AB249" s="618"/>
      <c r="AC249" s="618"/>
    </row>
    <row r="250" spans="1:68" ht="14.25" hidden="1" customHeight="1" x14ac:dyDescent="0.25">
      <c r="A250" s="634" t="s">
        <v>404</v>
      </c>
      <c r="B250" s="630"/>
      <c r="C250" s="630"/>
      <c r="D250" s="630"/>
      <c r="E250" s="630"/>
      <c r="F250" s="630"/>
      <c r="G250" s="630"/>
      <c r="H250" s="630"/>
      <c r="I250" s="630"/>
      <c r="J250" s="630"/>
      <c r="K250" s="630"/>
      <c r="L250" s="630"/>
      <c r="M250" s="630"/>
      <c r="N250" s="630"/>
      <c r="O250" s="630"/>
      <c r="P250" s="630"/>
      <c r="Q250" s="630"/>
      <c r="R250" s="630"/>
      <c r="S250" s="630"/>
      <c r="T250" s="630"/>
      <c r="U250" s="630"/>
      <c r="V250" s="630"/>
      <c r="W250" s="630"/>
      <c r="X250" s="630"/>
      <c r="Y250" s="630"/>
      <c r="Z250" s="630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22">
        <v>4680115886704</v>
      </c>
      <c r="E251" s="623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780" t="s">
        <v>407</v>
      </c>
      <c r="Q251" s="625"/>
      <c r="R251" s="625"/>
      <c r="S251" s="625"/>
      <c r="T251" s="626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22">
        <v>4680115886681</v>
      </c>
      <c r="E252" s="623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942" t="s">
        <v>411</v>
      </c>
      <c r="Q252" s="625"/>
      <c r="R252" s="625"/>
      <c r="S252" s="625"/>
      <c r="T252" s="626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22">
        <v>4680115886735</v>
      </c>
      <c r="E253" s="623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694" t="s">
        <v>414</v>
      </c>
      <c r="Q253" s="625"/>
      <c r="R253" s="625"/>
      <c r="S253" s="625"/>
      <c r="T253" s="626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22">
        <v>4680115886728</v>
      </c>
      <c r="E254" s="623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779" t="s">
        <v>417</v>
      </c>
      <c r="Q254" s="625"/>
      <c r="R254" s="625"/>
      <c r="S254" s="625"/>
      <c r="T254" s="626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22">
        <v>4680115886711</v>
      </c>
      <c r="E255" s="623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896" t="s">
        <v>420</v>
      </c>
      <c r="Q255" s="625"/>
      <c r="R255" s="625"/>
      <c r="S255" s="625"/>
      <c r="T255" s="626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44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45"/>
      <c r="P256" s="628" t="s">
        <v>85</v>
      </c>
      <c r="Q256" s="620"/>
      <c r="R256" s="620"/>
      <c r="S256" s="620"/>
      <c r="T256" s="620"/>
      <c r="U256" s="620"/>
      <c r="V256" s="621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30"/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45"/>
      <c r="P257" s="628" t="s">
        <v>85</v>
      </c>
      <c r="Q257" s="620"/>
      <c r="R257" s="620"/>
      <c r="S257" s="620"/>
      <c r="T257" s="620"/>
      <c r="U257" s="620"/>
      <c r="V257" s="621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5" t="s">
        <v>421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10"/>
      <c r="AB258" s="610"/>
      <c r="AC258" s="610"/>
    </row>
    <row r="259" spans="1:68" ht="14.25" hidden="1" customHeight="1" x14ac:dyDescent="0.25">
      <c r="A259" s="634" t="s">
        <v>95</v>
      </c>
      <c r="B259" s="630"/>
      <c r="C259" s="630"/>
      <c r="D259" s="630"/>
      <c r="E259" s="630"/>
      <c r="F259" s="630"/>
      <c r="G259" s="630"/>
      <c r="H259" s="630"/>
      <c r="I259" s="630"/>
      <c r="J259" s="630"/>
      <c r="K259" s="630"/>
      <c r="L259" s="630"/>
      <c r="M259" s="630"/>
      <c r="N259" s="630"/>
      <c r="O259" s="630"/>
      <c r="P259" s="630"/>
      <c r="Q259" s="630"/>
      <c r="R259" s="630"/>
      <c r="S259" s="630"/>
      <c r="T259" s="630"/>
      <c r="U259" s="630"/>
      <c r="V259" s="630"/>
      <c r="W259" s="630"/>
      <c r="X259" s="630"/>
      <c r="Y259" s="630"/>
      <c r="Z259" s="630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22">
        <v>4680115885837</v>
      </c>
      <c r="E260" s="623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5"/>
      <c r="R260" s="625"/>
      <c r="S260" s="625"/>
      <c r="T260" s="626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22">
        <v>4680115885806</v>
      </c>
      <c r="E261" s="623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7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5"/>
      <c r="R261" s="625"/>
      <c r="S261" s="625"/>
      <c r="T261" s="626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22">
        <v>4680115885806</v>
      </c>
      <c r="E262" s="623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5"/>
      <c r="R262" s="625"/>
      <c r="S262" s="625"/>
      <c r="T262" s="626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22">
        <v>4680115885851</v>
      </c>
      <c r="E263" s="623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5"/>
      <c r="R263" s="625"/>
      <c r="S263" s="625"/>
      <c r="T263" s="626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22">
        <v>4680115885844</v>
      </c>
      <c r="E264" s="623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5"/>
      <c r="R264" s="625"/>
      <c r="S264" s="625"/>
      <c r="T264" s="626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22">
        <v>4680115885820</v>
      </c>
      <c r="E265" s="623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5"/>
      <c r="R265" s="625"/>
      <c r="S265" s="625"/>
      <c r="T265" s="626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44"/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45"/>
      <c r="P266" s="628" t="s">
        <v>85</v>
      </c>
      <c r="Q266" s="620"/>
      <c r="R266" s="620"/>
      <c r="S266" s="620"/>
      <c r="T266" s="620"/>
      <c r="U266" s="620"/>
      <c r="V266" s="621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30"/>
      <c r="B267" s="630"/>
      <c r="C267" s="630"/>
      <c r="D267" s="630"/>
      <c r="E267" s="630"/>
      <c r="F267" s="630"/>
      <c r="G267" s="630"/>
      <c r="H267" s="630"/>
      <c r="I267" s="630"/>
      <c r="J267" s="630"/>
      <c r="K267" s="630"/>
      <c r="L267" s="630"/>
      <c r="M267" s="630"/>
      <c r="N267" s="630"/>
      <c r="O267" s="645"/>
      <c r="P267" s="628" t="s">
        <v>85</v>
      </c>
      <c r="Q267" s="620"/>
      <c r="R267" s="620"/>
      <c r="S267" s="620"/>
      <c r="T267" s="620"/>
      <c r="U267" s="620"/>
      <c r="V267" s="621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5" t="s">
        <v>439</v>
      </c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0"/>
      <c r="P268" s="630"/>
      <c r="Q268" s="630"/>
      <c r="R268" s="630"/>
      <c r="S268" s="630"/>
      <c r="T268" s="630"/>
      <c r="U268" s="630"/>
      <c r="V268" s="630"/>
      <c r="W268" s="630"/>
      <c r="X268" s="630"/>
      <c r="Y268" s="630"/>
      <c r="Z268" s="630"/>
      <c r="AA268" s="610"/>
      <c r="AB268" s="610"/>
      <c r="AC268" s="610"/>
    </row>
    <row r="269" spans="1:68" ht="14.25" hidden="1" customHeight="1" x14ac:dyDescent="0.25">
      <c r="A269" s="634" t="s">
        <v>95</v>
      </c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0"/>
      <c r="P269" s="630"/>
      <c r="Q269" s="630"/>
      <c r="R269" s="630"/>
      <c r="S269" s="630"/>
      <c r="T269" s="630"/>
      <c r="U269" s="630"/>
      <c r="V269" s="630"/>
      <c r="W269" s="630"/>
      <c r="X269" s="630"/>
      <c r="Y269" s="630"/>
      <c r="Z269" s="630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22">
        <v>4607091383423</v>
      </c>
      <c r="E270" s="623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5"/>
      <c r="R270" s="625"/>
      <c r="S270" s="625"/>
      <c r="T270" s="626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22">
        <v>4680115885691</v>
      </c>
      <c r="E271" s="623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9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5"/>
      <c r="R271" s="625"/>
      <c r="S271" s="625"/>
      <c r="T271" s="626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22">
        <v>4680115885660</v>
      </c>
      <c r="E272" s="623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5"/>
      <c r="R272" s="625"/>
      <c r="S272" s="625"/>
      <c r="T272" s="626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22">
        <v>4680115886773</v>
      </c>
      <c r="E273" s="623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900" t="s">
        <v>450</v>
      </c>
      <c r="Q273" s="625"/>
      <c r="R273" s="625"/>
      <c r="S273" s="625"/>
      <c r="T273" s="626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44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45"/>
      <c r="P274" s="628" t="s">
        <v>85</v>
      </c>
      <c r="Q274" s="620"/>
      <c r="R274" s="620"/>
      <c r="S274" s="620"/>
      <c r="T274" s="620"/>
      <c r="U274" s="620"/>
      <c r="V274" s="621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45"/>
      <c r="P275" s="628" t="s">
        <v>85</v>
      </c>
      <c r="Q275" s="620"/>
      <c r="R275" s="620"/>
      <c r="S275" s="620"/>
      <c r="T275" s="620"/>
      <c r="U275" s="620"/>
      <c r="V275" s="621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5" t="s">
        <v>452</v>
      </c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0"/>
      <c r="P276" s="630"/>
      <c r="Q276" s="630"/>
      <c r="R276" s="630"/>
      <c r="S276" s="630"/>
      <c r="T276" s="630"/>
      <c r="U276" s="630"/>
      <c r="V276" s="630"/>
      <c r="W276" s="630"/>
      <c r="X276" s="630"/>
      <c r="Y276" s="630"/>
      <c r="Z276" s="630"/>
      <c r="AA276" s="610"/>
      <c r="AB276" s="610"/>
      <c r="AC276" s="610"/>
    </row>
    <row r="277" spans="1:68" ht="14.25" hidden="1" customHeight="1" x14ac:dyDescent="0.25">
      <c r="A277" s="634" t="s">
        <v>63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22">
        <v>4680115886186</v>
      </c>
      <c r="E278" s="623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5"/>
      <c r="R278" s="625"/>
      <c r="S278" s="625"/>
      <c r="T278" s="626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22">
        <v>4680115881228</v>
      </c>
      <c r="E279" s="623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5"/>
      <c r="R279" s="625"/>
      <c r="S279" s="625"/>
      <c r="T279" s="626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22">
        <v>4680115881211</v>
      </c>
      <c r="E280" s="623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8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5"/>
      <c r="R280" s="625"/>
      <c r="S280" s="625"/>
      <c r="T280" s="626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22">
        <v>4680115881020</v>
      </c>
      <c r="E281" s="623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5"/>
      <c r="R281" s="625"/>
      <c r="S281" s="625"/>
      <c r="T281" s="626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44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45"/>
      <c r="P282" s="628" t="s">
        <v>85</v>
      </c>
      <c r="Q282" s="620"/>
      <c r="R282" s="620"/>
      <c r="S282" s="620"/>
      <c r="T282" s="620"/>
      <c r="U282" s="620"/>
      <c r="V282" s="621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45"/>
      <c r="P283" s="628" t="s">
        <v>85</v>
      </c>
      <c r="Q283" s="620"/>
      <c r="R283" s="620"/>
      <c r="S283" s="620"/>
      <c r="T283" s="620"/>
      <c r="U283" s="620"/>
      <c r="V283" s="621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5" t="s">
        <v>464</v>
      </c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0"/>
      <c r="P284" s="630"/>
      <c r="Q284" s="630"/>
      <c r="R284" s="630"/>
      <c r="S284" s="630"/>
      <c r="T284" s="630"/>
      <c r="U284" s="630"/>
      <c r="V284" s="630"/>
      <c r="W284" s="630"/>
      <c r="X284" s="630"/>
      <c r="Y284" s="630"/>
      <c r="Z284" s="630"/>
      <c r="AA284" s="610"/>
      <c r="AB284" s="610"/>
      <c r="AC284" s="610"/>
    </row>
    <row r="285" spans="1:68" ht="14.25" hidden="1" customHeight="1" x14ac:dyDescent="0.25">
      <c r="A285" s="634" t="s">
        <v>143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22">
        <v>4680115880344</v>
      </c>
      <c r="E286" s="623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9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5"/>
      <c r="R286" s="625"/>
      <c r="S286" s="625"/>
      <c r="T286" s="626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44"/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45"/>
      <c r="P287" s="628" t="s">
        <v>85</v>
      </c>
      <c r="Q287" s="620"/>
      <c r="R287" s="620"/>
      <c r="S287" s="620"/>
      <c r="T287" s="620"/>
      <c r="U287" s="620"/>
      <c r="V287" s="621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30"/>
      <c r="B288" s="630"/>
      <c r="C288" s="630"/>
      <c r="D288" s="630"/>
      <c r="E288" s="630"/>
      <c r="F288" s="630"/>
      <c r="G288" s="630"/>
      <c r="H288" s="630"/>
      <c r="I288" s="630"/>
      <c r="J288" s="630"/>
      <c r="K288" s="630"/>
      <c r="L288" s="630"/>
      <c r="M288" s="630"/>
      <c r="N288" s="630"/>
      <c r="O288" s="645"/>
      <c r="P288" s="628" t="s">
        <v>85</v>
      </c>
      <c r="Q288" s="620"/>
      <c r="R288" s="620"/>
      <c r="S288" s="620"/>
      <c r="T288" s="620"/>
      <c r="U288" s="620"/>
      <c r="V288" s="621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4" t="s">
        <v>63</v>
      </c>
      <c r="B289" s="630"/>
      <c r="C289" s="630"/>
      <c r="D289" s="630"/>
      <c r="E289" s="630"/>
      <c r="F289" s="630"/>
      <c r="G289" s="630"/>
      <c r="H289" s="630"/>
      <c r="I289" s="630"/>
      <c r="J289" s="630"/>
      <c r="K289" s="630"/>
      <c r="L289" s="630"/>
      <c r="M289" s="630"/>
      <c r="N289" s="630"/>
      <c r="O289" s="630"/>
      <c r="P289" s="630"/>
      <c r="Q289" s="630"/>
      <c r="R289" s="630"/>
      <c r="S289" s="630"/>
      <c r="T289" s="630"/>
      <c r="U289" s="630"/>
      <c r="V289" s="630"/>
      <c r="W289" s="630"/>
      <c r="X289" s="630"/>
      <c r="Y289" s="630"/>
      <c r="Z289" s="630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22">
        <v>4680115884618</v>
      </c>
      <c r="E290" s="623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9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5"/>
      <c r="R290" s="625"/>
      <c r="S290" s="625"/>
      <c r="T290" s="626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44"/>
      <c r="B291" s="630"/>
      <c r="C291" s="630"/>
      <c r="D291" s="630"/>
      <c r="E291" s="630"/>
      <c r="F291" s="630"/>
      <c r="G291" s="630"/>
      <c r="H291" s="630"/>
      <c r="I291" s="630"/>
      <c r="J291" s="630"/>
      <c r="K291" s="630"/>
      <c r="L291" s="630"/>
      <c r="M291" s="630"/>
      <c r="N291" s="630"/>
      <c r="O291" s="645"/>
      <c r="P291" s="628" t="s">
        <v>85</v>
      </c>
      <c r="Q291" s="620"/>
      <c r="R291" s="620"/>
      <c r="S291" s="620"/>
      <c r="T291" s="620"/>
      <c r="U291" s="620"/>
      <c r="V291" s="621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45"/>
      <c r="P292" s="628" t="s">
        <v>85</v>
      </c>
      <c r="Q292" s="620"/>
      <c r="R292" s="620"/>
      <c r="S292" s="620"/>
      <c r="T292" s="620"/>
      <c r="U292" s="620"/>
      <c r="V292" s="621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5" t="s">
        <v>471</v>
      </c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0"/>
      <c r="P293" s="630"/>
      <c r="Q293" s="630"/>
      <c r="R293" s="630"/>
      <c r="S293" s="630"/>
      <c r="T293" s="630"/>
      <c r="U293" s="630"/>
      <c r="V293" s="630"/>
      <c r="W293" s="630"/>
      <c r="X293" s="630"/>
      <c r="Y293" s="630"/>
      <c r="Z293" s="630"/>
      <c r="AA293" s="610"/>
      <c r="AB293" s="610"/>
      <c r="AC293" s="610"/>
    </row>
    <row r="294" spans="1:68" ht="14.25" hidden="1" customHeight="1" x14ac:dyDescent="0.25">
      <c r="A294" s="634" t="s">
        <v>63</v>
      </c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0"/>
      <c r="P294" s="630"/>
      <c r="Q294" s="630"/>
      <c r="R294" s="630"/>
      <c r="S294" s="630"/>
      <c r="T294" s="630"/>
      <c r="U294" s="630"/>
      <c r="V294" s="630"/>
      <c r="W294" s="630"/>
      <c r="X294" s="630"/>
      <c r="Y294" s="630"/>
      <c r="Z294" s="630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22">
        <v>4680115880511</v>
      </c>
      <c r="E295" s="623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7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5"/>
      <c r="R295" s="625"/>
      <c r="S295" s="625"/>
      <c r="T295" s="626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44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45"/>
      <c r="P296" s="628" t="s">
        <v>85</v>
      </c>
      <c r="Q296" s="620"/>
      <c r="R296" s="620"/>
      <c r="S296" s="620"/>
      <c r="T296" s="620"/>
      <c r="U296" s="620"/>
      <c r="V296" s="621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30"/>
      <c r="B297" s="630"/>
      <c r="C297" s="630"/>
      <c r="D297" s="630"/>
      <c r="E297" s="630"/>
      <c r="F297" s="630"/>
      <c r="G297" s="630"/>
      <c r="H297" s="630"/>
      <c r="I297" s="630"/>
      <c r="J297" s="630"/>
      <c r="K297" s="630"/>
      <c r="L297" s="630"/>
      <c r="M297" s="630"/>
      <c r="N297" s="630"/>
      <c r="O297" s="645"/>
      <c r="P297" s="628" t="s">
        <v>85</v>
      </c>
      <c r="Q297" s="620"/>
      <c r="R297" s="620"/>
      <c r="S297" s="620"/>
      <c r="T297" s="620"/>
      <c r="U297" s="620"/>
      <c r="V297" s="621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5" t="s">
        <v>475</v>
      </c>
      <c r="B298" s="630"/>
      <c r="C298" s="630"/>
      <c r="D298" s="630"/>
      <c r="E298" s="630"/>
      <c r="F298" s="630"/>
      <c r="G298" s="630"/>
      <c r="H298" s="630"/>
      <c r="I298" s="630"/>
      <c r="J298" s="630"/>
      <c r="K298" s="630"/>
      <c r="L298" s="630"/>
      <c r="M298" s="630"/>
      <c r="N298" s="630"/>
      <c r="O298" s="630"/>
      <c r="P298" s="630"/>
      <c r="Q298" s="630"/>
      <c r="R298" s="630"/>
      <c r="S298" s="630"/>
      <c r="T298" s="630"/>
      <c r="U298" s="630"/>
      <c r="V298" s="630"/>
      <c r="W298" s="630"/>
      <c r="X298" s="630"/>
      <c r="Y298" s="630"/>
      <c r="Z298" s="630"/>
      <c r="AA298" s="610"/>
      <c r="AB298" s="610"/>
      <c r="AC298" s="610"/>
    </row>
    <row r="299" spans="1:68" ht="14.25" hidden="1" customHeight="1" x14ac:dyDescent="0.25">
      <c r="A299" s="634" t="s">
        <v>143</v>
      </c>
      <c r="B299" s="630"/>
      <c r="C299" s="630"/>
      <c r="D299" s="630"/>
      <c r="E299" s="630"/>
      <c r="F299" s="630"/>
      <c r="G299" s="630"/>
      <c r="H299" s="630"/>
      <c r="I299" s="630"/>
      <c r="J299" s="630"/>
      <c r="K299" s="630"/>
      <c r="L299" s="630"/>
      <c r="M299" s="630"/>
      <c r="N299" s="630"/>
      <c r="O299" s="630"/>
      <c r="P299" s="630"/>
      <c r="Q299" s="630"/>
      <c r="R299" s="630"/>
      <c r="S299" s="630"/>
      <c r="T299" s="630"/>
      <c r="U299" s="630"/>
      <c r="V299" s="630"/>
      <c r="W299" s="630"/>
      <c r="X299" s="630"/>
      <c r="Y299" s="630"/>
      <c r="Z299" s="630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22">
        <v>4607091389845</v>
      </c>
      <c r="E300" s="623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85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22">
        <v>4680115882881</v>
      </c>
      <c r="E301" s="623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7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44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45"/>
      <c r="P302" s="628" t="s">
        <v>85</v>
      </c>
      <c r="Q302" s="620"/>
      <c r="R302" s="620"/>
      <c r="S302" s="620"/>
      <c r="T302" s="620"/>
      <c r="U302" s="620"/>
      <c r="V302" s="621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45"/>
      <c r="P303" s="628" t="s">
        <v>85</v>
      </c>
      <c r="Q303" s="620"/>
      <c r="R303" s="620"/>
      <c r="S303" s="620"/>
      <c r="T303" s="620"/>
      <c r="U303" s="620"/>
      <c r="V303" s="621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5" t="s">
        <v>481</v>
      </c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0"/>
      <c r="P304" s="630"/>
      <c r="Q304" s="630"/>
      <c r="R304" s="630"/>
      <c r="S304" s="630"/>
      <c r="T304" s="630"/>
      <c r="U304" s="630"/>
      <c r="V304" s="630"/>
      <c r="W304" s="630"/>
      <c r="X304" s="630"/>
      <c r="Y304" s="630"/>
      <c r="Z304" s="630"/>
      <c r="AA304" s="610"/>
      <c r="AB304" s="610"/>
      <c r="AC304" s="610"/>
    </row>
    <row r="305" spans="1:68" ht="14.25" hidden="1" customHeight="1" x14ac:dyDescent="0.25">
      <c r="A305" s="634" t="s">
        <v>95</v>
      </c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0"/>
      <c r="P305" s="630"/>
      <c r="Q305" s="630"/>
      <c r="R305" s="630"/>
      <c r="S305" s="630"/>
      <c r="T305" s="630"/>
      <c r="U305" s="630"/>
      <c r="V305" s="630"/>
      <c r="W305" s="630"/>
      <c r="X305" s="630"/>
      <c r="Y305" s="630"/>
      <c r="Z305" s="630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22">
        <v>4680115883703</v>
      </c>
      <c r="E306" s="623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5"/>
      <c r="R306" s="625"/>
      <c r="S306" s="625"/>
      <c r="T306" s="626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44"/>
      <c r="B307" s="630"/>
      <c r="C307" s="630"/>
      <c r="D307" s="630"/>
      <c r="E307" s="630"/>
      <c r="F307" s="630"/>
      <c r="G307" s="630"/>
      <c r="H307" s="630"/>
      <c r="I307" s="630"/>
      <c r="J307" s="630"/>
      <c r="K307" s="630"/>
      <c r="L307" s="630"/>
      <c r="M307" s="630"/>
      <c r="N307" s="630"/>
      <c r="O307" s="645"/>
      <c r="P307" s="628" t="s">
        <v>85</v>
      </c>
      <c r="Q307" s="620"/>
      <c r="R307" s="620"/>
      <c r="S307" s="620"/>
      <c r="T307" s="620"/>
      <c r="U307" s="620"/>
      <c r="V307" s="621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30"/>
      <c r="B308" s="630"/>
      <c r="C308" s="630"/>
      <c r="D308" s="630"/>
      <c r="E308" s="630"/>
      <c r="F308" s="630"/>
      <c r="G308" s="630"/>
      <c r="H308" s="630"/>
      <c r="I308" s="630"/>
      <c r="J308" s="630"/>
      <c r="K308" s="630"/>
      <c r="L308" s="630"/>
      <c r="M308" s="630"/>
      <c r="N308" s="630"/>
      <c r="O308" s="645"/>
      <c r="P308" s="628" t="s">
        <v>85</v>
      </c>
      <c r="Q308" s="620"/>
      <c r="R308" s="620"/>
      <c r="S308" s="620"/>
      <c r="T308" s="620"/>
      <c r="U308" s="620"/>
      <c r="V308" s="621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5" t="s">
        <v>486</v>
      </c>
      <c r="B309" s="630"/>
      <c r="C309" s="630"/>
      <c r="D309" s="630"/>
      <c r="E309" s="630"/>
      <c r="F309" s="630"/>
      <c r="G309" s="630"/>
      <c r="H309" s="630"/>
      <c r="I309" s="630"/>
      <c r="J309" s="630"/>
      <c r="K309" s="630"/>
      <c r="L309" s="630"/>
      <c r="M309" s="630"/>
      <c r="N309" s="630"/>
      <c r="O309" s="630"/>
      <c r="P309" s="630"/>
      <c r="Q309" s="630"/>
      <c r="R309" s="630"/>
      <c r="S309" s="630"/>
      <c r="T309" s="630"/>
      <c r="U309" s="630"/>
      <c r="V309" s="630"/>
      <c r="W309" s="630"/>
      <c r="X309" s="630"/>
      <c r="Y309" s="630"/>
      <c r="Z309" s="630"/>
      <c r="AA309" s="610"/>
      <c r="AB309" s="610"/>
      <c r="AC309" s="610"/>
    </row>
    <row r="310" spans="1:68" ht="14.25" hidden="1" customHeight="1" x14ac:dyDescent="0.25">
      <c r="A310" s="634" t="s">
        <v>95</v>
      </c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0"/>
      <c r="P310" s="630"/>
      <c r="Q310" s="630"/>
      <c r="R310" s="630"/>
      <c r="S310" s="630"/>
      <c r="T310" s="630"/>
      <c r="U310" s="630"/>
      <c r="V310" s="630"/>
      <c r="W310" s="630"/>
      <c r="X310" s="630"/>
      <c r="Y310" s="630"/>
      <c r="Z310" s="630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22">
        <v>4680115885615</v>
      </c>
      <c r="E311" s="623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5"/>
      <c r="R311" s="625"/>
      <c r="S311" s="625"/>
      <c r="T311" s="626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22">
        <v>4680115885554</v>
      </c>
      <c r="E312" s="623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5"/>
      <c r="R312" s="625"/>
      <c r="S312" s="625"/>
      <c r="T312" s="626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22">
        <v>4680115885554</v>
      </c>
      <c r="E313" s="623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6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5"/>
      <c r="R313" s="625"/>
      <c r="S313" s="625"/>
      <c r="T313" s="626"/>
      <c r="U313" s="34"/>
      <c r="V313" s="34"/>
      <c r="W313" s="35" t="s">
        <v>68</v>
      </c>
      <c r="X313" s="615">
        <v>23</v>
      </c>
      <c r="Y313" s="616">
        <f t="shared" si="52"/>
        <v>32.400000000000006</v>
      </c>
      <c r="Z313" s="36">
        <f>IFERROR(IF(Y313=0,"",ROUNDUP(Y313/H313,0)*0.01898),"")</f>
        <v>5.6940000000000004E-2</v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23.926388888888884</v>
      </c>
      <c r="BN313" s="64">
        <f t="shared" si="54"/>
        <v>33.705000000000005</v>
      </c>
      <c r="BO313" s="64">
        <f t="shared" si="55"/>
        <v>3.3275462962962958E-2</v>
      </c>
      <c r="BP313" s="64">
        <f t="shared" si="56"/>
        <v>4.6875000000000007E-2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22">
        <v>4680115885646</v>
      </c>
      <c r="E314" s="623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5"/>
      <c r="R314" s="625"/>
      <c r="S314" s="625"/>
      <c r="T314" s="626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22">
        <v>4680115885622</v>
      </c>
      <c r="E315" s="623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9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5"/>
      <c r="R315" s="625"/>
      <c r="S315" s="625"/>
      <c r="T315" s="626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22">
        <v>4680115885608</v>
      </c>
      <c r="E316" s="623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5"/>
      <c r="R316" s="625"/>
      <c r="S316" s="625"/>
      <c r="T316" s="626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44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45"/>
      <c r="P317" s="628" t="s">
        <v>85</v>
      </c>
      <c r="Q317" s="620"/>
      <c r="R317" s="620"/>
      <c r="S317" s="620"/>
      <c r="T317" s="620"/>
      <c r="U317" s="620"/>
      <c r="V317" s="621"/>
      <c r="W317" s="37" t="s">
        <v>86</v>
      </c>
      <c r="X317" s="617">
        <f>IFERROR(X311/H311,"0")+IFERROR(X312/H312,"0")+IFERROR(X313/H313,"0")+IFERROR(X314/H314,"0")+IFERROR(X315/H315,"0")+IFERROR(X316/H316,"0")</f>
        <v>2.1296296296296293</v>
      </c>
      <c r="Y317" s="617">
        <f>IFERROR(Y311/H311,"0")+IFERROR(Y312/H312,"0")+IFERROR(Y313/H313,"0")+IFERROR(Y314/H314,"0")+IFERROR(Y315/H315,"0")+IFERROR(Y316/H316,"0")</f>
        <v>3.0000000000000004</v>
      </c>
      <c r="Z317" s="617">
        <f>IFERROR(IF(Z311="",0,Z311),"0")+IFERROR(IF(Z312="",0,Z312),"0")+IFERROR(IF(Z313="",0,Z313),"0")+IFERROR(IF(Z314="",0,Z314),"0")+IFERROR(IF(Z315="",0,Z315),"0")+IFERROR(IF(Z316="",0,Z316),"0")</f>
        <v>5.6940000000000004E-2</v>
      </c>
      <c r="AA317" s="618"/>
      <c r="AB317" s="618"/>
      <c r="AC317" s="618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45"/>
      <c r="P318" s="628" t="s">
        <v>85</v>
      </c>
      <c r="Q318" s="620"/>
      <c r="R318" s="620"/>
      <c r="S318" s="620"/>
      <c r="T318" s="620"/>
      <c r="U318" s="620"/>
      <c r="V318" s="621"/>
      <c r="W318" s="37" t="s">
        <v>68</v>
      </c>
      <c r="X318" s="617">
        <f>IFERROR(SUM(X311:X316),"0")</f>
        <v>23</v>
      </c>
      <c r="Y318" s="617">
        <f>IFERROR(SUM(Y311:Y316),"0")</f>
        <v>32.400000000000006</v>
      </c>
      <c r="Z318" s="37"/>
      <c r="AA318" s="618"/>
      <c r="AB318" s="618"/>
      <c r="AC318" s="618"/>
    </row>
    <row r="319" spans="1:68" ht="14.25" hidden="1" customHeight="1" x14ac:dyDescent="0.25">
      <c r="A319" s="634" t="s">
        <v>143</v>
      </c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0"/>
      <c r="P319" s="630"/>
      <c r="Q319" s="630"/>
      <c r="R319" s="630"/>
      <c r="S319" s="630"/>
      <c r="T319" s="630"/>
      <c r="U319" s="630"/>
      <c r="V319" s="630"/>
      <c r="W319" s="630"/>
      <c r="X319" s="630"/>
      <c r="Y319" s="630"/>
      <c r="Z319" s="630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22">
        <v>4607091387193</v>
      </c>
      <c r="E320" s="623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5"/>
      <c r="R320" s="625"/>
      <c r="S320" s="625"/>
      <c r="T320" s="626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22">
        <v>4607091387230</v>
      </c>
      <c r="E321" s="623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5"/>
      <c r="R321" s="625"/>
      <c r="S321" s="625"/>
      <c r="T321" s="626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22">
        <v>4607091387292</v>
      </c>
      <c r="E322" s="623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5"/>
      <c r="R322" s="625"/>
      <c r="S322" s="625"/>
      <c r="T322" s="626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22">
        <v>4607091387285</v>
      </c>
      <c r="E323" s="623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5"/>
      <c r="R323" s="625"/>
      <c r="S323" s="625"/>
      <c r="T323" s="626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44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45"/>
      <c r="P324" s="628" t="s">
        <v>85</v>
      </c>
      <c r="Q324" s="620"/>
      <c r="R324" s="620"/>
      <c r="S324" s="620"/>
      <c r="T324" s="620"/>
      <c r="U324" s="620"/>
      <c r="V324" s="621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45"/>
      <c r="P325" s="628" t="s">
        <v>85</v>
      </c>
      <c r="Q325" s="620"/>
      <c r="R325" s="620"/>
      <c r="S325" s="620"/>
      <c r="T325" s="620"/>
      <c r="U325" s="620"/>
      <c r="V325" s="621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4" t="s">
        <v>63</v>
      </c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0"/>
      <c r="P326" s="630"/>
      <c r="Q326" s="630"/>
      <c r="R326" s="630"/>
      <c r="S326" s="630"/>
      <c r="T326" s="630"/>
      <c r="U326" s="630"/>
      <c r="V326" s="630"/>
      <c r="W326" s="630"/>
      <c r="X326" s="630"/>
      <c r="Y326" s="630"/>
      <c r="Z326" s="630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22">
        <v>4607091387766</v>
      </c>
      <c r="E327" s="623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5"/>
      <c r="R327" s="625"/>
      <c r="S327" s="625"/>
      <c r="T327" s="626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22">
        <v>4607091387957</v>
      </c>
      <c r="E328" s="623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5"/>
      <c r="R328" s="625"/>
      <c r="S328" s="625"/>
      <c r="T328" s="626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22">
        <v>4607091387964</v>
      </c>
      <c r="E329" s="623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9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5"/>
      <c r="R329" s="625"/>
      <c r="S329" s="625"/>
      <c r="T329" s="626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22">
        <v>4680115884588</v>
      </c>
      <c r="E330" s="623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7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5"/>
      <c r="R330" s="625"/>
      <c r="S330" s="625"/>
      <c r="T330" s="626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22">
        <v>4607091387513</v>
      </c>
      <c r="E331" s="623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5"/>
      <c r="R331" s="625"/>
      <c r="S331" s="625"/>
      <c r="T331" s="626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44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45"/>
      <c r="P332" s="628" t="s">
        <v>85</v>
      </c>
      <c r="Q332" s="620"/>
      <c r="R332" s="620"/>
      <c r="S332" s="620"/>
      <c r="T332" s="620"/>
      <c r="U332" s="620"/>
      <c r="V332" s="621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45"/>
      <c r="P333" s="628" t="s">
        <v>85</v>
      </c>
      <c r="Q333" s="620"/>
      <c r="R333" s="620"/>
      <c r="S333" s="620"/>
      <c r="T333" s="620"/>
      <c r="U333" s="620"/>
      <c r="V333" s="621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4" t="s">
        <v>169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22">
        <v>4607091380880</v>
      </c>
      <c r="E335" s="623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7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5"/>
      <c r="R335" s="625"/>
      <c r="S335" s="625"/>
      <c r="T335" s="626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4301060406</v>
      </c>
      <c r="D336" s="622">
        <v>4607091384482</v>
      </c>
      <c r="E336" s="623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7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5"/>
      <c r="R336" s="625"/>
      <c r="S336" s="625"/>
      <c r="T336" s="626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22">
        <v>4607091380897</v>
      </c>
      <c r="E337" s="623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9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5"/>
      <c r="R337" s="625"/>
      <c r="S337" s="625"/>
      <c r="T337" s="626"/>
      <c r="U337" s="34"/>
      <c r="V337" s="34"/>
      <c r="W337" s="35" t="s">
        <v>68</v>
      </c>
      <c r="X337" s="615">
        <v>51</v>
      </c>
      <c r="Y337" s="616">
        <f>IFERROR(IF(X337="",0,CEILING((X337/$H337),1)*$H337),"")</f>
        <v>58.800000000000004</v>
      </c>
      <c r="Z337" s="36">
        <f>IFERROR(IF(Y337=0,"",ROUNDUP(Y337/H337,0)*0.01898),"")</f>
        <v>0.13286000000000001</v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54.151071428571427</v>
      </c>
      <c r="BN337" s="64">
        <f>IFERROR(Y337*I337/H337,"0")</f>
        <v>62.433000000000007</v>
      </c>
      <c r="BO337" s="64">
        <f>IFERROR(1/J337*(X337/H337),"0")</f>
        <v>9.4866071428571425E-2</v>
      </c>
      <c r="BP337" s="64">
        <f>IFERROR(1/J337*(Y337/H337),"0")</f>
        <v>0.109375</v>
      </c>
    </row>
    <row r="338" spans="1:68" x14ac:dyDescent="0.2">
      <c r="A338" s="644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45"/>
      <c r="P338" s="628" t="s">
        <v>85</v>
      </c>
      <c r="Q338" s="620"/>
      <c r="R338" s="620"/>
      <c r="S338" s="620"/>
      <c r="T338" s="620"/>
      <c r="U338" s="620"/>
      <c r="V338" s="621"/>
      <c r="W338" s="37" t="s">
        <v>86</v>
      </c>
      <c r="X338" s="617">
        <f>IFERROR(X335/H335,"0")+IFERROR(X336/H336,"0")+IFERROR(X337/H337,"0")</f>
        <v>6.0714285714285712</v>
      </c>
      <c r="Y338" s="617">
        <f>IFERROR(Y335/H335,"0")+IFERROR(Y336/H336,"0")+IFERROR(Y337/H337,"0")</f>
        <v>7</v>
      </c>
      <c r="Z338" s="617">
        <f>IFERROR(IF(Z335="",0,Z335),"0")+IFERROR(IF(Z336="",0,Z336),"0")+IFERROR(IF(Z337="",0,Z337),"0")</f>
        <v>0.13286000000000001</v>
      </c>
      <c r="AA338" s="618"/>
      <c r="AB338" s="618"/>
      <c r="AC338" s="618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45"/>
      <c r="P339" s="628" t="s">
        <v>85</v>
      </c>
      <c r="Q339" s="620"/>
      <c r="R339" s="620"/>
      <c r="S339" s="620"/>
      <c r="T339" s="620"/>
      <c r="U339" s="620"/>
      <c r="V339" s="621"/>
      <c r="W339" s="37" t="s">
        <v>68</v>
      </c>
      <c r="X339" s="617">
        <f>IFERROR(SUM(X335:X337),"0")</f>
        <v>51</v>
      </c>
      <c r="Y339" s="617">
        <f>IFERROR(SUM(Y335:Y337),"0")</f>
        <v>58.800000000000004</v>
      </c>
      <c r="Z339" s="37"/>
      <c r="AA339" s="618"/>
      <c r="AB339" s="618"/>
      <c r="AC339" s="618"/>
    </row>
    <row r="340" spans="1:68" ht="14.25" hidden="1" customHeight="1" x14ac:dyDescent="0.25">
      <c r="A340" s="634" t="s">
        <v>87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22">
        <v>4680115886476</v>
      </c>
      <c r="E341" s="623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730" t="s">
        <v>540</v>
      </c>
      <c r="Q341" s="625"/>
      <c r="R341" s="625"/>
      <c r="S341" s="625"/>
      <c r="T341" s="626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22">
        <v>4607091388374</v>
      </c>
      <c r="E342" s="623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680" t="s">
        <v>544</v>
      </c>
      <c r="Q342" s="625"/>
      <c r="R342" s="625"/>
      <c r="S342" s="625"/>
      <c r="T342" s="626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22">
        <v>4607091383102</v>
      </c>
      <c r="E343" s="623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5"/>
      <c r="R343" s="625"/>
      <c r="S343" s="625"/>
      <c r="T343" s="626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22">
        <v>4607091388404</v>
      </c>
      <c r="E344" s="623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6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5"/>
      <c r="R344" s="625"/>
      <c r="S344" s="625"/>
      <c r="T344" s="626"/>
      <c r="U344" s="34"/>
      <c r="V344" s="34"/>
      <c r="W344" s="35" t="s">
        <v>68</v>
      </c>
      <c r="X344" s="615">
        <v>2</v>
      </c>
      <c r="Y344" s="616">
        <f>IFERROR(IF(X344="",0,CEILING((X344/$H344),1)*$H344),"")</f>
        <v>2.5499999999999998</v>
      </c>
      <c r="Z344" s="36">
        <f>IFERROR(IF(Y344=0,"",ROUNDUP(Y344/H344,0)*0.00651),"")</f>
        <v>6.5100000000000002E-3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2.2588235294117647</v>
      </c>
      <c r="BN344" s="64">
        <f>IFERROR(Y344*I344/H344,"0")</f>
        <v>2.88</v>
      </c>
      <c r="BO344" s="64">
        <f>IFERROR(1/J344*(X344/H344),"0")</f>
        <v>4.3094160741219576E-3</v>
      </c>
      <c r="BP344" s="64">
        <f>IFERROR(1/J344*(Y344/H344),"0")</f>
        <v>5.4945054945054949E-3</v>
      </c>
    </row>
    <row r="345" spans="1:68" x14ac:dyDescent="0.2">
      <c r="A345" s="644"/>
      <c r="B345" s="630"/>
      <c r="C345" s="630"/>
      <c r="D345" s="630"/>
      <c r="E345" s="630"/>
      <c r="F345" s="630"/>
      <c r="G345" s="630"/>
      <c r="H345" s="630"/>
      <c r="I345" s="630"/>
      <c r="J345" s="630"/>
      <c r="K345" s="630"/>
      <c r="L345" s="630"/>
      <c r="M345" s="630"/>
      <c r="N345" s="630"/>
      <c r="O345" s="645"/>
      <c r="P345" s="628" t="s">
        <v>85</v>
      </c>
      <c r="Q345" s="620"/>
      <c r="R345" s="620"/>
      <c r="S345" s="620"/>
      <c r="T345" s="620"/>
      <c r="U345" s="620"/>
      <c r="V345" s="621"/>
      <c r="W345" s="37" t="s">
        <v>86</v>
      </c>
      <c r="X345" s="617">
        <f>IFERROR(X341/H341,"0")+IFERROR(X342/H342,"0")+IFERROR(X343/H343,"0")+IFERROR(X344/H344,"0")</f>
        <v>0.78431372549019618</v>
      </c>
      <c r="Y345" s="617">
        <f>IFERROR(Y341/H341,"0")+IFERROR(Y342/H342,"0")+IFERROR(Y343/H343,"0")+IFERROR(Y344/H344,"0")</f>
        <v>1</v>
      </c>
      <c r="Z345" s="617">
        <f>IFERROR(IF(Z341="",0,Z341),"0")+IFERROR(IF(Z342="",0,Z342),"0")+IFERROR(IF(Z343="",0,Z343),"0")+IFERROR(IF(Z344="",0,Z344),"0")</f>
        <v>6.5100000000000002E-3</v>
      </c>
      <c r="AA345" s="618"/>
      <c r="AB345" s="618"/>
      <c r="AC345" s="618"/>
    </row>
    <row r="346" spans="1:68" x14ac:dyDescent="0.2">
      <c r="A346" s="630"/>
      <c r="B346" s="630"/>
      <c r="C346" s="630"/>
      <c r="D346" s="630"/>
      <c r="E346" s="630"/>
      <c r="F346" s="630"/>
      <c r="G346" s="630"/>
      <c r="H346" s="630"/>
      <c r="I346" s="630"/>
      <c r="J346" s="630"/>
      <c r="K346" s="630"/>
      <c r="L346" s="630"/>
      <c r="M346" s="630"/>
      <c r="N346" s="630"/>
      <c r="O346" s="645"/>
      <c r="P346" s="628" t="s">
        <v>85</v>
      </c>
      <c r="Q346" s="620"/>
      <c r="R346" s="620"/>
      <c r="S346" s="620"/>
      <c r="T346" s="620"/>
      <c r="U346" s="620"/>
      <c r="V346" s="621"/>
      <c r="W346" s="37" t="s">
        <v>68</v>
      </c>
      <c r="X346" s="617">
        <f>IFERROR(SUM(X341:X344),"0")</f>
        <v>2</v>
      </c>
      <c r="Y346" s="617">
        <f>IFERROR(SUM(Y341:Y344),"0")</f>
        <v>2.5499999999999998</v>
      </c>
      <c r="Z346" s="37"/>
      <c r="AA346" s="618"/>
      <c r="AB346" s="618"/>
      <c r="AC346" s="618"/>
    </row>
    <row r="347" spans="1:68" ht="14.25" hidden="1" customHeight="1" x14ac:dyDescent="0.25">
      <c r="A347" s="634" t="s">
        <v>551</v>
      </c>
      <c r="B347" s="630"/>
      <c r="C347" s="630"/>
      <c r="D347" s="630"/>
      <c r="E347" s="630"/>
      <c r="F347" s="630"/>
      <c r="G347" s="630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/>
      <c r="U347" s="630"/>
      <c r="V347" s="630"/>
      <c r="W347" s="630"/>
      <c r="X347" s="630"/>
      <c r="Y347" s="630"/>
      <c r="Z347" s="630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22">
        <v>4680115881808</v>
      </c>
      <c r="E348" s="623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7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5"/>
      <c r="R348" s="625"/>
      <c r="S348" s="625"/>
      <c r="T348" s="626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22">
        <v>4680115881822</v>
      </c>
      <c r="E349" s="623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5"/>
      <c r="R349" s="625"/>
      <c r="S349" s="625"/>
      <c r="T349" s="626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22">
        <v>4680115880016</v>
      </c>
      <c r="E350" s="623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8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5"/>
      <c r="R350" s="625"/>
      <c r="S350" s="625"/>
      <c r="T350" s="626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44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45"/>
      <c r="P351" s="628" t="s">
        <v>85</v>
      </c>
      <c r="Q351" s="620"/>
      <c r="R351" s="620"/>
      <c r="S351" s="620"/>
      <c r="T351" s="620"/>
      <c r="U351" s="620"/>
      <c r="V351" s="621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45"/>
      <c r="P352" s="628" t="s">
        <v>85</v>
      </c>
      <c r="Q352" s="620"/>
      <c r="R352" s="620"/>
      <c r="S352" s="620"/>
      <c r="T352" s="620"/>
      <c r="U352" s="620"/>
      <c r="V352" s="621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5" t="s">
        <v>560</v>
      </c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0"/>
      <c r="P353" s="630"/>
      <c r="Q353" s="630"/>
      <c r="R353" s="630"/>
      <c r="S353" s="630"/>
      <c r="T353" s="630"/>
      <c r="U353" s="630"/>
      <c r="V353" s="630"/>
      <c r="W353" s="630"/>
      <c r="X353" s="630"/>
      <c r="Y353" s="630"/>
      <c r="Z353" s="630"/>
      <c r="AA353" s="610"/>
      <c r="AB353" s="610"/>
      <c r="AC353" s="610"/>
    </row>
    <row r="354" spans="1:68" ht="14.25" hidden="1" customHeight="1" x14ac:dyDescent="0.25">
      <c r="A354" s="634" t="s">
        <v>143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22">
        <v>4607091383836</v>
      </c>
      <c r="E355" s="623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5"/>
      <c r="R355" s="625"/>
      <c r="S355" s="625"/>
      <c r="T355" s="626"/>
      <c r="U355" s="34"/>
      <c r="V355" s="34"/>
      <c r="W355" s="35" t="s">
        <v>68</v>
      </c>
      <c r="X355" s="615">
        <v>3</v>
      </c>
      <c r="Y355" s="616">
        <f>IFERROR(IF(X355="",0,CEILING((X355/$H355),1)*$H355),"")</f>
        <v>3.6</v>
      </c>
      <c r="Z355" s="36">
        <f>IFERROR(IF(Y355=0,"",ROUNDUP(Y355/H355,0)*0.00651),"")</f>
        <v>1.302E-2</v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3.38</v>
      </c>
      <c r="BN355" s="64">
        <f>IFERROR(Y355*I355/H355,"0")</f>
        <v>4.056</v>
      </c>
      <c r="BO355" s="64">
        <f>IFERROR(1/J355*(X355/H355),"0")</f>
        <v>9.1575091575091579E-3</v>
      </c>
      <c r="BP355" s="64">
        <f>IFERROR(1/J355*(Y355/H355),"0")</f>
        <v>1.098901098901099E-2</v>
      </c>
    </row>
    <row r="356" spans="1:68" x14ac:dyDescent="0.2">
      <c r="A356" s="644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45"/>
      <c r="P356" s="628" t="s">
        <v>85</v>
      </c>
      <c r="Q356" s="620"/>
      <c r="R356" s="620"/>
      <c r="S356" s="620"/>
      <c r="T356" s="620"/>
      <c r="U356" s="620"/>
      <c r="V356" s="621"/>
      <c r="W356" s="37" t="s">
        <v>86</v>
      </c>
      <c r="X356" s="617">
        <f>IFERROR(X355/H355,"0")</f>
        <v>1.6666666666666665</v>
      </c>
      <c r="Y356" s="617">
        <f>IFERROR(Y355/H355,"0")</f>
        <v>2</v>
      </c>
      <c r="Z356" s="617">
        <f>IFERROR(IF(Z355="",0,Z355),"0")</f>
        <v>1.302E-2</v>
      </c>
      <c r="AA356" s="618"/>
      <c r="AB356" s="618"/>
      <c r="AC356" s="618"/>
    </row>
    <row r="357" spans="1:68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45"/>
      <c r="P357" s="628" t="s">
        <v>85</v>
      </c>
      <c r="Q357" s="620"/>
      <c r="R357" s="620"/>
      <c r="S357" s="620"/>
      <c r="T357" s="620"/>
      <c r="U357" s="620"/>
      <c r="V357" s="621"/>
      <c r="W357" s="37" t="s">
        <v>68</v>
      </c>
      <c r="X357" s="617">
        <f>IFERROR(SUM(X355:X355),"0")</f>
        <v>3</v>
      </c>
      <c r="Y357" s="617">
        <f>IFERROR(SUM(Y355:Y355),"0")</f>
        <v>3.6</v>
      </c>
      <c r="Z357" s="37"/>
      <c r="AA357" s="618"/>
      <c r="AB357" s="618"/>
      <c r="AC357" s="618"/>
    </row>
    <row r="358" spans="1:68" ht="14.25" hidden="1" customHeight="1" x14ac:dyDescent="0.25">
      <c r="A358" s="634" t="s">
        <v>63</v>
      </c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0"/>
      <c r="P358" s="630"/>
      <c r="Q358" s="630"/>
      <c r="R358" s="630"/>
      <c r="S358" s="630"/>
      <c r="T358" s="630"/>
      <c r="U358" s="630"/>
      <c r="V358" s="630"/>
      <c r="W358" s="630"/>
      <c r="X358" s="630"/>
      <c r="Y358" s="630"/>
      <c r="Z358" s="630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22">
        <v>4607091387919</v>
      </c>
      <c r="E359" s="623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5"/>
      <c r="R359" s="625"/>
      <c r="S359" s="625"/>
      <c r="T359" s="626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22">
        <v>4680115883604</v>
      </c>
      <c r="E360" s="623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5"/>
      <c r="R360" s="625"/>
      <c r="S360" s="625"/>
      <c r="T360" s="626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22">
        <v>4680115883567</v>
      </c>
      <c r="E361" s="623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5"/>
      <c r="R361" s="625"/>
      <c r="S361" s="625"/>
      <c r="T361" s="626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44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45"/>
      <c r="P362" s="628" t="s">
        <v>85</v>
      </c>
      <c r="Q362" s="620"/>
      <c r="R362" s="620"/>
      <c r="S362" s="620"/>
      <c r="T362" s="620"/>
      <c r="U362" s="620"/>
      <c r="V362" s="621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45"/>
      <c r="P363" s="628" t="s">
        <v>85</v>
      </c>
      <c r="Q363" s="620"/>
      <c r="R363" s="620"/>
      <c r="S363" s="620"/>
      <c r="T363" s="620"/>
      <c r="U363" s="620"/>
      <c r="V363" s="621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hidden="1" customHeight="1" x14ac:dyDescent="0.25">
      <c r="A365" s="635" t="s">
        <v>574</v>
      </c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0"/>
      <c r="P365" s="630"/>
      <c r="Q365" s="630"/>
      <c r="R365" s="630"/>
      <c r="S365" s="630"/>
      <c r="T365" s="630"/>
      <c r="U365" s="630"/>
      <c r="V365" s="630"/>
      <c r="W365" s="630"/>
      <c r="X365" s="630"/>
      <c r="Y365" s="630"/>
      <c r="Z365" s="630"/>
      <c r="AA365" s="610"/>
      <c r="AB365" s="610"/>
      <c r="AC365" s="610"/>
    </row>
    <row r="366" spans="1:68" ht="14.25" hidden="1" customHeight="1" x14ac:dyDescent="0.25">
      <c r="A366" s="634" t="s">
        <v>95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22">
        <v>4680115884847</v>
      </c>
      <c r="E367" s="623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5"/>
      <c r="R367" s="625"/>
      <c r="S367" s="625"/>
      <c r="T367" s="626"/>
      <c r="U367" s="34"/>
      <c r="V367" s="34"/>
      <c r="W367" s="35" t="s">
        <v>68</v>
      </c>
      <c r="X367" s="615">
        <v>400</v>
      </c>
      <c r="Y367" s="616">
        <f t="shared" ref="Y367:Y373" si="57">IFERROR(IF(X367="",0,CEILING((X367/$H367),1)*$H367),"")</f>
        <v>405</v>
      </c>
      <c r="Z367" s="36">
        <f>IFERROR(IF(Y367=0,"",ROUNDUP(Y367/H367,0)*0.02175),"")</f>
        <v>0.58724999999999994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412.8</v>
      </c>
      <c r="BN367" s="64">
        <f t="shared" ref="BN367:BN373" si="59">IFERROR(Y367*I367/H367,"0")</f>
        <v>417.96000000000004</v>
      </c>
      <c r="BO367" s="64">
        <f t="shared" ref="BO367:BO373" si="60">IFERROR(1/J367*(X367/H367),"0")</f>
        <v>0.55555555555555558</v>
      </c>
      <c r="BP367" s="64">
        <f t="shared" ref="BP367:BP373" si="61">IFERROR(1/J367*(Y367/H367),"0")</f>
        <v>0.5625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22">
        <v>4680115884854</v>
      </c>
      <c r="E368" s="623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5"/>
      <c r="R368" s="625"/>
      <c r="S368" s="625"/>
      <c r="T368" s="626"/>
      <c r="U368" s="34"/>
      <c r="V368" s="34"/>
      <c r="W368" s="35" t="s">
        <v>68</v>
      </c>
      <c r="X368" s="615">
        <v>568</v>
      </c>
      <c r="Y368" s="616">
        <f t="shared" si="57"/>
        <v>570</v>
      </c>
      <c r="Z368" s="36">
        <f>IFERROR(IF(Y368=0,"",ROUNDUP(Y368/H368,0)*0.02175),"")</f>
        <v>0.8264999999999999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586.17599999999993</v>
      </c>
      <c r="BN368" s="64">
        <f t="shared" si="59"/>
        <v>588.24</v>
      </c>
      <c r="BO368" s="64">
        <f t="shared" si="60"/>
        <v>0.78888888888888886</v>
      </c>
      <c r="BP368" s="64">
        <f t="shared" si="61"/>
        <v>0.79166666666666663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22">
        <v>4680115884830</v>
      </c>
      <c r="E369" s="623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5"/>
      <c r="R369" s="625"/>
      <c r="S369" s="625"/>
      <c r="T369" s="626"/>
      <c r="U369" s="34"/>
      <c r="V369" s="34"/>
      <c r="W369" s="35" t="s">
        <v>68</v>
      </c>
      <c r="X369" s="615">
        <v>246</v>
      </c>
      <c r="Y369" s="616">
        <f t="shared" si="57"/>
        <v>255</v>
      </c>
      <c r="Z369" s="36">
        <f>IFERROR(IF(Y369=0,"",ROUNDUP(Y369/H369,0)*0.02175),"")</f>
        <v>0.36974999999999997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253.87199999999999</v>
      </c>
      <c r="BN369" s="64">
        <f t="shared" si="59"/>
        <v>263.16000000000003</v>
      </c>
      <c r="BO369" s="64">
        <f t="shared" si="60"/>
        <v>0.34166666666666662</v>
      </c>
      <c r="BP369" s="64">
        <f t="shared" si="61"/>
        <v>0.35416666666666663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22">
        <v>4607091383997</v>
      </c>
      <c r="E370" s="623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5"/>
      <c r="R370" s="625"/>
      <c r="S370" s="625"/>
      <c r="T370" s="626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22">
        <v>4680115882638</v>
      </c>
      <c r="E371" s="623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5"/>
      <c r="R371" s="625"/>
      <c r="S371" s="625"/>
      <c r="T371" s="626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22">
        <v>4680115884922</v>
      </c>
      <c r="E372" s="623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5"/>
      <c r="R372" s="625"/>
      <c r="S372" s="625"/>
      <c r="T372" s="626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22">
        <v>4680115884861</v>
      </c>
      <c r="E373" s="623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5"/>
      <c r="R373" s="625"/>
      <c r="S373" s="625"/>
      <c r="T373" s="626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44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45"/>
      <c r="P374" s="628" t="s">
        <v>85</v>
      </c>
      <c r="Q374" s="620"/>
      <c r="R374" s="620"/>
      <c r="S374" s="620"/>
      <c r="T374" s="620"/>
      <c r="U374" s="620"/>
      <c r="V374" s="621"/>
      <c r="W374" s="37" t="s">
        <v>86</v>
      </c>
      <c r="X374" s="617">
        <f>IFERROR(X367/H367,"0")+IFERROR(X368/H368,"0")+IFERROR(X369/H369,"0")+IFERROR(X370/H370,"0")+IFERROR(X371/H371,"0")+IFERROR(X372/H372,"0")+IFERROR(X373/H373,"0")</f>
        <v>80.933333333333337</v>
      </c>
      <c r="Y374" s="617">
        <f>IFERROR(Y367/H367,"0")+IFERROR(Y368/H368,"0")+IFERROR(Y369/H369,"0")+IFERROR(Y370/H370,"0")+IFERROR(Y371/H371,"0")+IFERROR(Y372/H372,"0")+IFERROR(Y373/H373,"0")</f>
        <v>82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1.7834999999999999</v>
      </c>
      <c r="AA374" s="618"/>
      <c r="AB374" s="618"/>
      <c r="AC374" s="618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45"/>
      <c r="P375" s="628" t="s">
        <v>85</v>
      </c>
      <c r="Q375" s="620"/>
      <c r="R375" s="620"/>
      <c r="S375" s="620"/>
      <c r="T375" s="620"/>
      <c r="U375" s="620"/>
      <c r="V375" s="621"/>
      <c r="W375" s="37" t="s">
        <v>68</v>
      </c>
      <c r="X375" s="617">
        <f>IFERROR(SUM(X367:X373),"0")</f>
        <v>1214</v>
      </c>
      <c r="Y375" s="617">
        <f>IFERROR(SUM(Y367:Y373),"0")</f>
        <v>1230</v>
      </c>
      <c r="Z375" s="37"/>
      <c r="AA375" s="618"/>
      <c r="AB375" s="618"/>
      <c r="AC375" s="618"/>
    </row>
    <row r="376" spans="1:68" ht="14.25" hidden="1" customHeight="1" x14ac:dyDescent="0.25">
      <c r="A376" s="634" t="s">
        <v>132</v>
      </c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0"/>
      <c r="P376" s="630"/>
      <c r="Q376" s="630"/>
      <c r="R376" s="630"/>
      <c r="S376" s="630"/>
      <c r="T376" s="630"/>
      <c r="U376" s="630"/>
      <c r="V376" s="630"/>
      <c r="W376" s="630"/>
      <c r="X376" s="630"/>
      <c r="Y376" s="630"/>
      <c r="Z376" s="630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22">
        <v>4607091383980</v>
      </c>
      <c r="E377" s="623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5"/>
      <c r="R377" s="625"/>
      <c r="S377" s="625"/>
      <c r="T377" s="626"/>
      <c r="U377" s="34"/>
      <c r="V377" s="34"/>
      <c r="W377" s="35" t="s">
        <v>68</v>
      </c>
      <c r="X377" s="615">
        <v>900</v>
      </c>
      <c r="Y377" s="616">
        <f>IFERROR(IF(X377="",0,CEILING((X377/$H377),1)*$H377),"")</f>
        <v>900</v>
      </c>
      <c r="Z377" s="36">
        <f>IFERROR(IF(Y377=0,"",ROUNDUP(Y377/H377,0)*0.02175),"")</f>
        <v>1.3049999999999999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928.8</v>
      </c>
      <c r="BN377" s="64">
        <f>IFERROR(Y377*I377/H377,"0")</f>
        <v>928.8</v>
      </c>
      <c r="BO377" s="64">
        <f>IFERROR(1/J377*(X377/H377),"0")</f>
        <v>1.25</v>
      </c>
      <c r="BP377" s="64">
        <f>IFERROR(1/J377*(Y377/H377),"0")</f>
        <v>1.25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22">
        <v>4607091384178</v>
      </c>
      <c r="E378" s="623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5"/>
      <c r="R378" s="625"/>
      <c r="S378" s="625"/>
      <c r="T378" s="626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44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45"/>
      <c r="P379" s="628" t="s">
        <v>85</v>
      </c>
      <c r="Q379" s="620"/>
      <c r="R379" s="620"/>
      <c r="S379" s="620"/>
      <c r="T379" s="620"/>
      <c r="U379" s="620"/>
      <c r="V379" s="621"/>
      <c r="W379" s="37" t="s">
        <v>86</v>
      </c>
      <c r="X379" s="617">
        <f>IFERROR(X377/H377,"0")+IFERROR(X378/H378,"0")</f>
        <v>60</v>
      </c>
      <c r="Y379" s="617">
        <f>IFERROR(Y377/H377,"0")+IFERROR(Y378/H378,"0")</f>
        <v>60</v>
      </c>
      <c r="Z379" s="617">
        <f>IFERROR(IF(Z377="",0,Z377),"0")+IFERROR(IF(Z378="",0,Z378),"0")</f>
        <v>1.3049999999999999</v>
      </c>
      <c r="AA379" s="618"/>
      <c r="AB379" s="618"/>
      <c r="AC379" s="618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45"/>
      <c r="P380" s="628" t="s">
        <v>85</v>
      </c>
      <c r="Q380" s="620"/>
      <c r="R380" s="620"/>
      <c r="S380" s="620"/>
      <c r="T380" s="620"/>
      <c r="U380" s="620"/>
      <c r="V380" s="621"/>
      <c r="W380" s="37" t="s">
        <v>68</v>
      </c>
      <c r="X380" s="617">
        <f>IFERROR(SUM(X377:X378),"0")</f>
        <v>900</v>
      </c>
      <c r="Y380" s="617">
        <f>IFERROR(SUM(Y377:Y378),"0")</f>
        <v>900</v>
      </c>
      <c r="Z380" s="37"/>
      <c r="AA380" s="618"/>
      <c r="AB380" s="618"/>
      <c r="AC380" s="618"/>
    </row>
    <row r="381" spans="1:68" ht="14.25" hidden="1" customHeight="1" x14ac:dyDescent="0.25">
      <c r="A381" s="634" t="s">
        <v>63</v>
      </c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0"/>
      <c r="P381" s="630"/>
      <c r="Q381" s="630"/>
      <c r="R381" s="630"/>
      <c r="S381" s="630"/>
      <c r="T381" s="630"/>
      <c r="U381" s="630"/>
      <c r="V381" s="630"/>
      <c r="W381" s="630"/>
      <c r="X381" s="630"/>
      <c r="Y381" s="630"/>
      <c r="Z381" s="630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22">
        <v>4607091383928</v>
      </c>
      <c r="E382" s="623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9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5"/>
      <c r="R382" s="625"/>
      <c r="S382" s="625"/>
      <c r="T382" s="626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22">
        <v>4607091384260</v>
      </c>
      <c r="E383" s="623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5"/>
      <c r="R383" s="625"/>
      <c r="S383" s="625"/>
      <c r="T383" s="626"/>
      <c r="U383" s="34"/>
      <c r="V383" s="34"/>
      <c r="W383" s="35" t="s">
        <v>68</v>
      </c>
      <c r="X383" s="615">
        <v>111</v>
      </c>
      <c r="Y383" s="616">
        <f>IFERROR(IF(X383="",0,CEILING((X383/$H383),1)*$H383),"")</f>
        <v>117</v>
      </c>
      <c r="Z383" s="36">
        <f>IFERROR(IF(Y383=0,"",ROUNDUP(Y383/H383,0)*0.01898),"")</f>
        <v>0.24674000000000001</v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117.401</v>
      </c>
      <c r="BN383" s="64">
        <f>IFERROR(Y383*I383/H383,"0")</f>
        <v>123.747</v>
      </c>
      <c r="BO383" s="64">
        <f>IFERROR(1/J383*(X383/H383),"0")</f>
        <v>0.19270833333333334</v>
      </c>
      <c r="BP383" s="64">
        <f>IFERROR(1/J383*(Y383/H383),"0")</f>
        <v>0.203125</v>
      </c>
    </row>
    <row r="384" spans="1:68" x14ac:dyDescent="0.2">
      <c r="A384" s="644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45"/>
      <c r="P384" s="628" t="s">
        <v>85</v>
      </c>
      <c r="Q384" s="620"/>
      <c r="R384" s="620"/>
      <c r="S384" s="620"/>
      <c r="T384" s="620"/>
      <c r="U384" s="620"/>
      <c r="V384" s="621"/>
      <c r="W384" s="37" t="s">
        <v>86</v>
      </c>
      <c r="X384" s="617">
        <f>IFERROR(X382/H382,"0")+IFERROR(X383/H383,"0")</f>
        <v>12.333333333333334</v>
      </c>
      <c r="Y384" s="617">
        <f>IFERROR(Y382/H382,"0")+IFERROR(Y383/H383,"0")</f>
        <v>13</v>
      </c>
      <c r="Z384" s="617">
        <f>IFERROR(IF(Z382="",0,Z382),"0")+IFERROR(IF(Z383="",0,Z383),"0")</f>
        <v>0.24674000000000001</v>
      </c>
      <c r="AA384" s="618"/>
      <c r="AB384" s="618"/>
      <c r="AC384" s="618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45"/>
      <c r="P385" s="628" t="s">
        <v>85</v>
      </c>
      <c r="Q385" s="620"/>
      <c r="R385" s="620"/>
      <c r="S385" s="620"/>
      <c r="T385" s="620"/>
      <c r="U385" s="620"/>
      <c r="V385" s="621"/>
      <c r="W385" s="37" t="s">
        <v>68</v>
      </c>
      <c r="X385" s="617">
        <f>IFERROR(SUM(X382:X383),"0")</f>
        <v>111</v>
      </c>
      <c r="Y385" s="617">
        <f>IFERROR(SUM(Y382:Y383),"0")</f>
        <v>117</v>
      </c>
      <c r="Z385" s="37"/>
      <c r="AA385" s="618"/>
      <c r="AB385" s="618"/>
      <c r="AC385" s="618"/>
    </row>
    <row r="386" spans="1:68" ht="14.25" hidden="1" customHeight="1" x14ac:dyDescent="0.25">
      <c r="A386" s="634" t="s">
        <v>169</v>
      </c>
      <c r="B386" s="630"/>
      <c r="C386" s="630"/>
      <c r="D386" s="630"/>
      <c r="E386" s="630"/>
      <c r="F386" s="630"/>
      <c r="G386" s="630"/>
      <c r="H386" s="630"/>
      <c r="I386" s="630"/>
      <c r="J386" s="630"/>
      <c r="K386" s="630"/>
      <c r="L386" s="630"/>
      <c r="M386" s="630"/>
      <c r="N386" s="630"/>
      <c r="O386" s="630"/>
      <c r="P386" s="630"/>
      <c r="Q386" s="630"/>
      <c r="R386" s="630"/>
      <c r="S386" s="630"/>
      <c r="T386" s="630"/>
      <c r="U386" s="630"/>
      <c r="V386" s="630"/>
      <c r="W386" s="630"/>
      <c r="X386" s="630"/>
      <c r="Y386" s="630"/>
      <c r="Z386" s="630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22">
        <v>4607091384673</v>
      </c>
      <c r="E387" s="623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5"/>
      <c r="R387" s="625"/>
      <c r="S387" s="625"/>
      <c r="T387" s="626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44"/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45"/>
      <c r="P388" s="628" t="s">
        <v>85</v>
      </c>
      <c r="Q388" s="620"/>
      <c r="R388" s="620"/>
      <c r="S388" s="620"/>
      <c r="T388" s="620"/>
      <c r="U388" s="620"/>
      <c r="V388" s="621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30"/>
      <c r="B389" s="630"/>
      <c r="C389" s="630"/>
      <c r="D389" s="630"/>
      <c r="E389" s="630"/>
      <c r="F389" s="630"/>
      <c r="G389" s="630"/>
      <c r="H389" s="630"/>
      <c r="I389" s="630"/>
      <c r="J389" s="630"/>
      <c r="K389" s="630"/>
      <c r="L389" s="630"/>
      <c r="M389" s="630"/>
      <c r="N389" s="630"/>
      <c r="O389" s="645"/>
      <c r="P389" s="628" t="s">
        <v>85</v>
      </c>
      <c r="Q389" s="620"/>
      <c r="R389" s="620"/>
      <c r="S389" s="620"/>
      <c r="T389" s="620"/>
      <c r="U389" s="620"/>
      <c r="V389" s="621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5" t="s">
        <v>608</v>
      </c>
      <c r="B390" s="630"/>
      <c r="C390" s="630"/>
      <c r="D390" s="630"/>
      <c r="E390" s="630"/>
      <c r="F390" s="630"/>
      <c r="G390" s="630"/>
      <c r="H390" s="630"/>
      <c r="I390" s="630"/>
      <c r="J390" s="630"/>
      <c r="K390" s="630"/>
      <c r="L390" s="630"/>
      <c r="M390" s="630"/>
      <c r="N390" s="630"/>
      <c r="O390" s="630"/>
      <c r="P390" s="630"/>
      <c r="Q390" s="630"/>
      <c r="R390" s="630"/>
      <c r="S390" s="630"/>
      <c r="T390" s="630"/>
      <c r="U390" s="630"/>
      <c r="V390" s="630"/>
      <c r="W390" s="630"/>
      <c r="X390" s="630"/>
      <c r="Y390" s="630"/>
      <c r="Z390" s="630"/>
      <c r="AA390" s="610"/>
      <c r="AB390" s="610"/>
      <c r="AC390" s="610"/>
    </row>
    <row r="391" spans="1:68" ht="14.25" hidden="1" customHeight="1" x14ac:dyDescent="0.25">
      <c r="A391" s="634" t="s">
        <v>95</v>
      </c>
      <c r="B391" s="630"/>
      <c r="C391" s="630"/>
      <c r="D391" s="630"/>
      <c r="E391" s="630"/>
      <c r="F391" s="630"/>
      <c r="G391" s="630"/>
      <c r="H391" s="630"/>
      <c r="I391" s="630"/>
      <c r="J391" s="630"/>
      <c r="K391" s="630"/>
      <c r="L391" s="630"/>
      <c r="M391" s="630"/>
      <c r="N391" s="630"/>
      <c r="O391" s="630"/>
      <c r="P391" s="630"/>
      <c r="Q391" s="630"/>
      <c r="R391" s="630"/>
      <c r="S391" s="630"/>
      <c r="T391" s="630"/>
      <c r="U391" s="630"/>
      <c r="V391" s="630"/>
      <c r="W391" s="630"/>
      <c r="X391" s="630"/>
      <c r="Y391" s="630"/>
      <c r="Z391" s="630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22">
        <v>4680115881907</v>
      </c>
      <c r="E392" s="623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9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5"/>
      <c r="R392" s="625"/>
      <c r="S392" s="625"/>
      <c r="T392" s="626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22">
        <v>4680115881907</v>
      </c>
      <c r="E393" s="623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5"/>
      <c r="R393" s="625"/>
      <c r="S393" s="625"/>
      <c r="T393" s="626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22">
        <v>4680115884892</v>
      </c>
      <c r="E394" s="623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5"/>
      <c r="R394" s="625"/>
      <c r="S394" s="625"/>
      <c r="T394" s="626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22">
        <v>4680115884885</v>
      </c>
      <c r="E395" s="623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5"/>
      <c r="R395" s="625"/>
      <c r="S395" s="625"/>
      <c r="T395" s="626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22">
        <v>4680115884908</v>
      </c>
      <c r="E396" s="623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7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5"/>
      <c r="R396" s="625"/>
      <c r="S396" s="625"/>
      <c r="T396" s="626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44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45"/>
      <c r="P397" s="628" t="s">
        <v>85</v>
      </c>
      <c r="Q397" s="620"/>
      <c r="R397" s="620"/>
      <c r="S397" s="620"/>
      <c r="T397" s="620"/>
      <c r="U397" s="620"/>
      <c r="V397" s="621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45"/>
      <c r="P398" s="628" t="s">
        <v>85</v>
      </c>
      <c r="Q398" s="620"/>
      <c r="R398" s="620"/>
      <c r="S398" s="620"/>
      <c r="T398" s="620"/>
      <c r="U398" s="620"/>
      <c r="V398" s="621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4" t="s">
        <v>143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22">
        <v>4607091384802</v>
      </c>
      <c r="E400" s="623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5"/>
      <c r="R400" s="625"/>
      <c r="S400" s="625"/>
      <c r="T400" s="626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44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45"/>
      <c r="P401" s="628" t="s">
        <v>85</v>
      </c>
      <c r="Q401" s="620"/>
      <c r="R401" s="620"/>
      <c r="S401" s="620"/>
      <c r="T401" s="620"/>
      <c r="U401" s="620"/>
      <c r="V401" s="621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45"/>
      <c r="P402" s="628" t="s">
        <v>85</v>
      </c>
      <c r="Q402" s="620"/>
      <c r="R402" s="620"/>
      <c r="S402" s="620"/>
      <c r="T402" s="620"/>
      <c r="U402" s="620"/>
      <c r="V402" s="621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4" t="s">
        <v>63</v>
      </c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0"/>
      <c r="P403" s="630"/>
      <c r="Q403" s="630"/>
      <c r="R403" s="630"/>
      <c r="S403" s="630"/>
      <c r="T403" s="630"/>
      <c r="U403" s="630"/>
      <c r="V403" s="630"/>
      <c r="W403" s="630"/>
      <c r="X403" s="630"/>
      <c r="Y403" s="630"/>
      <c r="Z403" s="630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22">
        <v>4607091384246</v>
      </c>
      <c r="E404" s="623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9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5"/>
      <c r="R404" s="625"/>
      <c r="S404" s="625"/>
      <c r="T404" s="626"/>
      <c r="U404" s="34"/>
      <c r="V404" s="34"/>
      <c r="W404" s="35" t="s">
        <v>68</v>
      </c>
      <c r="X404" s="615">
        <v>400</v>
      </c>
      <c r="Y404" s="616">
        <f>IFERROR(IF(X404="",0,CEILING((X404/$H404),1)*$H404),"")</f>
        <v>405</v>
      </c>
      <c r="Z404" s="36">
        <f>IFERROR(IF(Y404=0,"",ROUNDUP(Y404/H404,0)*0.01898),"")</f>
        <v>0.85409999999999997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423.06666666666666</v>
      </c>
      <c r="BN404" s="64">
        <f>IFERROR(Y404*I404/H404,"0")</f>
        <v>428.35500000000002</v>
      </c>
      <c r="BO404" s="64">
        <f>IFERROR(1/J404*(X404/H404),"0")</f>
        <v>0.69444444444444442</v>
      </c>
      <c r="BP404" s="64">
        <f>IFERROR(1/J404*(Y404/H404),"0")</f>
        <v>0.703125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22">
        <v>4680115881976</v>
      </c>
      <c r="E405" s="623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91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5"/>
      <c r="R405" s="625"/>
      <c r="S405" s="625"/>
      <c r="T405" s="626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22">
        <v>4607091384253</v>
      </c>
      <c r="E406" s="623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5"/>
      <c r="R406" s="625"/>
      <c r="S406" s="625"/>
      <c r="T406" s="626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22">
        <v>4680115881969</v>
      </c>
      <c r="E407" s="623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9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5"/>
      <c r="R407" s="625"/>
      <c r="S407" s="625"/>
      <c r="T407" s="626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44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45"/>
      <c r="P408" s="628" t="s">
        <v>85</v>
      </c>
      <c r="Q408" s="620"/>
      <c r="R408" s="620"/>
      <c r="S408" s="620"/>
      <c r="T408" s="620"/>
      <c r="U408" s="620"/>
      <c r="V408" s="621"/>
      <c r="W408" s="37" t="s">
        <v>86</v>
      </c>
      <c r="X408" s="617">
        <f>IFERROR(X404/H404,"0")+IFERROR(X405/H405,"0")+IFERROR(X406/H406,"0")+IFERROR(X407/H407,"0")</f>
        <v>44.444444444444443</v>
      </c>
      <c r="Y408" s="617">
        <f>IFERROR(Y404/H404,"0")+IFERROR(Y405/H405,"0")+IFERROR(Y406/H406,"0")+IFERROR(Y407/H407,"0")</f>
        <v>45</v>
      </c>
      <c r="Z408" s="617">
        <f>IFERROR(IF(Z404="",0,Z404),"0")+IFERROR(IF(Z405="",0,Z405),"0")+IFERROR(IF(Z406="",0,Z406),"0")+IFERROR(IF(Z407="",0,Z407),"0")</f>
        <v>0.85409999999999997</v>
      </c>
      <c r="AA408" s="618"/>
      <c r="AB408" s="618"/>
      <c r="AC408" s="618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45"/>
      <c r="P409" s="628" t="s">
        <v>85</v>
      </c>
      <c r="Q409" s="620"/>
      <c r="R409" s="620"/>
      <c r="S409" s="620"/>
      <c r="T409" s="620"/>
      <c r="U409" s="620"/>
      <c r="V409" s="621"/>
      <c r="W409" s="37" t="s">
        <v>68</v>
      </c>
      <c r="X409" s="617">
        <f>IFERROR(SUM(X404:X407),"0")</f>
        <v>400</v>
      </c>
      <c r="Y409" s="617">
        <f>IFERROR(SUM(Y404:Y407),"0")</f>
        <v>405</v>
      </c>
      <c r="Z409" s="37"/>
      <c r="AA409" s="618"/>
      <c r="AB409" s="618"/>
      <c r="AC409" s="618"/>
    </row>
    <row r="410" spans="1:68" ht="14.25" hidden="1" customHeight="1" x14ac:dyDescent="0.25">
      <c r="A410" s="634" t="s">
        <v>169</v>
      </c>
      <c r="B410" s="630"/>
      <c r="C410" s="630"/>
      <c r="D410" s="630"/>
      <c r="E410" s="630"/>
      <c r="F410" s="630"/>
      <c r="G410" s="630"/>
      <c r="H410" s="630"/>
      <c r="I410" s="630"/>
      <c r="J410" s="630"/>
      <c r="K410" s="630"/>
      <c r="L410" s="630"/>
      <c r="M410" s="630"/>
      <c r="N410" s="630"/>
      <c r="O410" s="630"/>
      <c r="P410" s="630"/>
      <c r="Q410" s="630"/>
      <c r="R410" s="630"/>
      <c r="S410" s="630"/>
      <c r="T410" s="630"/>
      <c r="U410" s="630"/>
      <c r="V410" s="630"/>
      <c r="W410" s="630"/>
      <c r="X410" s="630"/>
      <c r="Y410" s="630"/>
      <c r="Z410" s="630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22">
        <v>4607091389357</v>
      </c>
      <c r="E411" s="623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5"/>
      <c r="R411" s="625"/>
      <c r="S411" s="625"/>
      <c r="T411" s="626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44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45"/>
      <c r="P412" s="628" t="s">
        <v>85</v>
      </c>
      <c r="Q412" s="620"/>
      <c r="R412" s="620"/>
      <c r="S412" s="620"/>
      <c r="T412" s="620"/>
      <c r="U412" s="620"/>
      <c r="V412" s="621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45"/>
      <c r="P413" s="628" t="s">
        <v>85</v>
      </c>
      <c r="Q413" s="620"/>
      <c r="R413" s="620"/>
      <c r="S413" s="620"/>
      <c r="T413" s="620"/>
      <c r="U413" s="620"/>
      <c r="V413" s="621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hidden="1" customHeight="1" x14ac:dyDescent="0.25">
      <c r="A415" s="635" t="s">
        <v>639</v>
      </c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0"/>
      <c r="P415" s="630"/>
      <c r="Q415" s="630"/>
      <c r="R415" s="630"/>
      <c r="S415" s="630"/>
      <c r="T415" s="630"/>
      <c r="U415" s="630"/>
      <c r="V415" s="630"/>
      <c r="W415" s="630"/>
      <c r="X415" s="630"/>
      <c r="Y415" s="630"/>
      <c r="Z415" s="630"/>
      <c r="AA415" s="610"/>
      <c r="AB415" s="610"/>
      <c r="AC415" s="610"/>
    </row>
    <row r="416" spans="1:68" ht="14.25" hidden="1" customHeight="1" x14ac:dyDescent="0.25">
      <c r="A416" s="634" t="s">
        <v>143</v>
      </c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0"/>
      <c r="P416" s="630"/>
      <c r="Q416" s="630"/>
      <c r="R416" s="630"/>
      <c r="S416" s="630"/>
      <c r="T416" s="630"/>
      <c r="U416" s="630"/>
      <c r="V416" s="630"/>
      <c r="W416" s="630"/>
      <c r="X416" s="630"/>
      <c r="Y416" s="630"/>
      <c r="Z416" s="630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22">
        <v>4680115886100</v>
      </c>
      <c r="E417" s="623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7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5"/>
      <c r="R417" s="625"/>
      <c r="S417" s="625"/>
      <c r="T417" s="626"/>
      <c r="U417" s="34"/>
      <c r="V417" s="34"/>
      <c r="W417" s="35" t="s">
        <v>68</v>
      </c>
      <c r="X417" s="615">
        <v>84</v>
      </c>
      <c r="Y417" s="616">
        <f t="shared" ref="Y417:Y426" si="62">IFERROR(IF(X417="",0,CEILING((X417/$H417),1)*$H417),"")</f>
        <v>86.4</v>
      </c>
      <c r="Z417" s="36">
        <f>IFERROR(IF(Y417=0,"",ROUNDUP(Y417/H417,0)*0.00902),"")</f>
        <v>0.14432</v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87.266666666666666</v>
      </c>
      <c r="BN417" s="64">
        <f t="shared" ref="BN417:BN426" si="64">IFERROR(Y417*I417/H417,"0")</f>
        <v>89.76</v>
      </c>
      <c r="BO417" s="64">
        <f t="shared" ref="BO417:BO426" si="65">IFERROR(1/J417*(X417/H417),"0")</f>
        <v>0.11784511784511785</v>
      </c>
      <c r="BP417" s="64">
        <f t="shared" ref="BP417:BP426" si="66">IFERROR(1/J417*(Y417/H417),"0")</f>
        <v>0.12121212121212122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22">
        <v>4680115886117</v>
      </c>
      <c r="E418" s="623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70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5"/>
      <c r="R418" s="625"/>
      <c r="S418" s="625"/>
      <c r="T418" s="626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22">
        <v>4680115886117</v>
      </c>
      <c r="E419" s="623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5"/>
      <c r="R419" s="625"/>
      <c r="S419" s="625"/>
      <c r="T419" s="626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22">
        <v>4680115886124</v>
      </c>
      <c r="E420" s="623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7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5"/>
      <c r="R420" s="625"/>
      <c r="S420" s="625"/>
      <c r="T420" s="626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22">
        <v>4680115883147</v>
      </c>
      <c r="E421" s="623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5"/>
      <c r="R421" s="625"/>
      <c r="S421" s="625"/>
      <c r="T421" s="626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22">
        <v>4607091384338</v>
      </c>
      <c r="E422" s="623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5"/>
      <c r="R422" s="625"/>
      <c r="S422" s="625"/>
      <c r="T422" s="626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22">
        <v>4607091389524</v>
      </c>
      <c r="E423" s="623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5"/>
      <c r="R423" s="625"/>
      <c r="S423" s="625"/>
      <c r="T423" s="626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22">
        <v>4680115883161</v>
      </c>
      <c r="E424" s="623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5"/>
      <c r="R424" s="625"/>
      <c r="S424" s="625"/>
      <c r="T424" s="626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22">
        <v>4607091389531</v>
      </c>
      <c r="E425" s="623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5"/>
      <c r="R425" s="625"/>
      <c r="S425" s="625"/>
      <c r="T425" s="626"/>
      <c r="U425" s="34"/>
      <c r="V425" s="34"/>
      <c r="W425" s="35" t="s">
        <v>68</v>
      </c>
      <c r="X425" s="615">
        <v>39</v>
      </c>
      <c r="Y425" s="616">
        <f t="shared" si="62"/>
        <v>39.9</v>
      </c>
      <c r="Z425" s="36">
        <f t="shared" si="67"/>
        <v>9.5380000000000006E-2</v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41.414285714285711</v>
      </c>
      <c r="BN425" s="64">
        <f t="shared" si="64"/>
        <v>42.36999999999999</v>
      </c>
      <c r="BO425" s="64">
        <f t="shared" si="65"/>
        <v>7.9365079365079361E-2</v>
      </c>
      <c r="BP425" s="64">
        <f t="shared" si="66"/>
        <v>8.11965811965812E-2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22">
        <v>4607091384345</v>
      </c>
      <c r="E426" s="623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8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5"/>
      <c r="R426" s="625"/>
      <c r="S426" s="625"/>
      <c r="T426" s="626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44"/>
      <c r="B427" s="630"/>
      <c r="C427" s="630"/>
      <c r="D427" s="630"/>
      <c r="E427" s="630"/>
      <c r="F427" s="630"/>
      <c r="G427" s="630"/>
      <c r="H427" s="630"/>
      <c r="I427" s="630"/>
      <c r="J427" s="630"/>
      <c r="K427" s="630"/>
      <c r="L427" s="630"/>
      <c r="M427" s="630"/>
      <c r="N427" s="630"/>
      <c r="O427" s="645"/>
      <c r="P427" s="628" t="s">
        <v>85</v>
      </c>
      <c r="Q427" s="620"/>
      <c r="R427" s="620"/>
      <c r="S427" s="620"/>
      <c r="T427" s="620"/>
      <c r="U427" s="620"/>
      <c r="V427" s="621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34.126984126984127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35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0.23970000000000002</v>
      </c>
      <c r="AA427" s="618"/>
      <c r="AB427" s="618"/>
      <c r="AC427" s="618"/>
    </row>
    <row r="428" spans="1:68" x14ac:dyDescent="0.2">
      <c r="A428" s="630"/>
      <c r="B428" s="630"/>
      <c r="C428" s="630"/>
      <c r="D428" s="630"/>
      <c r="E428" s="630"/>
      <c r="F428" s="630"/>
      <c r="G428" s="630"/>
      <c r="H428" s="630"/>
      <c r="I428" s="630"/>
      <c r="J428" s="630"/>
      <c r="K428" s="630"/>
      <c r="L428" s="630"/>
      <c r="M428" s="630"/>
      <c r="N428" s="630"/>
      <c r="O428" s="645"/>
      <c r="P428" s="628" t="s">
        <v>85</v>
      </c>
      <c r="Q428" s="620"/>
      <c r="R428" s="620"/>
      <c r="S428" s="620"/>
      <c r="T428" s="620"/>
      <c r="U428" s="620"/>
      <c r="V428" s="621"/>
      <c r="W428" s="37" t="s">
        <v>68</v>
      </c>
      <c r="X428" s="617">
        <f>IFERROR(SUM(X417:X426),"0")</f>
        <v>123</v>
      </c>
      <c r="Y428" s="617">
        <f>IFERROR(SUM(Y417:Y426),"0")</f>
        <v>126.30000000000001</v>
      </c>
      <c r="Z428" s="37"/>
      <c r="AA428" s="618"/>
      <c r="AB428" s="618"/>
      <c r="AC428" s="618"/>
    </row>
    <row r="429" spans="1:68" ht="14.25" hidden="1" customHeight="1" x14ac:dyDescent="0.25">
      <c r="A429" s="634" t="s">
        <v>63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22">
        <v>4607091384352</v>
      </c>
      <c r="E430" s="623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7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5"/>
      <c r="R430" s="625"/>
      <c r="S430" s="625"/>
      <c r="T430" s="626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22">
        <v>4607091389654</v>
      </c>
      <c r="E431" s="623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5"/>
      <c r="R431" s="625"/>
      <c r="S431" s="625"/>
      <c r="T431" s="626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44"/>
      <c r="B432" s="630"/>
      <c r="C432" s="630"/>
      <c r="D432" s="630"/>
      <c r="E432" s="630"/>
      <c r="F432" s="630"/>
      <c r="G432" s="630"/>
      <c r="H432" s="630"/>
      <c r="I432" s="630"/>
      <c r="J432" s="630"/>
      <c r="K432" s="630"/>
      <c r="L432" s="630"/>
      <c r="M432" s="630"/>
      <c r="N432" s="630"/>
      <c r="O432" s="645"/>
      <c r="P432" s="628" t="s">
        <v>85</v>
      </c>
      <c r="Q432" s="620"/>
      <c r="R432" s="620"/>
      <c r="S432" s="620"/>
      <c r="T432" s="620"/>
      <c r="U432" s="620"/>
      <c r="V432" s="621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45"/>
      <c r="P433" s="628" t="s">
        <v>85</v>
      </c>
      <c r="Q433" s="620"/>
      <c r="R433" s="620"/>
      <c r="S433" s="620"/>
      <c r="T433" s="620"/>
      <c r="U433" s="620"/>
      <c r="V433" s="621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5" t="s">
        <v>671</v>
      </c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0"/>
      <c r="P434" s="630"/>
      <c r="Q434" s="630"/>
      <c r="R434" s="630"/>
      <c r="S434" s="630"/>
      <c r="T434" s="630"/>
      <c r="U434" s="630"/>
      <c r="V434" s="630"/>
      <c r="W434" s="630"/>
      <c r="X434" s="630"/>
      <c r="Y434" s="630"/>
      <c r="Z434" s="630"/>
      <c r="AA434" s="610"/>
      <c r="AB434" s="610"/>
      <c r="AC434" s="610"/>
    </row>
    <row r="435" spans="1:68" ht="14.25" hidden="1" customHeight="1" x14ac:dyDescent="0.25">
      <c r="A435" s="634" t="s">
        <v>132</v>
      </c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0"/>
      <c r="P435" s="630"/>
      <c r="Q435" s="630"/>
      <c r="R435" s="630"/>
      <c r="S435" s="630"/>
      <c r="T435" s="630"/>
      <c r="U435" s="630"/>
      <c r="V435" s="630"/>
      <c r="W435" s="630"/>
      <c r="X435" s="630"/>
      <c r="Y435" s="630"/>
      <c r="Z435" s="630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22">
        <v>4680115885240</v>
      </c>
      <c r="E436" s="623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5"/>
      <c r="R436" s="625"/>
      <c r="S436" s="625"/>
      <c r="T436" s="626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22">
        <v>4607091389364</v>
      </c>
      <c r="E437" s="623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5"/>
      <c r="R437" s="625"/>
      <c r="S437" s="625"/>
      <c r="T437" s="626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44"/>
      <c r="B438" s="630"/>
      <c r="C438" s="630"/>
      <c r="D438" s="630"/>
      <c r="E438" s="630"/>
      <c r="F438" s="630"/>
      <c r="G438" s="630"/>
      <c r="H438" s="630"/>
      <c r="I438" s="630"/>
      <c r="J438" s="630"/>
      <c r="K438" s="630"/>
      <c r="L438" s="630"/>
      <c r="M438" s="630"/>
      <c r="N438" s="630"/>
      <c r="O438" s="645"/>
      <c r="P438" s="628" t="s">
        <v>85</v>
      </c>
      <c r="Q438" s="620"/>
      <c r="R438" s="620"/>
      <c r="S438" s="620"/>
      <c r="T438" s="620"/>
      <c r="U438" s="620"/>
      <c r="V438" s="621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45"/>
      <c r="P439" s="628" t="s">
        <v>85</v>
      </c>
      <c r="Q439" s="620"/>
      <c r="R439" s="620"/>
      <c r="S439" s="620"/>
      <c r="T439" s="620"/>
      <c r="U439" s="620"/>
      <c r="V439" s="621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4" t="s">
        <v>143</v>
      </c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0"/>
      <c r="P440" s="630"/>
      <c r="Q440" s="630"/>
      <c r="R440" s="630"/>
      <c r="S440" s="630"/>
      <c r="T440" s="630"/>
      <c r="U440" s="630"/>
      <c r="V440" s="630"/>
      <c r="W440" s="630"/>
      <c r="X440" s="630"/>
      <c r="Y440" s="630"/>
      <c r="Z440" s="630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22">
        <v>4680115886094</v>
      </c>
      <c r="E441" s="623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5"/>
      <c r="R441" s="625"/>
      <c r="S441" s="625"/>
      <c r="T441" s="626"/>
      <c r="U441" s="34"/>
      <c r="V441" s="34"/>
      <c r="W441" s="35" t="s">
        <v>68</v>
      </c>
      <c r="X441" s="615">
        <v>46</v>
      </c>
      <c r="Y441" s="616">
        <f>IFERROR(IF(X441="",0,CEILING((X441/$H441),1)*$H441),"")</f>
        <v>48.6</v>
      </c>
      <c r="Z441" s="36">
        <f>IFERROR(IF(Y441=0,"",ROUNDUP(Y441/H441,0)*0.00902),"")</f>
        <v>8.1180000000000002E-2</v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47.788888888888884</v>
      </c>
      <c r="BN441" s="64">
        <f>IFERROR(Y441*I441/H441,"0")</f>
        <v>50.49</v>
      </c>
      <c r="BO441" s="64">
        <f>IFERROR(1/J441*(X441/H441),"0")</f>
        <v>6.4534231200897865E-2</v>
      </c>
      <c r="BP441" s="64">
        <f>IFERROR(1/J441*(Y441/H441),"0")</f>
        <v>6.8181818181818177E-2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22">
        <v>4607091389425</v>
      </c>
      <c r="E442" s="623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5"/>
      <c r="R442" s="625"/>
      <c r="S442" s="625"/>
      <c r="T442" s="626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22">
        <v>4680115880771</v>
      </c>
      <c r="E443" s="623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9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5"/>
      <c r="R443" s="625"/>
      <c r="S443" s="625"/>
      <c r="T443" s="626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22">
        <v>4607091389500</v>
      </c>
      <c r="E444" s="623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6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5"/>
      <c r="R444" s="625"/>
      <c r="S444" s="625"/>
      <c r="T444" s="626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44"/>
      <c r="B445" s="630"/>
      <c r="C445" s="630"/>
      <c r="D445" s="630"/>
      <c r="E445" s="630"/>
      <c r="F445" s="630"/>
      <c r="G445" s="630"/>
      <c r="H445" s="630"/>
      <c r="I445" s="630"/>
      <c r="J445" s="630"/>
      <c r="K445" s="630"/>
      <c r="L445" s="630"/>
      <c r="M445" s="630"/>
      <c r="N445" s="630"/>
      <c r="O445" s="645"/>
      <c r="P445" s="628" t="s">
        <v>85</v>
      </c>
      <c r="Q445" s="620"/>
      <c r="R445" s="620"/>
      <c r="S445" s="620"/>
      <c r="T445" s="620"/>
      <c r="U445" s="620"/>
      <c r="V445" s="621"/>
      <c r="W445" s="37" t="s">
        <v>86</v>
      </c>
      <c r="X445" s="617">
        <f>IFERROR(X441/H441,"0")+IFERROR(X442/H442,"0")+IFERROR(X443/H443,"0")+IFERROR(X444/H444,"0")</f>
        <v>8.5185185185185173</v>
      </c>
      <c r="Y445" s="617">
        <f>IFERROR(Y441/H441,"0")+IFERROR(Y442/H442,"0")+IFERROR(Y443/H443,"0")+IFERROR(Y444/H444,"0")</f>
        <v>9</v>
      </c>
      <c r="Z445" s="617">
        <f>IFERROR(IF(Z441="",0,Z441),"0")+IFERROR(IF(Z442="",0,Z442),"0")+IFERROR(IF(Z443="",0,Z443),"0")+IFERROR(IF(Z444="",0,Z444),"0")</f>
        <v>8.1180000000000002E-2</v>
      </c>
      <c r="AA445" s="618"/>
      <c r="AB445" s="618"/>
      <c r="AC445" s="618"/>
    </row>
    <row r="446" spans="1:68" x14ac:dyDescent="0.2">
      <c r="A446" s="630"/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45"/>
      <c r="P446" s="628" t="s">
        <v>85</v>
      </c>
      <c r="Q446" s="620"/>
      <c r="R446" s="620"/>
      <c r="S446" s="620"/>
      <c r="T446" s="620"/>
      <c r="U446" s="620"/>
      <c r="V446" s="621"/>
      <c r="W446" s="37" t="s">
        <v>68</v>
      </c>
      <c r="X446" s="617">
        <f>IFERROR(SUM(X441:X444),"0")</f>
        <v>46</v>
      </c>
      <c r="Y446" s="617">
        <f>IFERROR(SUM(Y441:Y444),"0")</f>
        <v>48.6</v>
      </c>
      <c r="Z446" s="37"/>
      <c r="AA446" s="618"/>
      <c r="AB446" s="618"/>
      <c r="AC446" s="618"/>
    </row>
    <row r="447" spans="1:68" ht="16.5" hidden="1" customHeight="1" x14ac:dyDescent="0.25">
      <c r="A447" s="635" t="s">
        <v>689</v>
      </c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0"/>
      <c r="P447" s="630"/>
      <c r="Q447" s="630"/>
      <c r="R447" s="630"/>
      <c r="S447" s="630"/>
      <c r="T447" s="630"/>
      <c r="U447" s="630"/>
      <c r="V447" s="630"/>
      <c r="W447" s="630"/>
      <c r="X447" s="630"/>
      <c r="Y447" s="630"/>
      <c r="Z447" s="630"/>
      <c r="AA447" s="610"/>
      <c r="AB447" s="610"/>
      <c r="AC447" s="610"/>
    </row>
    <row r="448" spans="1:68" ht="14.25" hidden="1" customHeight="1" x14ac:dyDescent="0.25">
      <c r="A448" s="634" t="s">
        <v>143</v>
      </c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0"/>
      <c r="P448" s="630"/>
      <c r="Q448" s="630"/>
      <c r="R448" s="630"/>
      <c r="S448" s="630"/>
      <c r="T448" s="630"/>
      <c r="U448" s="630"/>
      <c r="V448" s="630"/>
      <c r="W448" s="630"/>
      <c r="X448" s="630"/>
      <c r="Y448" s="630"/>
      <c r="Z448" s="630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22">
        <v>4680115885189</v>
      </c>
      <c r="E449" s="623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6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5"/>
      <c r="R449" s="625"/>
      <c r="S449" s="625"/>
      <c r="T449" s="626"/>
      <c r="U449" s="34"/>
      <c r="V449" s="34"/>
      <c r="W449" s="35" t="s">
        <v>68</v>
      </c>
      <c r="X449" s="615">
        <v>1</v>
      </c>
      <c r="Y449" s="616">
        <f>IFERROR(IF(X449="",0,CEILING((X449/$H449),1)*$H449),"")</f>
        <v>1.2</v>
      </c>
      <c r="Z449" s="36">
        <f>IFERROR(IF(Y449=0,"",ROUNDUP(Y449/H449,0)*0.00502),"")</f>
        <v>5.0200000000000002E-3</v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1.1433333333333335</v>
      </c>
      <c r="BN449" s="64">
        <f>IFERROR(Y449*I449/H449,"0")</f>
        <v>1.3720000000000001</v>
      </c>
      <c r="BO449" s="64">
        <f>IFERROR(1/J449*(X449/H449),"0")</f>
        <v>3.5612535612535618E-3</v>
      </c>
      <c r="BP449" s="64">
        <f>IFERROR(1/J449*(Y449/H449),"0")</f>
        <v>4.2735042735042739E-3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22">
        <v>4680115885110</v>
      </c>
      <c r="E450" s="623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5"/>
      <c r="R450" s="625"/>
      <c r="S450" s="625"/>
      <c r="T450" s="626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44"/>
      <c r="B451" s="630"/>
      <c r="C451" s="630"/>
      <c r="D451" s="630"/>
      <c r="E451" s="630"/>
      <c r="F451" s="630"/>
      <c r="G451" s="630"/>
      <c r="H451" s="630"/>
      <c r="I451" s="630"/>
      <c r="J451" s="630"/>
      <c r="K451" s="630"/>
      <c r="L451" s="630"/>
      <c r="M451" s="630"/>
      <c r="N451" s="630"/>
      <c r="O451" s="645"/>
      <c r="P451" s="628" t="s">
        <v>85</v>
      </c>
      <c r="Q451" s="620"/>
      <c r="R451" s="620"/>
      <c r="S451" s="620"/>
      <c r="T451" s="620"/>
      <c r="U451" s="620"/>
      <c r="V451" s="621"/>
      <c r="W451" s="37" t="s">
        <v>86</v>
      </c>
      <c r="X451" s="617">
        <f>IFERROR(X449/H449,"0")+IFERROR(X450/H450,"0")</f>
        <v>0.83333333333333337</v>
      </c>
      <c r="Y451" s="617">
        <f>IFERROR(Y449/H449,"0")+IFERROR(Y450/H450,"0")</f>
        <v>1</v>
      </c>
      <c r="Z451" s="617">
        <f>IFERROR(IF(Z449="",0,Z449),"0")+IFERROR(IF(Z450="",0,Z450),"0")</f>
        <v>5.0200000000000002E-3</v>
      </c>
      <c r="AA451" s="618"/>
      <c r="AB451" s="618"/>
      <c r="AC451" s="618"/>
    </row>
    <row r="452" spans="1:68" x14ac:dyDescent="0.2">
      <c r="A452" s="630"/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45"/>
      <c r="P452" s="628" t="s">
        <v>85</v>
      </c>
      <c r="Q452" s="620"/>
      <c r="R452" s="620"/>
      <c r="S452" s="620"/>
      <c r="T452" s="620"/>
      <c r="U452" s="620"/>
      <c r="V452" s="621"/>
      <c r="W452" s="37" t="s">
        <v>68</v>
      </c>
      <c r="X452" s="617">
        <f>IFERROR(SUM(X449:X450),"0")</f>
        <v>1</v>
      </c>
      <c r="Y452" s="617">
        <f>IFERROR(SUM(Y449:Y450),"0")</f>
        <v>1.2</v>
      </c>
      <c r="Z452" s="37"/>
      <c r="AA452" s="618"/>
      <c r="AB452" s="618"/>
      <c r="AC452" s="618"/>
    </row>
    <row r="453" spans="1:68" ht="16.5" hidden="1" customHeight="1" x14ac:dyDescent="0.25">
      <c r="A453" s="635" t="s">
        <v>696</v>
      </c>
      <c r="B453" s="630"/>
      <c r="C453" s="630"/>
      <c r="D453" s="630"/>
      <c r="E453" s="630"/>
      <c r="F453" s="630"/>
      <c r="G453" s="630"/>
      <c r="H453" s="630"/>
      <c r="I453" s="630"/>
      <c r="J453" s="630"/>
      <c r="K453" s="630"/>
      <c r="L453" s="630"/>
      <c r="M453" s="630"/>
      <c r="N453" s="630"/>
      <c r="O453" s="630"/>
      <c r="P453" s="630"/>
      <c r="Q453" s="630"/>
      <c r="R453" s="630"/>
      <c r="S453" s="630"/>
      <c r="T453" s="630"/>
      <c r="U453" s="630"/>
      <c r="V453" s="630"/>
      <c r="W453" s="630"/>
      <c r="X453" s="630"/>
      <c r="Y453" s="630"/>
      <c r="Z453" s="630"/>
      <c r="AA453" s="610"/>
      <c r="AB453" s="610"/>
      <c r="AC453" s="610"/>
    </row>
    <row r="454" spans="1:68" ht="14.25" hidden="1" customHeight="1" x14ac:dyDescent="0.25">
      <c r="A454" s="634" t="s">
        <v>143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22">
        <v>4680115885103</v>
      </c>
      <c r="E455" s="623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9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5"/>
      <c r="R455" s="625"/>
      <c r="S455" s="625"/>
      <c r="T455" s="626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44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45"/>
      <c r="P456" s="628" t="s">
        <v>85</v>
      </c>
      <c r="Q456" s="620"/>
      <c r="R456" s="620"/>
      <c r="S456" s="620"/>
      <c r="T456" s="620"/>
      <c r="U456" s="620"/>
      <c r="V456" s="621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45"/>
      <c r="P457" s="628" t="s">
        <v>85</v>
      </c>
      <c r="Q457" s="620"/>
      <c r="R457" s="620"/>
      <c r="S457" s="620"/>
      <c r="T457" s="620"/>
      <c r="U457" s="620"/>
      <c r="V457" s="621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4" t="s">
        <v>169</v>
      </c>
      <c r="B458" s="630"/>
      <c r="C458" s="630"/>
      <c r="D458" s="630"/>
      <c r="E458" s="630"/>
      <c r="F458" s="630"/>
      <c r="G458" s="630"/>
      <c r="H458" s="630"/>
      <c r="I458" s="630"/>
      <c r="J458" s="630"/>
      <c r="K458" s="630"/>
      <c r="L458" s="630"/>
      <c r="M458" s="630"/>
      <c r="N458" s="630"/>
      <c r="O458" s="630"/>
      <c r="P458" s="630"/>
      <c r="Q458" s="630"/>
      <c r="R458" s="630"/>
      <c r="S458" s="630"/>
      <c r="T458" s="630"/>
      <c r="U458" s="630"/>
      <c r="V458" s="630"/>
      <c r="W458" s="630"/>
      <c r="X458" s="630"/>
      <c r="Y458" s="630"/>
      <c r="Z458" s="630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22">
        <v>4680115885509</v>
      </c>
      <c r="E459" s="623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7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5"/>
      <c r="R459" s="625"/>
      <c r="S459" s="625"/>
      <c r="T459" s="626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44"/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45"/>
      <c r="P460" s="628" t="s">
        <v>85</v>
      </c>
      <c r="Q460" s="620"/>
      <c r="R460" s="620"/>
      <c r="S460" s="620"/>
      <c r="T460" s="620"/>
      <c r="U460" s="620"/>
      <c r="V460" s="621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30"/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45"/>
      <c r="P461" s="628" t="s">
        <v>85</v>
      </c>
      <c r="Q461" s="620"/>
      <c r="R461" s="620"/>
      <c r="S461" s="620"/>
      <c r="T461" s="620"/>
      <c r="U461" s="620"/>
      <c r="V461" s="621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hidden="1" customHeight="1" x14ac:dyDescent="0.25">
      <c r="A463" s="635" t="s">
        <v>703</v>
      </c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0"/>
      <c r="P463" s="630"/>
      <c r="Q463" s="630"/>
      <c r="R463" s="630"/>
      <c r="S463" s="630"/>
      <c r="T463" s="630"/>
      <c r="U463" s="630"/>
      <c r="V463" s="630"/>
      <c r="W463" s="630"/>
      <c r="X463" s="630"/>
      <c r="Y463" s="630"/>
      <c r="Z463" s="630"/>
      <c r="AA463" s="610"/>
      <c r="AB463" s="610"/>
      <c r="AC463" s="610"/>
    </row>
    <row r="464" spans="1:68" ht="14.25" hidden="1" customHeight="1" x14ac:dyDescent="0.25">
      <c r="A464" s="634" t="s">
        <v>95</v>
      </c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0"/>
      <c r="P464" s="630"/>
      <c r="Q464" s="630"/>
      <c r="R464" s="630"/>
      <c r="S464" s="630"/>
      <c r="T464" s="630"/>
      <c r="U464" s="630"/>
      <c r="V464" s="630"/>
      <c r="W464" s="630"/>
      <c r="X464" s="630"/>
      <c r="Y464" s="630"/>
      <c r="Z464" s="630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22">
        <v>4607091389067</v>
      </c>
      <c r="E465" s="623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5"/>
      <c r="R465" s="625"/>
      <c r="S465" s="625"/>
      <c r="T465" s="626"/>
      <c r="U465" s="34"/>
      <c r="V465" s="34"/>
      <c r="W465" s="35" t="s">
        <v>68</v>
      </c>
      <c r="X465" s="615">
        <v>128</v>
      </c>
      <c r="Y465" s="616">
        <f t="shared" ref="Y465:Y480" si="68">IFERROR(IF(X465="",0,CEILING((X465/$H465),1)*$H465),"")</f>
        <v>132</v>
      </c>
      <c r="Z465" s="36">
        <f t="shared" ref="Z465:Z470" si="69">IFERROR(IF(Y465=0,"",ROUNDUP(Y465/H465,0)*0.01196),"")</f>
        <v>0.29899999999999999</v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136.72727272727272</v>
      </c>
      <c r="BN465" s="64">
        <f t="shared" ref="BN465:BN480" si="71">IFERROR(Y465*I465/H465,"0")</f>
        <v>140.99999999999997</v>
      </c>
      <c r="BO465" s="64">
        <f t="shared" ref="BO465:BO480" si="72">IFERROR(1/J465*(X465/H465),"0")</f>
        <v>0.23310023310023312</v>
      </c>
      <c r="BP465" s="64">
        <f t="shared" ref="BP465:BP480" si="73">IFERROR(1/J465*(Y465/H465),"0")</f>
        <v>0.24038461538461539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22">
        <v>4680115885271</v>
      </c>
      <c r="E466" s="623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5"/>
      <c r="R466" s="625"/>
      <c r="S466" s="625"/>
      <c r="T466" s="626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22">
        <v>4680115885226</v>
      </c>
      <c r="E467" s="623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5"/>
      <c r="R467" s="625"/>
      <c r="S467" s="625"/>
      <c r="T467" s="626"/>
      <c r="U467" s="34"/>
      <c r="V467" s="34"/>
      <c r="W467" s="35" t="s">
        <v>68</v>
      </c>
      <c r="X467" s="615">
        <v>64</v>
      </c>
      <c r="Y467" s="616">
        <f t="shared" si="68"/>
        <v>68.64</v>
      </c>
      <c r="Z467" s="36">
        <f t="shared" si="69"/>
        <v>0.15548000000000001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68.36363636363636</v>
      </c>
      <c r="BN467" s="64">
        <f t="shared" si="71"/>
        <v>73.319999999999993</v>
      </c>
      <c r="BO467" s="64">
        <f t="shared" si="72"/>
        <v>0.11655011655011656</v>
      </c>
      <c r="BP467" s="64">
        <f t="shared" si="73"/>
        <v>0.125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22">
        <v>4680115884502</v>
      </c>
      <c r="E468" s="623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5"/>
      <c r="R468" s="625"/>
      <c r="S468" s="625"/>
      <c r="T468" s="626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22">
        <v>4607091389104</v>
      </c>
      <c r="E469" s="623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8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5"/>
      <c r="R469" s="625"/>
      <c r="S469" s="625"/>
      <c r="T469" s="626"/>
      <c r="U469" s="34"/>
      <c r="V469" s="34"/>
      <c r="W469" s="35" t="s">
        <v>68</v>
      </c>
      <c r="X469" s="615">
        <v>250</v>
      </c>
      <c r="Y469" s="616">
        <f t="shared" si="68"/>
        <v>253.44</v>
      </c>
      <c r="Z469" s="36">
        <f t="shared" si="69"/>
        <v>0.57408000000000003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267.04545454545456</v>
      </c>
      <c r="BN469" s="64">
        <f t="shared" si="71"/>
        <v>270.71999999999997</v>
      </c>
      <c r="BO469" s="64">
        <f t="shared" si="72"/>
        <v>0.45527389277389274</v>
      </c>
      <c r="BP469" s="64">
        <f t="shared" si="73"/>
        <v>0.46153846153846156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22">
        <v>4680115884519</v>
      </c>
      <c r="E470" s="623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7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5"/>
      <c r="R470" s="625"/>
      <c r="S470" s="625"/>
      <c r="T470" s="626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22">
        <v>4680115886391</v>
      </c>
      <c r="E471" s="623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90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5"/>
      <c r="R471" s="625"/>
      <c r="S471" s="625"/>
      <c r="T471" s="626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22">
        <v>4680115880603</v>
      </c>
      <c r="E472" s="623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5"/>
      <c r="R472" s="625"/>
      <c r="S472" s="625"/>
      <c r="T472" s="626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22">
        <v>4680115880603</v>
      </c>
      <c r="E473" s="623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5"/>
      <c r="R473" s="625"/>
      <c r="S473" s="625"/>
      <c r="T473" s="626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22">
        <v>4680115882782</v>
      </c>
      <c r="E474" s="623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5"/>
      <c r="R474" s="625"/>
      <c r="S474" s="625"/>
      <c r="T474" s="626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22">
        <v>4680115886469</v>
      </c>
      <c r="E475" s="623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75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5"/>
      <c r="R475" s="625"/>
      <c r="S475" s="625"/>
      <c r="T475" s="626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22">
        <v>4680115886483</v>
      </c>
      <c r="E476" s="623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91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5"/>
      <c r="R476" s="625"/>
      <c r="S476" s="625"/>
      <c r="T476" s="626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22">
        <v>4680115885479</v>
      </c>
      <c r="E477" s="623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5"/>
      <c r="R477" s="625"/>
      <c r="S477" s="625"/>
      <c r="T477" s="626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22">
        <v>4607091389982</v>
      </c>
      <c r="E478" s="623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7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5"/>
      <c r="R478" s="625"/>
      <c r="S478" s="625"/>
      <c r="T478" s="626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22">
        <v>4607091389982</v>
      </c>
      <c r="E479" s="623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9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5"/>
      <c r="R479" s="625"/>
      <c r="S479" s="625"/>
      <c r="T479" s="626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22">
        <v>4680115886490</v>
      </c>
      <c r="E480" s="623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8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5"/>
      <c r="R480" s="625"/>
      <c r="S480" s="625"/>
      <c r="T480" s="626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44"/>
      <c r="B481" s="630"/>
      <c r="C481" s="630"/>
      <c r="D481" s="630"/>
      <c r="E481" s="630"/>
      <c r="F481" s="630"/>
      <c r="G481" s="630"/>
      <c r="H481" s="630"/>
      <c r="I481" s="630"/>
      <c r="J481" s="630"/>
      <c r="K481" s="630"/>
      <c r="L481" s="630"/>
      <c r="M481" s="630"/>
      <c r="N481" s="630"/>
      <c r="O481" s="645"/>
      <c r="P481" s="628" t="s">
        <v>85</v>
      </c>
      <c r="Q481" s="620"/>
      <c r="R481" s="620"/>
      <c r="S481" s="620"/>
      <c r="T481" s="620"/>
      <c r="U481" s="620"/>
      <c r="V481" s="621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83.712121212121204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86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1.0285600000000001</v>
      </c>
      <c r="AA481" s="618"/>
      <c r="AB481" s="618"/>
      <c r="AC481" s="618"/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45"/>
      <c r="P482" s="628" t="s">
        <v>85</v>
      </c>
      <c r="Q482" s="620"/>
      <c r="R482" s="620"/>
      <c r="S482" s="620"/>
      <c r="T482" s="620"/>
      <c r="U482" s="620"/>
      <c r="V482" s="621"/>
      <c r="W482" s="37" t="s">
        <v>68</v>
      </c>
      <c r="X482" s="617">
        <f>IFERROR(SUM(X465:X480),"0")</f>
        <v>442</v>
      </c>
      <c r="Y482" s="617">
        <f>IFERROR(SUM(Y465:Y480),"0")</f>
        <v>454.08</v>
      </c>
      <c r="Z482" s="37"/>
      <c r="AA482" s="618"/>
      <c r="AB482" s="618"/>
      <c r="AC482" s="618"/>
    </row>
    <row r="483" spans="1:68" ht="14.25" hidden="1" customHeight="1" x14ac:dyDescent="0.25">
      <c r="A483" s="634" t="s">
        <v>132</v>
      </c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0"/>
      <c r="P483" s="630"/>
      <c r="Q483" s="630"/>
      <c r="R483" s="630"/>
      <c r="S483" s="630"/>
      <c r="T483" s="630"/>
      <c r="U483" s="630"/>
      <c r="V483" s="630"/>
      <c r="W483" s="630"/>
      <c r="X483" s="630"/>
      <c r="Y483" s="630"/>
      <c r="Z483" s="630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22">
        <v>4607091388930</v>
      </c>
      <c r="E484" s="623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6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5"/>
      <c r="R484" s="625"/>
      <c r="S484" s="625"/>
      <c r="T484" s="626"/>
      <c r="U484" s="34"/>
      <c r="V484" s="34"/>
      <c r="W484" s="35" t="s">
        <v>68</v>
      </c>
      <c r="X484" s="615">
        <v>350</v>
      </c>
      <c r="Y484" s="616">
        <f>IFERROR(IF(X484="",0,CEILING((X484/$H484),1)*$H484),"")</f>
        <v>353.76</v>
      </c>
      <c r="Z484" s="36">
        <f>IFERROR(IF(Y484=0,"",ROUNDUP(Y484/H484,0)*0.01196),"")</f>
        <v>0.80132000000000003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373.86363636363637</v>
      </c>
      <c r="BN484" s="64">
        <f>IFERROR(Y484*I484/H484,"0")</f>
        <v>377.87999999999994</v>
      </c>
      <c r="BO484" s="64">
        <f>IFERROR(1/J484*(X484/H484),"0")</f>
        <v>0.63738344988344986</v>
      </c>
      <c r="BP484" s="64">
        <f>IFERROR(1/J484*(Y484/H484),"0")</f>
        <v>0.64423076923076927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22">
        <v>4680115886407</v>
      </c>
      <c r="E485" s="623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7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5"/>
      <c r="R485" s="625"/>
      <c r="S485" s="625"/>
      <c r="T485" s="626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22">
        <v>4680115880054</v>
      </c>
      <c r="E486" s="623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6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5"/>
      <c r="R486" s="625"/>
      <c r="S486" s="625"/>
      <c r="T486" s="626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44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45"/>
      <c r="P487" s="628" t="s">
        <v>85</v>
      </c>
      <c r="Q487" s="620"/>
      <c r="R487" s="620"/>
      <c r="S487" s="620"/>
      <c r="T487" s="620"/>
      <c r="U487" s="620"/>
      <c r="V487" s="621"/>
      <c r="W487" s="37" t="s">
        <v>86</v>
      </c>
      <c r="X487" s="617">
        <f>IFERROR(X484/H484,"0")+IFERROR(X485/H485,"0")+IFERROR(X486/H486,"0")</f>
        <v>66.287878787878782</v>
      </c>
      <c r="Y487" s="617">
        <f>IFERROR(Y484/H484,"0")+IFERROR(Y485/H485,"0")+IFERROR(Y486/H486,"0")</f>
        <v>67</v>
      </c>
      <c r="Z487" s="617">
        <f>IFERROR(IF(Z484="",0,Z484),"0")+IFERROR(IF(Z485="",0,Z485),"0")+IFERROR(IF(Z486="",0,Z486),"0")</f>
        <v>0.80132000000000003</v>
      </c>
      <c r="AA487" s="618"/>
      <c r="AB487" s="618"/>
      <c r="AC487" s="618"/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45"/>
      <c r="P488" s="628" t="s">
        <v>85</v>
      </c>
      <c r="Q488" s="620"/>
      <c r="R488" s="620"/>
      <c r="S488" s="620"/>
      <c r="T488" s="620"/>
      <c r="U488" s="620"/>
      <c r="V488" s="621"/>
      <c r="W488" s="37" t="s">
        <v>68</v>
      </c>
      <c r="X488" s="617">
        <f>IFERROR(SUM(X484:X486),"0")</f>
        <v>350</v>
      </c>
      <c r="Y488" s="617">
        <f>IFERROR(SUM(Y484:Y486),"0")</f>
        <v>353.76</v>
      </c>
      <c r="Z488" s="37"/>
      <c r="AA488" s="618"/>
      <c r="AB488" s="618"/>
      <c r="AC488" s="618"/>
    </row>
    <row r="489" spans="1:68" ht="14.25" hidden="1" customHeight="1" x14ac:dyDescent="0.25">
      <c r="A489" s="634" t="s">
        <v>143</v>
      </c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0"/>
      <c r="P489" s="630"/>
      <c r="Q489" s="630"/>
      <c r="R489" s="630"/>
      <c r="S489" s="630"/>
      <c r="T489" s="630"/>
      <c r="U489" s="630"/>
      <c r="V489" s="630"/>
      <c r="W489" s="630"/>
      <c r="X489" s="630"/>
      <c r="Y489" s="630"/>
      <c r="Z489" s="630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22">
        <v>4680115883116</v>
      </c>
      <c r="E490" s="623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5"/>
      <c r="R490" s="625"/>
      <c r="S490" s="625"/>
      <c r="T490" s="626"/>
      <c r="U490" s="34"/>
      <c r="V490" s="34"/>
      <c r="W490" s="35" t="s">
        <v>68</v>
      </c>
      <c r="X490" s="615">
        <v>135</v>
      </c>
      <c r="Y490" s="616">
        <f t="shared" ref="Y490:Y498" si="74">IFERROR(IF(X490="",0,CEILING((X490/$H490),1)*$H490),"")</f>
        <v>137.28</v>
      </c>
      <c r="Z490" s="36">
        <f>IFERROR(IF(Y490=0,"",ROUNDUP(Y490/H490,0)*0.01196),"")</f>
        <v>0.31096000000000001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144.20454545454544</v>
      </c>
      <c r="BN490" s="64">
        <f t="shared" ref="BN490:BN498" si="76">IFERROR(Y490*I490/H490,"0")</f>
        <v>146.63999999999999</v>
      </c>
      <c r="BO490" s="64">
        <f t="shared" ref="BO490:BO498" si="77">IFERROR(1/J490*(X490/H490),"0")</f>
        <v>0.24584790209790208</v>
      </c>
      <c r="BP490" s="64">
        <f t="shared" ref="BP490:BP498" si="78">IFERROR(1/J490*(Y490/H490),"0")</f>
        <v>0.25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22">
        <v>4680115883093</v>
      </c>
      <c r="E491" s="623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5"/>
      <c r="R491" s="625"/>
      <c r="S491" s="625"/>
      <c r="T491" s="626"/>
      <c r="U491" s="34"/>
      <c r="V491" s="34"/>
      <c r="W491" s="35" t="s">
        <v>68</v>
      </c>
      <c r="X491" s="615">
        <v>110</v>
      </c>
      <c r="Y491" s="616">
        <f t="shared" si="74"/>
        <v>110.88000000000001</v>
      </c>
      <c r="Z491" s="36">
        <f>IFERROR(IF(Y491=0,"",ROUNDUP(Y491/H491,0)*0.01196),"")</f>
        <v>0.25115999999999999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117.49999999999999</v>
      </c>
      <c r="BN491" s="64">
        <f t="shared" si="76"/>
        <v>118.44</v>
      </c>
      <c r="BO491" s="64">
        <f t="shared" si="77"/>
        <v>0.20032051282051283</v>
      </c>
      <c r="BP491" s="64">
        <f t="shared" si="78"/>
        <v>0.20192307692307693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22">
        <v>4680115883109</v>
      </c>
      <c r="E492" s="623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9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5"/>
      <c r="R492" s="625"/>
      <c r="S492" s="625"/>
      <c r="T492" s="626"/>
      <c r="U492" s="34"/>
      <c r="V492" s="34"/>
      <c r="W492" s="35" t="s">
        <v>68</v>
      </c>
      <c r="X492" s="615">
        <v>208</v>
      </c>
      <c r="Y492" s="616">
        <f t="shared" si="74"/>
        <v>211.20000000000002</v>
      </c>
      <c r="Z492" s="36">
        <f>IFERROR(IF(Y492=0,"",ROUNDUP(Y492/H492,0)*0.01196),"")</f>
        <v>0.47839999999999999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222.18181818181816</v>
      </c>
      <c r="BN492" s="64">
        <f t="shared" si="76"/>
        <v>225.60000000000002</v>
      </c>
      <c r="BO492" s="64">
        <f t="shared" si="77"/>
        <v>0.37878787878787878</v>
      </c>
      <c r="BP492" s="64">
        <f t="shared" si="78"/>
        <v>0.38461538461538464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22">
        <v>4680115886438</v>
      </c>
      <c r="E493" s="623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85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5"/>
      <c r="R493" s="625"/>
      <c r="S493" s="625"/>
      <c r="T493" s="626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22">
        <v>4680115882072</v>
      </c>
      <c r="E494" s="623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9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5"/>
      <c r="R494" s="625"/>
      <c r="S494" s="625"/>
      <c r="T494" s="626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22">
        <v>4680115882072</v>
      </c>
      <c r="E495" s="623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5"/>
      <c r="R495" s="625"/>
      <c r="S495" s="625"/>
      <c r="T495" s="626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22">
        <v>4680115882102</v>
      </c>
      <c r="E496" s="623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5"/>
      <c r="R496" s="625"/>
      <c r="S496" s="625"/>
      <c r="T496" s="626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22">
        <v>4680115882096</v>
      </c>
      <c r="E497" s="623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5"/>
      <c r="R497" s="625"/>
      <c r="S497" s="625"/>
      <c r="T497" s="626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22">
        <v>4680115882096</v>
      </c>
      <c r="E498" s="623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8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5"/>
      <c r="R498" s="625"/>
      <c r="S498" s="625"/>
      <c r="T498" s="626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44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645"/>
      <c r="P499" s="628" t="s">
        <v>85</v>
      </c>
      <c r="Q499" s="620"/>
      <c r="R499" s="620"/>
      <c r="S499" s="620"/>
      <c r="T499" s="620"/>
      <c r="U499" s="620"/>
      <c r="V499" s="621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85.795454545454533</v>
      </c>
      <c r="Y499" s="617">
        <f>IFERROR(Y490/H490,"0")+IFERROR(Y491/H491,"0")+IFERROR(Y492/H492,"0")+IFERROR(Y493/H493,"0")+IFERROR(Y494/H494,"0")+IFERROR(Y495/H495,"0")+IFERROR(Y496/H496,"0")+IFERROR(Y497/H497,"0")+IFERROR(Y498/H498,"0")</f>
        <v>87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1.0405199999999999</v>
      </c>
      <c r="AA499" s="618"/>
      <c r="AB499" s="618"/>
      <c r="AC499" s="618"/>
    </row>
    <row r="500" spans="1:68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645"/>
      <c r="P500" s="628" t="s">
        <v>85</v>
      </c>
      <c r="Q500" s="620"/>
      <c r="R500" s="620"/>
      <c r="S500" s="620"/>
      <c r="T500" s="620"/>
      <c r="U500" s="620"/>
      <c r="V500" s="621"/>
      <c r="W500" s="37" t="s">
        <v>68</v>
      </c>
      <c r="X500" s="617">
        <f>IFERROR(SUM(X490:X498),"0")</f>
        <v>453</v>
      </c>
      <c r="Y500" s="617">
        <f>IFERROR(SUM(Y490:Y498),"0")</f>
        <v>459.36</v>
      </c>
      <c r="Z500" s="37"/>
      <c r="AA500" s="618"/>
      <c r="AB500" s="618"/>
      <c r="AC500" s="618"/>
    </row>
    <row r="501" spans="1:68" ht="14.25" hidden="1" customHeight="1" x14ac:dyDescent="0.25">
      <c r="A501" s="634" t="s">
        <v>63</v>
      </c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630"/>
      <c r="P501" s="630"/>
      <c r="Q501" s="630"/>
      <c r="R501" s="630"/>
      <c r="S501" s="630"/>
      <c r="T501" s="630"/>
      <c r="U501" s="630"/>
      <c r="V501" s="630"/>
      <c r="W501" s="630"/>
      <c r="X501" s="630"/>
      <c r="Y501" s="630"/>
      <c r="Z501" s="630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22">
        <v>4607091383409</v>
      </c>
      <c r="E502" s="623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5"/>
      <c r="R502" s="625"/>
      <c r="S502" s="625"/>
      <c r="T502" s="626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22">
        <v>4607091383416</v>
      </c>
      <c r="E503" s="623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5"/>
      <c r="R503" s="625"/>
      <c r="S503" s="625"/>
      <c r="T503" s="626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22">
        <v>4680115883536</v>
      </c>
      <c r="E504" s="623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5"/>
      <c r="R504" s="625"/>
      <c r="S504" s="625"/>
      <c r="T504" s="626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44"/>
      <c r="B505" s="630"/>
      <c r="C505" s="630"/>
      <c r="D505" s="630"/>
      <c r="E505" s="630"/>
      <c r="F505" s="630"/>
      <c r="G505" s="630"/>
      <c r="H505" s="630"/>
      <c r="I505" s="630"/>
      <c r="J505" s="630"/>
      <c r="K505" s="630"/>
      <c r="L505" s="630"/>
      <c r="M505" s="630"/>
      <c r="N505" s="630"/>
      <c r="O505" s="645"/>
      <c r="P505" s="628" t="s">
        <v>85</v>
      </c>
      <c r="Q505" s="620"/>
      <c r="R505" s="620"/>
      <c r="S505" s="620"/>
      <c r="T505" s="620"/>
      <c r="U505" s="620"/>
      <c r="V505" s="621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30"/>
      <c r="B506" s="630"/>
      <c r="C506" s="630"/>
      <c r="D506" s="630"/>
      <c r="E506" s="630"/>
      <c r="F506" s="630"/>
      <c r="G506" s="630"/>
      <c r="H506" s="630"/>
      <c r="I506" s="630"/>
      <c r="J506" s="630"/>
      <c r="K506" s="630"/>
      <c r="L506" s="630"/>
      <c r="M506" s="630"/>
      <c r="N506" s="630"/>
      <c r="O506" s="645"/>
      <c r="P506" s="628" t="s">
        <v>85</v>
      </c>
      <c r="Q506" s="620"/>
      <c r="R506" s="620"/>
      <c r="S506" s="620"/>
      <c r="T506" s="620"/>
      <c r="U506" s="620"/>
      <c r="V506" s="621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4" t="s">
        <v>169</v>
      </c>
      <c r="B507" s="630"/>
      <c r="C507" s="630"/>
      <c r="D507" s="630"/>
      <c r="E507" s="630"/>
      <c r="F507" s="630"/>
      <c r="G507" s="630"/>
      <c r="H507" s="630"/>
      <c r="I507" s="630"/>
      <c r="J507" s="630"/>
      <c r="K507" s="630"/>
      <c r="L507" s="630"/>
      <c r="M507" s="630"/>
      <c r="N507" s="630"/>
      <c r="O507" s="630"/>
      <c r="P507" s="630"/>
      <c r="Q507" s="630"/>
      <c r="R507" s="630"/>
      <c r="S507" s="630"/>
      <c r="T507" s="630"/>
      <c r="U507" s="630"/>
      <c r="V507" s="630"/>
      <c r="W507" s="630"/>
      <c r="X507" s="630"/>
      <c r="Y507" s="630"/>
      <c r="Z507" s="630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22">
        <v>4680115885035</v>
      </c>
      <c r="E508" s="623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9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5"/>
      <c r="R508" s="625"/>
      <c r="S508" s="625"/>
      <c r="T508" s="626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22">
        <v>4680115885936</v>
      </c>
      <c r="E509" s="623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71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5"/>
      <c r="R509" s="625"/>
      <c r="S509" s="625"/>
      <c r="T509" s="626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44"/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45"/>
      <c r="P510" s="628" t="s">
        <v>85</v>
      </c>
      <c r="Q510" s="620"/>
      <c r="R510" s="620"/>
      <c r="S510" s="620"/>
      <c r="T510" s="620"/>
      <c r="U510" s="620"/>
      <c r="V510" s="621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30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630"/>
      <c r="O511" s="645"/>
      <c r="P511" s="628" t="s">
        <v>85</v>
      </c>
      <c r="Q511" s="620"/>
      <c r="R511" s="620"/>
      <c r="S511" s="620"/>
      <c r="T511" s="620"/>
      <c r="U511" s="620"/>
      <c r="V511" s="621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hidden="1" customHeight="1" x14ac:dyDescent="0.25">
      <c r="A513" s="635" t="s">
        <v>780</v>
      </c>
      <c r="B513" s="630"/>
      <c r="C513" s="630"/>
      <c r="D513" s="630"/>
      <c r="E513" s="630"/>
      <c r="F513" s="630"/>
      <c r="G513" s="630"/>
      <c r="H513" s="630"/>
      <c r="I513" s="630"/>
      <c r="J513" s="630"/>
      <c r="K513" s="630"/>
      <c r="L513" s="630"/>
      <c r="M513" s="630"/>
      <c r="N513" s="630"/>
      <c r="O513" s="630"/>
      <c r="P513" s="630"/>
      <c r="Q513" s="630"/>
      <c r="R513" s="630"/>
      <c r="S513" s="630"/>
      <c r="T513" s="630"/>
      <c r="U513" s="630"/>
      <c r="V513" s="630"/>
      <c r="W513" s="630"/>
      <c r="X513" s="630"/>
      <c r="Y513" s="630"/>
      <c r="Z513" s="630"/>
      <c r="AA513" s="610"/>
      <c r="AB513" s="610"/>
      <c r="AC513" s="610"/>
    </row>
    <row r="514" spans="1:68" ht="14.25" hidden="1" customHeight="1" x14ac:dyDescent="0.25">
      <c r="A514" s="634" t="s">
        <v>95</v>
      </c>
      <c r="B514" s="630"/>
      <c r="C514" s="630"/>
      <c r="D514" s="630"/>
      <c r="E514" s="630"/>
      <c r="F514" s="630"/>
      <c r="G514" s="630"/>
      <c r="H514" s="630"/>
      <c r="I514" s="630"/>
      <c r="J514" s="630"/>
      <c r="K514" s="630"/>
      <c r="L514" s="630"/>
      <c r="M514" s="630"/>
      <c r="N514" s="630"/>
      <c r="O514" s="630"/>
      <c r="P514" s="630"/>
      <c r="Q514" s="630"/>
      <c r="R514" s="630"/>
      <c r="S514" s="630"/>
      <c r="T514" s="630"/>
      <c r="U514" s="630"/>
      <c r="V514" s="630"/>
      <c r="W514" s="630"/>
      <c r="X514" s="630"/>
      <c r="Y514" s="630"/>
      <c r="Z514" s="630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22">
        <v>4640242181011</v>
      </c>
      <c r="E515" s="623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683" t="s">
        <v>783</v>
      </c>
      <c r="Q515" s="625"/>
      <c r="R515" s="625"/>
      <c r="S515" s="625"/>
      <c r="T515" s="626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22">
        <v>4640242180441</v>
      </c>
      <c r="E516" s="623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6" t="s">
        <v>787</v>
      </c>
      <c r="Q516" s="625"/>
      <c r="R516" s="625"/>
      <c r="S516" s="625"/>
      <c r="T516" s="626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22">
        <v>4640242180564</v>
      </c>
      <c r="E517" s="623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792" t="s">
        <v>791</v>
      </c>
      <c r="Q517" s="625"/>
      <c r="R517" s="625"/>
      <c r="S517" s="625"/>
      <c r="T517" s="626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44"/>
      <c r="B518" s="630"/>
      <c r="C518" s="630"/>
      <c r="D518" s="630"/>
      <c r="E518" s="630"/>
      <c r="F518" s="630"/>
      <c r="G518" s="630"/>
      <c r="H518" s="630"/>
      <c r="I518" s="630"/>
      <c r="J518" s="630"/>
      <c r="K518" s="630"/>
      <c r="L518" s="630"/>
      <c r="M518" s="630"/>
      <c r="N518" s="630"/>
      <c r="O518" s="645"/>
      <c r="P518" s="628" t="s">
        <v>85</v>
      </c>
      <c r="Q518" s="620"/>
      <c r="R518" s="620"/>
      <c r="S518" s="620"/>
      <c r="T518" s="620"/>
      <c r="U518" s="620"/>
      <c r="V518" s="621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30"/>
      <c r="B519" s="630"/>
      <c r="C519" s="630"/>
      <c r="D519" s="630"/>
      <c r="E519" s="630"/>
      <c r="F519" s="630"/>
      <c r="G519" s="630"/>
      <c r="H519" s="630"/>
      <c r="I519" s="630"/>
      <c r="J519" s="630"/>
      <c r="K519" s="630"/>
      <c r="L519" s="630"/>
      <c r="M519" s="630"/>
      <c r="N519" s="630"/>
      <c r="O519" s="645"/>
      <c r="P519" s="628" t="s">
        <v>85</v>
      </c>
      <c r="Q519" s="620"/>
      <c r="R519" s="620"/>
      <c r="S519" s="620"/>
      <c r="T519" s="620"/>
      <c r="U519" s="620"/>
      <c r="V519" s="621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4" t="s">
        <v>132</v>
      </c>
      <c r="B520" s="630"/>
      <c r="C520" s="630"/>
      <c r="D520" s="630"/>
      <c r="E520" s="630"/>
      <c r="F520" s="630"/>
      <c r="G520" s="630"/>
      <c r="H520" s="630"/>
      <c r="I520" s="630"/>
      <c r="J520" s="630"/>
      <c r="K520" s="630"/>
      <c r="L520" s="630"/>
      <c r="M520" s="630"/>
      <c r="N520" s="630"/>
      <c r="O520" s="630"/>
      <c r="P520" s="630"/>
      <c r="Q520" s="630"/>
      <c r="R520" s="630"/>
      <c r="S520" s="630"/>
      <c r="T520" s="630"/>
      <c r="U520" s="630"/>
      <c r="V520" s="630"/>
      <c r="W520" s="630"/>
      <c r="X520" s="630"/>
      <c r="Y520" s="630"/>
      <c r="Z520" s="630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22">
        <v>4640242180519</v>
      </c>
      <c r="E521" s="623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922" t="s">
        <v>795</v>
      </c>
      <c r="Q521" s="625"/>
      <c r="R521" s="625"/>
      <c r="S521" s="625"/>
      <c r="T521" s="626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22">
        <v>4640242180519</v>
      </c>
      <c r="E522" s="623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938" t="s">
        <v>798</v>
      </c>
      <c r="Q522" s="625"/>
      <c r="R522" s="625"/>
      <c r="S522" s="625"/>
      <c r="T522" s="626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22">
        <v>4640242180526</v>
      </c>
      <c r="E523" s="623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885" t="s">
        <v>802</v>
      </c>
      <c r="Q523" s="625"/>
      <c r="R523" s="625"/>
      <c r="S523" s="625"/>
      <c r="T523" s="626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22">
        <v>4640242181363</v>
      </c>
      <c r="E524" s="623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848" t="s">
        <v>805</v>
      </c>
      <c r="Q524" s="625"/>
      <c r="R524" s="625"/>
      <c r="S524" s="625"/>
      <c r="T524" s="626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44"/>
      <c r="B525" s="630"/>
      <c r="C525" s="630"/>
      <c r="D525" s="630"/>
      <c r="E525" s="630"/>
      <c r="F525" s="630"/>
      <c r="G525" s="630"/>
      <c r="H525" s="630"/>
      <c r="I525" s="630"/>
      <c r="J525" s="630"/>
      <c r="K525" s="630"/>
      <c r="L525" s="630"/>
      <c r="M525" s="630"/>
      <c r="N525" s="630"/>
      <c r="O525" s="645"/>
      <c r="P525" s="628" t="s">
        <v>85</v>
      </c>
      <c r="Q525" s="620"/>
      <c r="R525" s="620"/>
      <c r="S525" s="620"/>
      <c r="T525" s="620"/>
      <c r="U525" s="620"/>
      <c r="V525" s="621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30"/>
      <c r="B526" s="630"/>
      <c r="C526" s="630"/>
      <c r="D526" s="630"/>
      <c r="E526" s="630"/>
      <c r="F526" s="630"/>
      <c r="G526" s="630"/>
      <c r="H526" s="630"/>
      <c r="I526" s="630"/>
      <c r="J526" s="630"/>
      <c r="K526" s="630"/>
      <c r="L526" s="630"/>
      <c r="M526" s="630"/>
      <c r="N526" s="630"/>
      <c r="O526" s="645"/>
      <c r="P526" s="628" t="s">
        <v>85</v>
      </c>
      <c r="Q526" s="620"/>
      <c r="R526" s="620"/>
      <c r="S526" s="620"/>
      <c r="T526" s="620"/>
      <c r="U526" s="620"/>
      <c r="V526" s="621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4" t="s">
        <v>143</v>
      </c>
      <c r="B527" s="630"/>
      <c r="C527" s="630"/>
      <c r="D527" s="630"/>
      <c r="E527" s="630"/>
      <c r="F527" s="630"/>
      <c r="G527" s="630"/>
      <c r="H527" s="630"/>
      <c r="I527" s="630"/>
      <c r="J527" s="630"/>
      <c r="K527" s="630"/>
      <c r="L527" s="630"/>
      <c r="M527" s="630"/>
      <c r="N527" s="630"/>
      <c r="O527" s="630"/>
      <c r="P527" s="630"/>
      <c r="Q527" s="630"/>
      <c r="R527" s="630"/>
      <c r="S527" s="630"/>
      <c r="T527" s="630"/>
      <c r="U527" s="630"/>
      <c r="V527" s="630"/>
      <c r="W527" s="630"/>
      <c r="X527" s="630"/>
      <c r="Y527" s="630"/>
      <c r="Z527" s="630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22">
        <v>4640242180816</v>
      </c>
      <c r="E528" s="623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672" t="s">
        <v>809</v>
      </c>
      <c r="Q528" s="625"/>
      <c r="R528" s="625"/>
      <c r="S528" s="625"/>
      <c r="T528" s="626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22">
        <v>4640242180595</v>
      </c>
      <c r="E529" s="623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859" t="s">
        <v>813</v>
      </c>
      <c r="Q529" s="625"/>
      <c r="R529" s="625"/>
      <c r="S529" s="625"/>
      <c r="T529" s="626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44"/>
      <c r="B530" s="630"/>
      <c r="C530" s="630"/>
      <c r="D530" s="630"/>
      <c r="E530" s="630"/>
      <c r="F530" s="630"/>
      <c r="G530" s="630"/>
      <c r="H530" s="630"/>
      <c r="I530" s="630"/>
      <c r="J530" s="630"/>
      <c r="K530" s="630"/>
      <c r="L530" s="630"/>
      <c r="M530" s="630"/>
      <c r="N530" s="630"/>
      <c r="O530" s="645"/>
      <c r="P530" s="628" t="s">
        <v>85</v>
      </c>
      <c r="Q530" s="620"/>
      <c r="R530" s="620"/>
      <c r="S530" s="620"/>
      <c r="T530" s="620"/>
      <c r="U530" s="620"/>
      <c r="V530" s="621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30"/>
      <c r="B531" s="630"/>
      <c r="C531" s="630"/>
      <c r="D531" s="630"/>
      <c r="E531" s="630"/>
      <c r="F531" s="630"/>
      <c r="G531" s="630"/>
      <c r="H531" s="630"/>
      <c r="I531" s="630"/>
      <c r="J531" s="630"/>
      <c r="K531" s="630"/>
      <c r="L531" s="630"/>
      <c r="M531" s="630"/>
      <c r="N531" s="630"/>
      <c r="O531" s="645"/>
      <c r="P531" s="628" t="s">
        <v>85</v>
      </c>
      <c r="Q531" s="620"/>
      <c r="R531" s="620"/>
      <c r="S531" s="620"/>
      <c r="T531" s="620"/>
      <c r="U531" s="620"/>
      <c r="V531" s="621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4" t="s">
        <v>63</v>
      </c>
      <c r="B532" s="630"/>
      <c r="C532" s="630"/>
      <c r="D532" s="630"/>
      <c r="E532" s="630"/>
      <c r="F532" s="630"/>
      <c r="G532" s="630"/>
      <c r="H532" s="630"/>
      <c r="I532" s="630"/>
      <c r="J532" s="630"/>
      <c r="K532" s="630"/>
      <c r="L532" s="630"/>
      <c r="M532" s="630"/>
      <c r="N532" s="630"/>
      <c r="O532" s="630"/>
      <c r="P532" s="630"/>
      <c r="Q532" s="630"/>
      <c r="R532" s="630"/>
      <c r="S532" s="630"/>
      <c r="T532" s="630"/>
      <c r="U532" s="630"/>
      <c r="V532" s="630"/>
      <c r="W532" s="630"/>
      <c r="X532" s="630"/>
      <c r="Y532" s="630"/>
      <c r="Z532" s="630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22">
        <v>4640242180533</v>
      </c>
      <c r="E533" s="623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14" t="s">
        <v>817</v>
      </c>
      <c r="Q533" s="625"/>
      <c r="R533" s="625"/>
      <c r="S533" s="625"/>
      <c r="T533" s="626"/>
      <c r="U533" s="34"/>
      <c r="V533" s="34"/>
      <c r="W533" s="35" t="s">
        <v>68</v>
      </c>
      <c r="X533" s="615">
        <v>88</v>
      </c>
      <c r="Y533" s="616">
        <f>IFERROR(IF(X533="",0,CEILING((X533/$H533),1)*$H533),"")</f>
        <v>90</v>
      </c>
      <c r="Z533" s="36">
        <f>IFERROR(IF(Y533=0,"",ROUNDUP(Y533/H533,0)*0.01898),"")</f>
        <v>0.1898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93.074666666666673</v>
      </c>
      <c r="BN533" s="64">
        <f>IFERROR(Y533*I533/H533,"0")</f>
        <v>95.19</v>
      </c>
      <c r="BO533" s="64">
        <f>IFERROR(1/J533*(X533/H533),"0")</f>
        <v>0.15277777777777779</v>
      </c>
      <c r="BP533" s="64">
        <f>IFERROR(1/J533*(Y533/H533),"0")</f>
        <v>0.15625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22">
        <v>4640242180533</v>
      </c>
      <c r="E534" s="623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648" t="s">
        <v>817</v>
      </c>
      <c r="Q534" s="625"/>
      <c r="R534" s="625"/>
      <c r="S534" s="625"/>
      <c r="T534" s="626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44"/>
      <c r="B535" s="630"/>
      <c r="C535" s="630"/>
      <c r="D535" s="630"/>
      <c r="E535" s="630"/>
      <c r="F535" s="630"/>
      <c r="G535" s="630"/>
      <c r="H535" s="630"/>
      <c r="I535" s="630"/>
      <c r="J535" s="630"/>
      <c r="K535" s="630"/>
      <c r="L535" s="630"/>
      <c r="M535" s="630"/>
      <c r="N535" s="630"/>
      <c r="O535" s="645"/>
      <c r="P535" s="628" t="s">
        <v>85</v>
      </c>
      <c r="Q535" s="620"/>
      <c r="R535" s="620"/>
      <c r="S535" s="620"/>
      <c r="T535" s="620"/>
      <c r="U535" s="620"/>
      <c r="V535" s="621"/>
      <c r="W535" s="37" t="s">
        <v>86</v>
      </c>
      <c r="X535" s="617">
        <f>IFERROR(X533/H533,"0")+IFERROR(X534/H534,"0")</f>
        <v>9.7777777777777786</v>
      </c>
      <c r="Y535" s="617">
        <f>IFERROR(Y533/H533,"0")+IFERROR(Y534/H534,"0")</f>
        <v>10</v>
      </c>
      <c r="Z535" s="617">
        <f>IFERROR(IF(Z533="",0,Z533),"0")+IFERROR(IF(Z534="",0,Z534),"0")</f>
        <v>0.1898</v>
      </c>
      <c r="AA535" s="618"/>
      <c r="AB535" s="618"/>
      <c r="AC535" s="618"/>
    </row>
    <row r="536" spans="1:68" x14ac:dyDescent="0.2">
      <c r="A536" s="630"/>
      <c r="B536" s="630"/>
      <c r="C536" s="630"/>
      <c r="D536" s="630"/>
      <c r="E536" s="630"/>
      <c r="F536" s="630"/>
      <c r="G536" s="630"/>
      <c r="H536" s="630"/>
      <c r="I536" s="630"/>
      <c r="J536" s="630"/>
      <c r="K536" s="630"/>
      <c r="L536" s="630"/>
      <c r="M536" s="630"/>
      <c r="N536" s="630"/>
      <c r="O536" s="645"/>
      <c r="P536" s="628" t="s">
        <v>85</v>
      </c>
      <c r="Q536" s="620"/>
      <c r="R536" s="620"/>
      <c r="S536" s="620"/>
      <c r="T536" s="620"/>
      <c r="U536" s="620"/>
      <c r="V536" s="621"/>
      <c r="W536" s="37" t="s">
        <v>68</v>
      </c>
      <c r="X536" s="617">
        <f>IFERROR(SUM(X533:X534),"0")</f>
        <v>88</v>
      </c>
      <c r="Y536" s="617">
        <f>IFERROR(SUM(Y533:Y534),"0")</f>
        <v>90</v>
      </c>
      <c r="Z536" s="37"/>
      <c r="AA536" s="618"/>
      <c r="AB536" s="618"/>
      <c r="AC536" s="618"/>
    </row>
    <row r="537" spans="1:68" ht="14.25" hidden="1" customHeight="1" x14ac:dyDescent="0.25">
      <c r="A537" s="634" t="s">
        <v>169</v>
      </c>
      <c r="B537" s="630"/>
      <c r="C537" s="630"/>
      <c r="D537" s="630"/>
      <c r="E537" s="630"/>
      <c r="F537" s="630"/>
      <c r="G537" s="630"/>
      <c r="H537" s="630"/>
      <c r="I537" s="630"/>
      <c r="J537" s="630"/>
      <c r="K537" s="630"/>
      <c r="L537" s="630"/>
      <c r="M537" s="630"/>
      <c r="N537" s="630"/>
      <c r="O537" s="630"/>
      <c r="P537" s="630"/>
      <c r="Q537" s="630"/>
      <c r="R537" s="630"/>
      <c r="S537" s="630"/>
      <c r="T537" s="630"/>
      <c r="U537" s="630"/>
      <c r="V537" s="630"/>
      <c r="W537" s="630"/>
      <c r="X537" s="630"/>
      <c r="Y537" s="630"/>
      <c r="Z537" s="630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22">
        <v>4640242180120</v>
      </c>
      <c r="E538" s="623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799" t="s">
        <v>822</v>
      </c>
      <c r="Q538" s="625"/>
      <c r="R538" s="625"/>
      <c r="S538" s="625"/>
      <c r="T538" s="626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22">
        <v>4640242180120</v>
      </c>
      <c r="E539" s="623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964" t="s">
        <v>825</v>
      </c>
      <c r="Q539" s="625"/>
      <c r="R539" s="625"/>
      <c r="S539" s="625"/>
      <c r="T539" s="626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22">
        <v>4640242180137</v>
      </c>
      <c r="E540" s="623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05" t="s">
        <v>828</v>
      </c>
      <c r="Q540" s="625"/>
      <c r="R540" s="625"/>
      <c r="S540" s="625"/>
      <c r="T540" s="626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22">
        <v>4640242180137</v>
      </c>
      <c r="E541" s="623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765" t="s">
        <v>831</v>
      </c>
      <c r="Q541" s="625"/>
      <c r="R541" s="625"/>
      <c r="S541" s="625"/>
      <c r="T541" s="626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44"/>
      <c r="B542" s="630"/>
      <c r="C542" s="630"/>
      <c r="D542" s="630"/>
      <c r="E542" s="630"/>
      <c r="F542" s="630"/>
      <c r="G542" s="630"/>
      <c r="H542" s="630"/>
      <c r="I542" s="630"/>
      <c r="J542" s="630"/>
      <c r="K542" s="630"/>
      <c r="L542" s="630"/>
      <c r="M542" s="630"/>
      <c r="N542" s="630"/>
      <c r="O542" s="645"/>
      <c r="P542" s="628" t="s">
        <v>85</v>
      </c>
      <c r="Q542" s="620"/>
      <c r="R542" s="620"/>
      <c r="S542" s="620"/>
      <c r="T542" s="620"/>
      <c r="U542" s="620"/>
      <c r="V542" s="621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30"/>
      <c r="B543" s="630"/>
      <c r="C543" s="630"/>
      <c r="D543" s="630"/>
      <c r="E543" s="630"/>
      <c r="F543" s="630"/>
      <c r="G543" s="630"/>
      <c r="H543" s="630"/>
      <c r="I543" s="630"/>
      <c r="J543" s="630"/>
      <c r="K543" s="630"/>
      <c r="L543" s="630"/>
      <c r="M543" s="630"/>
      <c r="N543" s="630"/>
      <c r="O543" s="645"/>
      <c r="P543" s="628" t="s">
        <v>85</v>
      </c>
      <c r="Q543" s="620"/>
      <c r="R543" s="620"/>
      <c r="S543" s="620"/>
      <c r="T543" s="620"/>
      <c r="U543" s="620"/>
      <c r="V543" s="621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5" t="s">
        <v>832</v>
      </c>
      <c r="B544" s="630"/>
      <c r="C544" s="630"/>
      <c r="D544" s="630"/>
      <c r="E544" s="630"/>
      <c r="F544" s="630"/>
      <c r="G544" s="630"/>
      <c r="H544" s="630"/>
      <c r="I544" s="630"/>
      <c r="J544" s="630"/>
      <c r="K544" s="630"/>
      <c r="L544" s="630"/>
      <c r="M544" s="630"/>
      <c r="N544" s="630"/>
      <c r="O544" s="630"/>
      <c r="P544" s="630"/>
      <c r="Q544" s="630"/>
      <c r="R544" s="630"/>
      <c r="S544" s="630"/>
      <c r="T544" s="630"/>
      <c r="U544" s="630"/>
      <c r="V544" s="630"/>
      <c r="W544" s="630"/>
      <c r="X544" s="630"/>
      <c r="Y544" s="630"/>
      <c r="Z544" s="630"/>
      <c r="AA544" s="610"/>
      <c r="AB544" s="610"/>
      <c r="AC544" s="610"/>
    </row>
    <row r="545" spans="1:68" ht="14.25" hidden="1" customHeight="1" x14ac:dyDescent="0.25">
      <c r="A545" s="634" t="s">
        <v>95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22">
        <v>4640242180045</v>
      </c>
      <c r="E546" s="623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882" t="s">
        <v>835</v>
      </c>
      <c r="Q546" s="625"/>
      <c r="R546" s="625"/>
      <c r="S546" s="625"/>
      <c r="T546" s="626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44"/>
      <c r="B547" s="630"/>
      <c r="C547" s="630"/>
      <c r="D547" s="630"/>
      <c r="E547" s="630"/>
      <c r="F547" s="630"/>
      <c r="G547" s="630"/>
      <c r="H547" s="630"/>
      <c r="I547" s="630"/>
      <c r="J547" s="630"/>
      <c r="K547" s="630"/>
      <c r="L547" s="630"/>
      <c r="M547" s="630"/>
      <c r="N547" s="630"/>
      <c r="O547" s="645"/>
      <c r="P547" s="628" t="s">
        <v>85</v>
      </c>
      <c r="Q547" s="620"/>
      <c r="R547" s="620"/>
      <c r="S547" s="620"/>
      <c r="T547" s="620"/>
      <c r="U547" s="620"/>
      <c r="V547" s="621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30"/>
      <c r="B548" s="630"/>
      <c r="C548" s="630"/>
      <c r="D548" s="630"/>
      <c r="E548" s="630"/>
      <c r="F548" s="630"/>
      <c r="G548" s="630"/>
      <c r="H548" s="630"/>
      <c r="I548" s="630"/>
      <c r="J548" s="630"/>
      <c r="K548" s="630"/>
      <c r="L548" s="630"/>
      <c r="M548" s="630"/>
      <c r="N548" s="630"/>
      <c r="O548" s="645"/>
      <c r="P548" s="628" t="s">
        <v>85</v>
      </c>
      <c r="Q548" s="620"/>
      <c r="R548" s="620"/>
      <c r="S548" s="620"/>
      <c r="T548" s="620"/>
      <c r="U548" s="620"/>
      <c r="V548" s="621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4" t="s">
        <v>132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22">
        <v>4640242180090</v>
      </c>
      <c r="E550" s="623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934" t="s">
        <v>839</v>
      </c>
      <c r="Q550" s="625"/>
      <c r="R550" s="625"/>
      <c r="S550" s="625"/>
      <c r="T550" s="626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44"/>
      <c r="B551" s="630"/>
      <c r="C551" s="630"/>
      <c r="D551" s="630"/>
      <c r="E551" s="630"/>
      <c r="F551" s="630"/>
      <c r="G551" s="630"/>
      <c r="H551" s="630"/>
      <c r="I551" s="630"/>
      <c r="J551" s="630"/>
      <c r="K551" s="630"/>
      <c r="L551" s="630"/>
      <c r="M551" s="630"/>
      <c r="N551" s="630"/>
      <c r="O551" s="645"/>
      <c r="P551" s="628" t="s">
        <v>85</v>
      </c>
      <c r="Q551" s="620"/>
      <c r="R551" s="620"/>
      <c r="S551" s="620"/>
      <c r="T551" s="620"/>
      <c r="U551" s="620"/>
      <c r="V551" s="621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30"/>
      <c r="B552" s="630"/>
      <c r="C552" s="630"/>
      <c r="D552" s="630"/>
      <c r="E552" s="630"/>
      <c r="F552" s="630"/>
      <c r="G552" s="630"/>
      <c r="H552" s="630"/>
      <c r="I552" s="630"/>
      <c r="J552" s="630"/>
      <c r="K552" s="630"/>
      <c r="L552" s="630"/>
      <c r="M552" s="630"/>
      <c r="N552" s="630"/>
      <c r="O552" s="645"/>
      <c r="P552" s="628" t="s">
        <v>85</v>
      </c>
      <c r="Q552" s="620"/>
      <c r="R552" s="620"/>
      <c r="S552" s="620"/>
      <c r="T552" s="620"/>
      <c r="U552" s="620"/>
      <c r="V552" s="621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4" t="s">
        <v>143</v>
      </c>
      <c r="B553" s="630"/>
      <c r="C553" s="630"/>
      <c r="D553" s="630"/>
      <c r="E553" s="630"/>
      <c r="F553" s="630"/>
      <c r="G553" s="630"/>
      <c r="H553" s="630"/>
      <c r="I553" s="630"/>
      <c r="J553" s="630"/>
      <c r="K553" s="630"/>
      <c r="L553" s="630"/>
      <c r="M553" s="630"/>
      <c r="N553" s="630"/>
      <c r="O553" s="630"/>
      <c r="P553" s="630"/>
      <c r="Q553" s="630"/>
      <c r="R553" s="630"/>
      <c r="S553" s="630"/>
      <c r="T553" s="630"/>
      <c r="U553" s="630"/>
      <c r="V553" s="630"/>
      <c r="W553" s="630"/>
      <c r="X553" s="630"/>
      <c r="Y553" s="630"/>
      <c r="Z553" s="630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22">
        <v>4640242180076</v>
      </c>
      <c r="E554" s="623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763" t="s">
        <v>843</v>
      </c>
      <c r="Q554" s="625"/>
      <c r="R554" s="625"/>
      <c r="S554" s="625"/>
      <c r="T554" s="626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44"/>
      <c r="B555" s="630"/>
      <c r="C555" s="630"/>
      <c r="D555" s="630"/>
      <c r="E555" s="630"/>
      <c r="F555" s="630"/>
      <c r="G555" s="630"/>
      <c r="H555" s="630"/>
      <c r="I555" s="630"/>
      <c r="J555" s="630"/>
      <c r="K555" s="630"/>
      <c r="L555" s="630"/>
      <c r="M555" s="630"/>
      <c r="N555" s="630"/>
      <c r="O555" s="645"/>
      <c r="P555" s="628" t="s">
        <v>85</v>
      </c>
      <c r="Q555" s="620"/>
      <c r="R555" s="620"/>
      <c r="S555" s="620"/>
      <c r="T555" s="620"/>
      <c r="U555" s="620"/>
      <c r="V555" s="621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30"/>
      <c r="B556" s="630"/>
      <c r="C556" s="630"/>
      <c r="D556" s="630"/>
      <c r="E556" s="630"/>
      <c r="F556" s="630"/>
      <c r="G556" s="630"/>
      <c r="H556" s="630"/>
      <c r="I556" s="630"/>
      <c r="J556" s="630"/>
      <c r="K556" s="630"/>
      <c r="L556" s="630"/>
      <c r="M556" s="630"/>
      <c r="N556" s="630"/>
      <c r="O556" s="645"/>
      <c r="P556" s="628" t="s">
        <v>85</v>
      </c>
      <c r="Q556" s="620"/>
      <c r="R556" s="620"/>
      <c r="S556" s="620"/>
      <c r="T556" s="620"/>
      <c r="U556" s="620"/>
      <c r="V556" s="621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862"/>
      <c r="B557" s="630"/>
      <c r="C557" s="630"/>
      <c r="D557" s="630"/>
      <c r="E557" s="630"/>
      <c r="F557" s="630"/>
      <c r="G557" s="630"/>
      <c r="H557" s="630"/>
      <c r="I557" s="630"/>
      <c r="J557" s="630"/>
      <c r="K557" s="630"/>
      <c r="L557" s="630"/>
      <c r="M557" s="630"/>
      <c r="N557" s="630"/>
      <c r="O557" s="823"/>
      <c r="P557" s="794" t="s">
        <v>845</v>
      </c>
      <c r="Q557" s="795"/>
      <c r="R557" s="795"/>
      <c r="S557" s="795"/>
      <c r="T557" s="795"/>
      <c r="U557" s="795"/>
      <c r="V557" s="643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6087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6234.95</v>
      </c>
      <c r="Z557" s="37"/>
      <c r="AA557" s="618"/>
      <c r="AB557" s="618"/>
      <c r="AC557" s="618"/>
    </row>
    <row r="558" spans="1:68" x14ac:dyDescent="0.2">
      <c r="A558" s="630"/>
      <c r="B558" s="630"/>
      <c r="C558" s="630"/>
      <c r="D558" s="630"/>
      <c r="E558" s="630"/>
      <c r="F558" s="630"/>
      <c r="G558" s="630"/>
      <c r="H558" s="630"/>
      <c r="I558" s="630"/>
      <c r="J558" s="630"/>
      <c r="K558" s="630"/>
      <c r="L558" s="630"/>
      <c r="M558" s="630"/>
      <c r="N558" s="630"/>
      <c r="O558" s="823"/>
      <c r="P558" s="794" t="s">
        <v>846</v>
      </c>
      <c r="Q558" s="795"/>
      <c r="R558" s="795"/>
      <c r="S558" s="795"/>
      <c r="T558" s="795"/>
      <c r="U558" s="795"/>
      <c r="V558" s="643"/>
      <c r="W558" s="37" t="s">
        <v>68</v>
      </c>
      <c r="X558" s="617">
        <f>IFERROR(SUM(BM22:BM554),"0")</f>
        <v>6411.4102944288825</v>
      </c>
      <c r="Y558" s="617">
        <f>IFERROR(SUM(BN22:BN554),"0")</f>
        <v>6567.2680000000009</v>
      </c>
      <c r="Z558" s="37"/>
      <c r="AA558" s="618"/>
      <c r="AB558" s="618"/>
      <c r="AC558" s="618"/>
    </row>
    <row r="559" spans="1:68" x14ac:dyDescent="0.2">
      <c r="A559" s="630"/>
      <c r="B559" s="630"/>
      <c r="C559" s="630"/>
      <c r="D559" s="630"/>
      <c r="E559" s="630"/>
      <c r="F559" s="630"/>
      <c r="G559" s="630"/>
      <c r="H559" s="630"/>
      <c r="I559" s="630"/>
      <c r="J559" s="630"/>
      <c r="K559" s="630"/>
      <c r="L559" s="630"/>
      <c r="M559" s="630"/>
      <c r="N559" s="630"/>
      <c r="O559" s="823"/>
      <c r="P559" s="794" t="s">
        <v>847</v>
      </c>
      <c r="Q559" s="795"/>
      <c r="R559" s="795"/>
      <c r="S559" s="795"/>
      <c r="T559" s="795"/>
      <c r="U559" s="795"/>
      <c r="V559" s="643"/>
      <c r="W559" s="37" t="s">
        <v>848</v>
      </c>
      <c r="X559" s="38">
        <f>ROUNDUP(SUM(BO22:BO554),0)</f>
        <v>11</v>
      </c>
      <c r="Y559" s="38">
        <f>ROUNDUP(SUM(BP22:BP554),0)</f>
        <v>11</v>
      </c>
      <c r="Z559" s="37"/>
      <c r="AA559" s="618"/>
      <c r="AB559" s="618"/>
      <c r="AC559" s="618"/>
    </row>
    <row r="560" spans="1:68" x14ac:dyDescent="0.2">
      <c r="A560" s="630"/>
      <c r="B560" s="630"/>
      <c r="C560" s="630"/>
      <c r="D560" s="630"/>
      <c r="E560" s="630"/>
      <c r="F560" s="630"/>
      <c r="G560" s="630"/>
      <c r="H560" s="630"/>
      <c r="I560" s="630"/>
      <c r="J560" s="630"/>
      <c r="K560" s="630"/>
      <c r="L560" s="630"/>
      <c r="M560" s="630"/>
      <c r="N560" s="630"/>
      <c r="O560" s="823"/>
      <c r="P560" s="794" t="s">
        <v>849</v>
      </c>
      <c r="Q560" s="795"/>
      <c r="R560" s="795"/>
      <c r="S560" s="795"/>
      <c r="T560" s="795"/>
      <c r="U560" s="795"/>
      <c r="V560" s="643"/>
      <c r="W560" s="37" t="s">
        <v>68</v>
      </c>
      <c r="X560" s="617">
        <f>GrossWeightTotal+PalletQtyTotal*25</f>
        <v>6686.4102944288825</v>
      </c>
      <c r="Y560" s="617">
        <f>GrossWeightTotalR+PalletQtyTotalR*25</f>
        <v>6842.2680000000009</v>
      </c>
      <c r="Z560" s="37"/>
      <c r="AA560" s="618"/>
      <c r="AB560" s="618"/>
      <c r="AC560" s="618"/>
    </row>
    <row r="561" spans="1:32" x14ac:dyDescent="0.2">
      <c r="A561" s="630"/>
      <c r="B561" s="630"/>
      <c r="C561" s="630"/>
      <c r="D561" s="630"/>
      <c r="E561" s="630"/>
      <c r="F561" s="630"/>
      <c r="G561" s="630"/>
      <c r="H561" s="630"/>
      <c r="I561" s="630"/>
      <c r="J561" s="630"/>
      <c r="K561" s="630"/>
      <c r="L561" s="630"/>
      <c r="M561" s="630"/>
      <c r="N561" s="630"/>
      <c r="O561" s="823"/>
      <c r="P561" s="794" t="s">
        <v>850</v>
      </c>
      <c r="Q561" s="795"/>
      <c r="R561" s="795"/>
      <c r="S561" s="795"/>
      <c r="T561" s="795"/>
      <c r="U561" s="795"/>
      <c r="V561" s="643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1009.6101019857612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1035</v>
      </c>
      <c r="Z561" s="37"/>
      <c r="AA561" s="618"/>
      <c r="AB561" s="618"/>
      <c r="AC561" s="618"/>
    </row>
    <row r="562" spans="1:32" ht="14.25" hidden="1" customHeight="1" x14ac:dyDescent="0.2">
      <c r="A562" s="630"/>
      <c r="B562" s="630"/>
      <c r="C562" s="630"/>
      <c r="D562" s="630"/>
      <c r="E562" s="630"/>
      <c r="F562" s="630"/>
      <c r="G562" s="630"/>
      <c r="H562" s="630"/>
      <c r="I562" s="630"/>
      <c r="J562" s="630"/>
      <c r="K562" s="630"/>
      <c r="L562" s="630"/>
      <c r="M562" s="630"/>
      <c r="N562" s="630"/>
      <c r="O562" s="823"/>
      <c r="P562" s="794" t="s">
        <v>851</v>
      </c>
      <c r="Q562" s="795"/>
      <c r="R562" s="795"/>
      <c r="S562" s="795"/>
      <c r="T562" s="795"/>
      <c r="U562" s="795"/>
      <c r="V562" s="643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12.118610000000002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37" t="s">
        <v>93</v>
      </c>
      <c r="D564" s="796"/>
      <c r="E564" s="796"/>
      <c r="F564" s="796"/>
      <c r="G564" s="796"/>
      <c r="H564" s="715"/>
      <c r="I564" s="637" t="s">
        <v>269</v>
      </c>
      <c r="J564" s="796"/>
      <c r="K564" s="796"/>
      <c r="L564" s="796"/>
      <c r="M564" s="796"/>
      <c r="N564" s="796"/>
      <c r="O564" s="796"/>
      <c r="P564" s="796"/>
      <c r="Q564" s="796"/>
      <c r="R564" s="796"/>
      <c r="S564" s="796"/>
      <c r="T564" s="796"/>
      <c r="U564" s="715"/>
      <c r="V564" s="637" t="s">
        <v>573</v>
      </c>
      <c r="W564" s="715"/>
      <c r="X564" s="637" t="s">
        <v>638</v>
      </c>
      <c r="Y564" s="796"/>
      <c r="Z564" s="796"/>
      <c r="AA564" s="715"/>
      <c r="AB564" s="612" t="s">
        <v>703</v>
      </c>
      <c r="AC564" s="637" t="s">
        <v>780</v>
      </c>
      <c r="AD564" s="715"/>
      <c r="AF564" s="613"/>
    </row>
    <row r="565" spans="1:32" ht="14.25" customHeight="1" thickTop="1" x14ac:dyDescent="0.2">
      <c r="A565" s="649" t="s">
        <v>854</v>
      </c>
      <c r="B565" s="637" t="s">
        <v>62</v>
      </c>
      <c r="C565" s="637" t="s">
        <v>94</v>
      </c>
      <c r="D565" s="637" t="s">
        <v>113</v>
      </c>
      <c r="E565" s="637" t="s">
        <v>176</v>
      </c>
      <c r="F565" s="637" t="s">
        <v>203</v>
      </c>
      <c r="G565" s="637" t="s">
        <v>242</v>
      </c>
      <c r="H565" s="637" t="s">
        <v>93</v>
      </c>
      <c r="I565" s="637" t="s">
        <v>270</v>
      </c>
      <c r="J565" s="637" t="s">
        <v>314</v>
      </c>
      <c r="K565" s="637" t="s">
        <v>375</v>
      </c>
      <c r="L565" s="637" t="s">
        <v>421</v>
      </c>
      <c r="M565" s="637" t="s">
        <v>439</v>
      </c>
      <c r="N565" s="613"/>
      <c r="O565" s="637" t="s">
        <v>452</v>
      </c>
      <c r="P565" s="637" t="s">
        <v>464</v>
      </c>
      <c r="Q565" s="637" t="s">
        <v>471</v>
      </c>
      <c r="R565" s="637" t="s">
        <v>475</v>
      </c>
      <c r="S565" s="637" t="s">
        <v>481</v>
      </c>
      <c r="T565" s="637" t="s">
        <v>486</v>
      </c>
      <c r="U565" s="637" t="s">
        <v>560</v>
      </c>
      <c r="V565" s="637" t="s">
        <v>574</v>
      </c>
      <c r="W565" s="637" t="s">
        <v>608</v>
      </c>
      <c r="X565" s="637" t="s">
        <v>639</v>
      </c>
      <c r="Y565" s="637" t="s">
        <v>671</v>
      </c>
      <c r="Z565" s="637" t="s">
        <v>689</v>
      </c>
      <c r="AA565" s="637" t="s">
        <v>696</v>
      </c>
      <c r="AB565" s="637" t="s">
        <v>703</v>
      </c>
      <c r="AC565" s="637" t="s">
        <v>780</v>
      </c>
      <c r="AD565" s="637" t="s">
        <v>832</v>
      </c>
      <c r="AF565" s="613"/>
    </row>
    <row r="566" spans="1:32" ht="13.5" customHeight="1" thickBot="1" x14ac:dyDescent="0.25">
      <c r="A566" s="650"/>
      <c r="B566" s="638"/>
      <c r="C566" s="638"/>
      <c r="D566" s="638"/>
      <c r="E566" s="638"/>
      <c r="F566" s="638"/>
      <c r="G566" s="638"/>
      <c r="H566" s="638"/>
      <c r="I566" s="638"/>
      <c r="J566" s="638"/>
      <c r="K566" s="638"/>
      <c r="L566" s="638"/>
      <c r="M566" s="638"/>
      <c r="N566" s="613"/>
      <c r="O566" s="638"/>
      <c r="P566" s="638"/>
      <c r="Q566" s="638"/>
      <c r="R566" s="638"/>
      <c r="S566" s="638"/>
      <c r="T566" s="638"/>
      <c r="U566" s="638"/>
      <c r="V566" s="638"/>
      <c r="W566" s="638"/>
      <c r="X566" s="638"/>
      <c r="Y566" s="638"/>
      <c r="Z566" s="638"/>
      <c r="AA566" s="638"/>
      <c r="AB566" s="638"/>
      <c r="AC566" s="638"/>
      <c r="AD566" s="638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75.600000000000009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43.2</v>
      </c>
      <c r="E567" s="46">
        <f>IFERROR(Y86*1,"0")+IFERROR(Y87*1,"0")+IFERROR(Y88*1,"0")+IFERROR(Y92*1,"0")+IFERROR(Y93*1,"0")+IFERROR(Y94*1,"0")+IFERROR(Y95*1,"0")+IFERROR(Y96*1,"0")+IFERROR(Y97*1,"0")+IFERROR(Y98*1,"0")+IFERROR(Y99*1,"0")</f>
        <v>473.40000000000003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505.20000000000005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214.74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598.79999999999995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41.36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93.750000000000014</v>
      </c>
      <c r="U567" s="46">
        <f>IFERROR(Y355*1,"0")+IFERROR(Y359*1,"0")+IFERROR(Y360*1,"0")+IFERROR(Y361*1,"0")</f>
        <v>3.6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2247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405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126.30000000000001</v>
      </c>
      <c r="Y567" s="46">
        <f>IFERROR(Y436*1,"0")+IFERROR(Y437*1,"0")+IFERROR(Y441*1,"0")+IFERROR(Y442*1,"0")+IFERROR(Y443*1,"0")+IFERROR(Y444*1,"0")</f>
        <v>48.6</v>
      </c>
      <c r="Z567" s="46">
        <f>IFERROR(Y449*1,"0")+IFERROR(Y450*1,"0")</f>
        <v>1.2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1267.2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90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78"/>
        <filter val="0,83"/>
        <filter val="1 009,61"/>
        <filter val="1 214,00"/>
        <filter val="1,00"/>
        <filter val="1,67"/>
        <filter val="104,00"/>
        <filter val="11"/>
        <filter val="110,00"/>
        <filter val="111,00"/>
        <filter val="12,33"/>
        <filter val="123,00"/>
        <filter val="125,00"/>
        <filter val="128,00"/>
        <filter val="13,00"/>
        <filter val="131,67"/>
        <filter val="135,00"/>
        <filter val="137,00"/>
        <filter val="14,00"/>
        <filter val="155,00"/>
        <filter val="16,00"/>
        <filter val="169,00"/>
        <filter val="17,46"/>
        <filter val="180,00"/>
        <filter val="2,00"/>
        <filter val="2,13"/>
        <filter val="2,53"/>
        <filter val="200,00"/>
        <filter val="202,00"/>
        <filter val="206,00"/>
        <filter val="208,00"/>
        <filter val="21,00"/>
        <filter val="22,00"/>
        <filter val="23,00"/>
        <filter val="24,00"/>
        <filter val="246,00"/>
        <filter val="250,00"/>
        <filter val="269,00"/>
        <filter val="27,00"/>
        <filter val="27,13"/>
        <filter val="290,00"/>
        <filter val="3,00"/>
        <filter val="3,15"/>
        <filter val="316,00"/>
        <filter val="34,00"/>
        <filter val="34,13"/>
        <filter val="35,00"/>
        <filter val="350,00"/>
        <filter val="39,00"/>
        <filter val="4,62"/>
        <filter val="400,00"/>
        <filter val="44,44"/>
        <filter val="442,00"/>
        <filter val="453,00"/>
        <filter val="46,00"/>
        <filter val="5,00"/>
        <filter val="51,00"/>
        <filter val="568,00"/>
        <filter val="57,14"/>
        <filter val="6 087,00"/>
        <filter val="6 411,41"/>
        <filter val="6 686,41"/>
        <filter val="6,00"/>
        <filter val="6,07"/>
        <filter val="6,67"/>
        <filter val="60,00"/>
        <filter val="64,00"/>
        <filter val="65,00"/>
        <filter val="66,29"/>
        <filter val="67,00"/>
        <filter val="72,00"/>
        <filter val="73,33"/>
        <filter val="77,26"/>
        <filter val="8,52"/>
        <filter val="8,75"/>
        <filter val="80,00"/>
        <filter val="80,93"/>
        <filter val="83,71"/>
        <filter val="84,00"/>
        <filter val="85,80"/>
        <filter val="88,00"/>
        <filter val="89,00"/>
        <filter val="9,17"/>
        <filter val="9,78"/>
        <filter val="90,00"/>
        <filter val="900,00"/>
        <filter val="92,86"/>
        <filter val="95,00"/>
      </filters>
    </filterColumn>
    <filterColumn colId="29" showButton="0"/>
    <filterColumn colId="30" showButton="0"/>
  </autoFilter>
  <mergeCells count="992"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