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05433A-E6BA-4F8E-879E-C44290661D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Y42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A10" i="1" s="1"/>
  <c r="D7" i="1"/>
  <c r="Q6" i="1"/>
  <c r="P2" i="1"/>
  <c r="BP170" i="1" l="1"/>
  <c r="BN170" i="1"/>
  <c r="Z170" i="1"/>
  <c r="BP209" i="1"/>
  <c r="BN209" i="1"/>
  <c r="Z209" i="1"/>
  <c r="BP234" i="1"/>
  <c r="BN234" i="1"/>
  <c r="Z234" i="1"/>
  <c r="BP281" i="1"/>
  <c r="BN281" i="1"/>
  <c r="Z281" i="1"/>
  <c r="BP330" i="1"/>
  <c r="BN330" i="1"/>
  <c r="Z330" i="1"/>
  <c r="BP369" i="1"/>
  <c r="BN369" i="1"/>
  <c r="Z369" i="1"/>
  <c r="BP406" i="1"/>
  <c r="BN406" i="1"/>
  <c r="Z406" i="1"/>
  <c r="BP444" i="1"/>
  <c r="BN444" i="1"/>
  <c r="Z444" i="1"/>
  <c r="BP478" i="1"/>
  <c r="BN478" i="1"/>
  <c r="Z478" i="1"/>
  <c r="BP498" i="1"/>
  <c r="BN498" i="1"/>
  <c r="Z498" i="1"/>
  <c r="BP529" i="1"/>
  <c r="BN529" i="1"/>
  <c r="Z529" i="1"/>
  <c r="Z25" i="1"/>
  <c r="BN25" i="1"/>
  <c r="Z50" i="1"/>
  <c r="BN50" i="1"/>
  <c r="Z60" i="1"/>
  <c r="BN60" i="1"/>
  <c r="Z76" i="1"/>
  <c r="BN76" i="1"/>
  <c r="Z98" i="1"/>
  <c r="BN98" i="1"/>
  <c r="F567" i="1"/>
  <c r="BP128" i="1"/>
  <c r="BN128" i="1"/>
  <c r="Z128" i="1"/>
  <c r="BP133" i="1"/>
  <c r="BN133" i="1"/>
  <c r="Z133" i="1"/>
  <c r="BP193" i="1"/>
  <c r="BN193" i="1"/>
  <c r="Z193" i="1"/>
  <c r="BP197" i="1"/>
  <c r="BN197" i="1"/>
  <c r="Z197" i="1"/>
  <c r="BP219" i="1"/>
  <c r="BN219" i="1"/>
  <c r="Z219" i="1"/>
  <c r="BP264" i="1"/>
  <c r="BN264" i="1"/>
  <c r="Z264" i="1"/>
  <c r="BP316" i="1"/>
  <c r="BN316" i="1"/>
  <c r="Z316" i="1"/>
  <c r="BP348" i="1"/>
  <c r="BN348" i="1"/>
  <c r="Z348" i="1"/>
  <c r="BP383" i="1"/>
  <c r="BN383" i="1"/>
  <c r="Z383" i="1"/>
  <c r="Y389" i="1"/>
  <c r="Y388" i="1"/>
  <c r="BP387" i="1"/>
  <c r="BN387" i="1"/>
  <c r="Z387" i="1"/>
  <c r="Z388" i="1" s="1"/>
  <c r="BP392" i="1"/>
  <c r="BN392" i="1"/>
  <c r="Z392" i="1"/>
  <c r="BP470" i="1"/>
  <c r="BN470" i="1"/>
  <c r="Z470" i="1"/>
  <c r="BP490" i="1"/>
  <c r="BN490" i="1"/>
  <c r="Z490" i="1"/>
  <c r="Y531" i="1"/>
  <c r="Y530" i="1"/>
  <c r="BP528" i="1"/>
  <c r="BN528" i="1"/>
  <c r="Z528" i="1"/>
  <c r="Z530" i="1" s="1"/>
  <c r="Y125" i="1"/>
  <c r="Y185" i="1"/>
  <c r="Y351" i="1"/>
  <c r="Y223" i="1"/>
  <c r="BP213" i="1"/>
  <c r="BN213" i="1"/>
  <c r="BP217" i="1"/>
  <c r="BN217" i="1"/>
  <c r="Z217" i="1"/>
  <c r="BP232" i="1"/>
  <c r="BN232" i="1"/>
  <c r="Z232" i="1"/>
  <c r="Y244" i="1"/>
  <c r="BP242" i="1"/>
  <c r="BN242" i="1"/>
  <c r="Z242" i="1"/>
  <c r="BP262" i="1"/>
  <c r="BN262" i="1"/>
  <c r="Z262" i="1"/>
  <c r="BP279" i="1"/>
  <c r="BN279" i="1"/>
  <c r="Z279" i="1"/>
  <c r="BP314" i="1"/>
  <c r="BN314" i="1"/>
  <c r="Z314" i="1"/>
  <c r="BP328" i="1"/>
  <c r="BN328" i="1"/>
  <c r="Z328" i="1"/>
  <c r="Y346" i="1"/>
  <c r="BP341" i="1"/>
  <c r="BN341" i="1"/>
  <c r="Z341" i="1"/>
  <c r="Z345" i="1" s="1"/>
  <c r="Y345" i="1"/>
  <c r="BP350" i="1"/>
  <c r="BN350" i="1"/>
  <c r="Z350" i="1"/>
  <c r="BP371" i="1"/>
  <c r="BN371" i="1"/>
  <c r="Z371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Y63" i="1"/>
  <c r="Z66" i="1"/>
  <c r="BN66" i="1"/>
  <c r="Y77" i="1"/>
  <c r="Z74" i="1"/>
  <c r="BN74" i="1"/>
  <c r="Z80" i="1"/>
  <c r="BN80" i="1"/>
  <c r="BP80" i="1"/>
  <c r="Y83" i="1"/>
  <c r="E567" i="1"/>
  <c r="Y101" i="1"/>
  <c r="Z94" i="1"/>
  <c r="BN94" i="1"/>
  <c r="Z105" i="1"/>
  <c r="BN105" i="1"/>
  <c r="Z111" i="1"/>
  <c r="BN111" i="1"/>
  <c r="Z118" i="1"/>
  <c r="BN118" i="1"/>
  <c r="Z122" i="1"/>
  <c r="BN122" i="1"/>
  <c r="Z139" i="1"/>
  <c r="BN139" i="1"/>
  <c r="Y145" i="1"/>
  <c r="Z154" i="1"/>
  <c r="BN154" i="1"/>
  <c r="Z172" i="1"/>
  <c r="BN172" i="1"/>
  <c r="Z176" i="1"/>
  <c r="BN176" i="1"/>
  <c r="Z181" i="1"/>
  <c r="BN181" i="1"/>
  <c r="BP181" i="1"/>
  <c r="Z182" i="1"/>
  <c r="BN182" i="1"/>
  <c r="Z183" i="1"/>
  <c r="BN183" i="1"/>
  <c r="Y184" i="1"/>
  <c r="Z203" i="1"/>
  <c r="BN203" i="1"/>
  <c r="Z207" i="1"/>
  <c r="BN207" i="1"/>
  <c r="Z213" i="1"/>
  <c r="BP221" i="1"/>
  <c r="BN221" i="1"/>
  <c r="Z221" i="1"/>
  <c r="BP236" i="1"/>
  <c r="BN236" i="1"/>
  <c r="Z236" i="1"/>
  <c r="Y248" i="1"/>
  <c r="BP247" i="1"/>
  <c r="BN247" i="1"/>
  <c r="Z247" i="1"/>
  <c r="Z248" i="1" s="1"/>
  <c r="BP271" i="1"/>
  <c r="BN271" i="1"/>
  <c r="Z271" i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Y296" i="1"/>
  <c r="BP295" i="1"/>
  <c r="BN295" i="1"/>
  <c r="Z295" i="1"/>
  <c r="Z296" i="1" s="1"/>
  <c r="BP300" i="1"/>
  <c r="BN300" i="1"/>
  <c r="Z300" i="1"/>
  <c r="Y324" i="1"/>
  <c r="BP320" i="1"/>
  <c r="BN320" i="1"/>
  <c r="Z320" i="1"/>
  <c r="BP336" i="1"/>
  <c r="BN336" i="1"/>
  <c r="Z336" i="1"/>
  <c r="BP342" i="1"/>
  <c r="BN342" i="1"/>
  <c r="Z342" i="1"/>
  <c r="BP361" i="1"/>
  <c r="BN361" i="1"/>
  <c r="Z361" i="1"/>
  <c r="BP367" i="1"/>
  <c r="BN367" i="1"/>
  <c r="Z367" i="1"/>
  <c r="Y379" i="1"/>
  <c r="BP377" i="1"/>
  <c r="BN377" i="1"/>
  <c r="Z377" i="1"/>
  <c r="Y402" i="1"/>
  <c r="Y401" i="1"/>
  <c r="BP400" i="1"/>
  <c r="BN400" i="1"/>
  <c r="Z400" i="1"/>
  <c r="Z401" i="1" s="1"/>
  <c r="BP404" i="1"/>
  <c r="BN404" i="1"/>
  <c r="Z404" i="1"/>
  <c r="BP422" i="1"/>
  <c r="BN422" i="1"/>
  <c r="Z422" i="1"/>
  <c r="BP442" i="1"/>
  <c r="BN442" i="1"/>
  <c r="Z442" i="1"/>
  <c r="BP468" i="1"/>
  <c r="BN468" i="1"/>
  <c r="Z468" i="1"/>
  <c r="BP476" i="1"/>
  <c r="BN476" i="1"/>
  <c r="Z476" i="1"/>
  <c r="BP486" i="1"/>
  <c r="BN486" i="1"/>
  <c r="Z486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Y227" i="1"/>
  <c r="Y317" i="1"/>
  <c r="U567" i="1"/>
  <c r="Y363" i="1"/>
  <c r="Y362" i="1"/>
  <c r="Y374" i="1"/>
  <c r="BP394" i="1"/>
  <c r="BN394" i="1"/>
  <c r="Z394" i="1"/>
  <c r="BP418" i="1"/>
  <c r="BN418" i="1"/>
  <c r="Z418" i="1"/>
  <c r="BP425" i="1"/>
  <c r="BN425" i="1"/>
  <c r="Z425" i="1"/>
  <c r="Y567" i="1"/>
  <c r="BP449" i="1"/>
  <c r="BN449" i="1"/>
  <c r="Z449" i="1"/>
  <c r="BP472" i="1"/>
  <c r="BN472" i="1"/>
  <c r="Z472" i="1"/>
  <c r="BP480" i="1"/>
  <c r="BN480" i="1"/>
  <c r="Z480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Y409" i="1"/>
  <c r="Y488" i="1"/>
  <c r="Y487" i="1"/>
  <c r="Z96" i="1"/>
  <c r="BN96" i="1"/>
  <c r="F9" i="1"/>
  <c r="J9" i="1"/>
  <c r="F10" i="1"/>
  <c r="Z22" i="1"/>
  <c r="BN22" i="1"/>
  <c r="BP22" i="1"/>
  <c r="Z24" i="1"/>
  <c r="BN24" i="1"/>
  <c r="Z26" i="1"/>
  <c r="BN26" i="1"/>
  <c r="X561" i="1"/>
  <c r="Y29" i="1"/>
  <c r="C567" i="1"/>
  <c r="Z38" i="1"/>
  <c r="BN38" i="1"/>
  <c r="BP38" i="1"/>
  <c r="Z40" i="1"/>
  <c r="BN40" i="1"/>
  <c r="Y41" i="1"/>
  <c r="Z44" i="1"/>
  <c r="Z45" i="1" s="1"/>
  <c r="BN44" i="1"/>
  <c r="BP44" i="1"/>
  <c r="Y45" i="1"/>
  <c r="Z49" i="1"/>
  <c r="BN49" i="1"/>
  <c r="BP49" i="1"/>
  <c r="Z51" i="1"/>
  <c r="BN51" i="1"/>
  <c r="Z53" i="1"/>
  <c r="BN53" i="1"/>
  <c r="Y56" i="1"/>
  <c r="Z59" i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Z82" i="1" s="1"/>
  <c r="BN81" i="1"/>
  <c r="BP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Y100" i="1"/>
  <c r="Z104" i="1"/>
  <c r="BN104" i="1"/>
  <c r="BP104" i="1"/>
  <c r="Z106" i="1"/>
  <c r="BN106" i="1"/>
  <c r="Y109" i="1"/>
  <c r="Y114" i="1"/>
  <c r="Z112" i="1"/>
  <c r="BN112" i="1"/>
  <c r="BP113" i="1"/>
  <c r="BN113" i="1"/>
  <c r="BP119" i="1"/>
  <c r="BN119" i="1"/>
  <c r="Z119" i="1"/>
  <c r="BP123" i="1"/>
  <c r="BN123" i="1"/>
  <c r="Z123" i="1"/>
  <c r="Y130" i="1"/>
  <c r="BP127" i="1"/>
  <c r="BN127" i="1"/>
  <c r="Z127" i="1"/>
  <c r="Z129" i="1" s="1"/>
  <c r="BP144" i="1"/>
  <c r="BN144" i="1"/>
  <c r="Z144" i="1"/>
  <c r="Z145" i="1" s="1"/>
  <c r="Y146" i="1"/>
  <c r="H567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Y245" i="1"/>
  <c r="BP243" i="1"/>
  <c r="BN243" i="1"/>
  <c r="Z243" i="1"/>
  <c r="Z244" i="1" s="1"/>
  <c r="H9" i="1"/>
  <c r="Y28" i="1"/>
  <c r="Y55" i="1"/>
  <c r="Y90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Y352" i="1"/>
  <c r="BP360" i="1"/>
  <c r="BN360" i="1"/>
  <c r="Z360" i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BP349" i="1"/>
  <c r="BN349" i="1"/>
  <c r="Z349" i="1"/>
  <c r="Z351" i="1" s="1"/>
  <c r="BP368" i="1"/>
  <c r="BN368" i="1"/>
  <c r="Z368" i="1"/>
  <c r="BP372" i="1"/>
  <c r="BN372" i="1"/>
  <c r="Z372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Y505" i="1"/>
  <c r="Z567" i="1"/>
  <c r="Y451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05" i="1" l="1"/>
  <c r="Z374" i="1"/>
  <c r="Z338" i="1"/>
  <c r="Z274" i="1"/>
  <c r="Z140" i="1"/>
  <c r="Z199" i="1"/>
  <c r="Z114" i="1"/>
  <c r="Z62" i="1"/>
  <c r="Z41" i="1"/>
  <c r="Z542" i="1"/>
  <c r="Z518" i="1"/>
  <c r="Z184" i="1"/>
  <c r="Z222" i="1"/>
  <c r="Z525" i="1"/>
  <c r="Z487" i="1"/>
  <c r="Z499" i="1"/>
  <c r="Z266" i="1"/>
  <c r="Z362" i="1"/>
  <c r="Z108" i="1"/>
  <c r="Z77" i="1"/>
  <c r="Z68" i="1"/>
  <c r="Z124" i="1"/>
  <c r="Z100" i="1"/>
  <c r="Z332" i="1"/>
  <c r="Z481" i="1"/>
  <c r="Z427" i="1"/>
  <c r="Z324" i="1"/>
  <c r="Z178" i="1"/>
  <c r="Y561" i="1"/>
  <c r="Z210" i="1"/>
  <c r="Z156" i="1"/>
  <c r="Y558" i="1"/>
  <c r="Z535" i="1"/>
  <c r="Z317" i="1"/>
  <c r="Z445" i="1"/>
  <c r="Z239" i="1"/>
  <c r="Z89" i="1"/>
  <c r="Z55" i="1"/>
  <c r="Y557" i="1"/>
  <c r="Y559" i="1"/>
  <c r="Z28" i="1"/>
  <c r="Z562" i="1" l="1"/>
  <c r="Y560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<sst xmlns="http://schemas.openxmlformats.org/spreadsheetml/2006/main" count="2498" uniqueCount="893">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</sst>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893" t="s">
        <v>0</v>
      </c>
      <c r="E1" s="659"/>
      <c r="F1" s="659"/>
      <c r="G1" s="12" t="s">
        <v>1</v>
      </c>
      <c r="H1" s="893" t="s">
        <v>2</v>
      </c>
      <c r="I1" s="659"/>
      <c r="J1" s="659"/>
      <c r="K1" s="659"/>
      <c r="L1" s="659"/>
      <c r="M1" s="659"/>
      <c r="N1" s="659"/>
      <c r="O1" s="659"/>
      <c r="P1" s="659"/>
      <c r="Q1" s="659"/>
      <c r="R1" s="947" t="s">
        <v>3</v>
      </c>
      <c r="S1" s="659"/>
      <c r="T1" s="6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0"/>
      <c r="R2" s="630"/>
      <c r="S2" s="630"/>
      <c r="T2" s="630"/>
      <c r="U2" s="630"/>
      <c r="V2" s="630"/>
      <c r="W2" s="630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30"/>
      <c r="Q3" s="630"/>
      <c r="R3" s="630"/>
      <c r="S3" s="630"/>
      <c r="T3" s="630"/>
      <c r="U3" s="630"/>
      <c r="V3" s="630"/>
      <c r="W3" s="630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852" t="s">
        <v>8</v>
      </c>
      <c r="B5" s="795"/>
      <c r="C5" s="643"/>
      <c r="D5" s="739"/>
      <c r="E5" s="741"/>
      <c r="F5" s="692" t="s">
        <v>9</v>
      </c>
      <c r="G5" s="643"/>
      <c r="H5" s="739" t="s">
        <v>892</v>
      </c>
      <c r="I5" s="740"/>
      <c r="J5" s="740"/>
      <c r="K5" s="740"/>
      <c r="L5" s="740"/>
      <c r="M5" s="741"/>
      <c r="N5" s="58"/>
      <c r="P5" s="24" t="s">
        <v>10</v>
      </c>
      <c r="Q5" s="731">
        <v>45788</v>
      </c>
      <c r="R5" s="732"/>
      <c r="T5" s="829" t="s">
        <v>11</v>
      </c>
      <c r="U5" s="823"/>
      <c r="V5" s="831" t="s">
        <v>12</v>
      </c>
      <c r="W5" s="732"/>
      <c r="AB5" s="51"/>
      <c r="AC5" s="51"/>
      <c r="AD5" s="51"/>
      <c r="AE5" s="51"/>
    </row>
    <row r="6" spans="1:32" s="609" customFormat="1" ht="24" customHeight="1" x14ac:dyDescent="0.2">
      <c r="A6" s="852" t="s">
        <v>13</v>
      </c>
      <c r="B6" s="795"/>
      <c r="C6" s="643"/>
      <c r="D6" s="745" t="s">
        <v>869</v>
      </c>
      <c r="E6" s="746"/>
      <c r="F6" s="746"/>
      <c r="G6" s="746"/>
      <c r="H6" s="746"/>
      <c r="I6" s="746"/>
      <c r="J6" s="746"/>
      <c r="K6" s="746"/>
      <c r="L6" s="746"/>
      <c r="M6" s="732"/>
      <c r="N6" s="59"/>
      <c r="P6" s="24" t="s">
        <v>15</v>
      </c>
      <c r="Q6" s="668" t="str">
        <f>IF(Q5=0," ",CHOOSE(WEEKDAY(Q5,2),"Понедельник","Вторник","Среда","Четверг","Пятница","Суббота","Воскресенье"))</f>
        <v>Воскресенье</v>
      </c>
      <c r="R6" s="623"/>
      <c r="T6" s="822" t="s">
        <v>16</v>
      </c>
      <c r="U6" s="823"/>
      <c r="V6" s="757" t="s">
        <v>17</v>
      </c>
      <c r="W6" s="75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917" t="str">
        <f>IFERROR(VLOOKUP(DeliveryAddress,Table,3,0),1)</f>
        <v>5</v>
      </c>
      <c r="E7" s="918"/>
      <c r="F7" s="918"/>
      <c r="G7" s="918"/>
      <c r="H7" s="918"/>
      <c r="I7" s="918"/>
      <c r="J7" s="918"/>
      <c r="K7" s="918"/>
      <c r="L7" s="918"/>
      <c r="M7" s="836"/>
      <c r="N7" s="60"/>
      <c r="P7" s="24"/>
      <c r="Q7" s="42"/>
      <c r="R7" s="42"/>
      <c r="T7" s="630"/>
      <c r="U7" s="823"/>
      <c r="V7" s="759"/>
      <c r="W7" s="760"/>
      <c r="AB7" s="51"/>
      <c r="AC7" s="51"/>
      <c r="AD7" s="51"/>
      <c r="AE7" s="51"/>
    </row>
    <row r="8" spans="1:32" s="609" customFormat="1" ht="25.5" customHeight="1" x14ac:dyDescent="0.2">
      <c r="A8" s="619" t="s">
        <v>18</v>
      </c>
      <c r="B8" s="620"/>
      <c r="C8" s="621"/>
      <c r="D8" s="927"/>
      <c r="E8" s="928"/>
      <c r="F8" s="928"/>
      <c r="G8" s="928"/>
      <c r="H8" s="928"/>
      <c r="I8" s="928"/>
      <c r="J8" s="928"/>
      <c r="K8" s="928"/>
      <c r="L8" s="928"/>
      <c r="M8" s="929"/>
      <c r="N8" s="61"/>
      <c r="P8" s="24" t="s">
        <v>19</v>
      </c>
      <c r="Q8" s="835">
        <v>0.5</v>
      </c>
      <c r="R8" s="836"/>
      <c r="T8" s="630"/>
      <c r="U8" s="823"/>
      <c r="V8" s="759"/>
      <c r="W8" s="760"/>
      <c r="AB8" s="51"/>
      <c r="AC8" s="51"/>
      <c r="AD8" s="51"/>
      <c r="AE8" s="51"/>
    </row>
    <row r="9" spans="1:32" s="609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0"/>
      <c r="C9" s="630"/>
      <c r="D9" s="705"/>
      <c r="E9" s="706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607"/>
      <c r="P9" s="26" t="s">
        <v>20</v>
      </c>
      <c r="Q9" s="873"/>
      <c r="R9" s="696"/>
      <c r="T9" s="630"/>
      <c r="U9" s="823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0"/>
      <c r="C10" s="630"/>
      <c r="D10" s="705"/>
      <c r="E10" s="706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0"/>
      <c r="H10" s="775" t="str">
        <f>IFERROR(VLOOKUP($D$10,Proxy,2,FALSE),"")</f>
        <v/>
      </c>
      <c r="I10" s="630"/>
      <c r="J10" s="630"/>
      <c r="K10" s="630"/>
      <c r="L10" s="630"/>
      <c r="M10" s="630"/>
      <c r="N10" s="608"/>
      <c r="P10" s="26" t="s">
        <v>21</v>
      </c>
      <c r="Q10" s="824"/>
      <c r="R10" s="825"/>
      <c r="U10" s="24" t="s">
        <v>22</v>
      </c>
      <c r="V10" s="952" t="s">
        <v>23</v>
      </c>
      <c r="W10" s="75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5"/>
      <c r="R11" s="732"/>
      <c r="U11" s="24" t="s">
        <v>26</v>
      </c>
      <c r="V11" s="695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807" t="s">
        <v>28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643"/>
      <c r="N12" s="62"/>
      <c r="P12" s="24" t="s">
        <v>29</v>
      </c>
      <c r="Q12" s="835"/>
      <c r="R12" s="836"/>
      <c r="S12" s="23"/>
      <c r="U12" s="24"/>
      <c r="V12" s="659"/>
      <c r="W12" s="630"/>
      <c r="AB12" s="51"/>
      <c r="AC12" s="51"/>
      <c r="AD12" s="51"/>
      <c r="AE12" s="51"/>
    </row>
    <row r="13" spans="1:32" s="609" customFormat="1" ht="23.25" customHeight="1" x14ac:dyDescent="0.2">
      <c r="A13" s="807" t="s">
        <v>30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643"/>
      <c r="N13" s="62"/>
      <c r="O13" s="26"/>
      <c r="P13" s="26" t="s">
        <v>31</v>
      </c>
      <c r="Q13" s="695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807" t="s">
        <v>32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6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08" t="s">
        <v>33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643"/>
      <c r="N15" s="63"/>
      <c r="P15" s="971" t="s">
        <v>34</v>
      </c>
      <c r="Q15" s="659"/>
      <c r="R15" s="659"/>
      <c r="S15" s="659"/>
      <c r="T15" s="6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52" t="s">
        <v>35</v>
      </c>
      <c r="B17" s="652" t="s">
        <v>36</v>
      </c>
      <c r="C17" s="858" t="s">
        <v>37</v>
      </c>
      <c r="D17" s="652" t="s">
        <v>38</v>
      </c>
      <c r="E17" s="653"/>
      <c r="F17" s="652" t="s">
        <v>39</v>
      </c>
      <c r="G17" s="652" t="s">
        <v>40</v>
      </c>
      <c r="H17" s="652" t="s">
        <v>41</v>
      </c>
      <c r="I17" s="652" t="s">
        <v>42</v>
      </c>
      <c r="J17" s="652" t="s">
        <v>43</v>
      </c>
      <c r="K17" s="652" t="s">
        <v>44</v>
      </c>
      <c r="L17" s="652" t="s">
        <v>45</v>
      </c>
      <c r="M17" s="652" t="s">
        <v>46</v>
      </c>
      <c r="N17" s="652" t="s">
        <v>47</v>
      </c>
      <c r="O17" s="652" t="s">
        <v>48</v>
      </c>
      <c r="P17" s="652" t="s">
        <v>49</v>
      </c>
      <c r="Q17" s="906"/>
      <c r="R17" s="906"/>
      <c r="S17" s="906"/>
      <c r="T17" s="653"/>
      <c r="U17" s="642" t="s">
        <v>50</v>
      </c>
      <c r="V17" s="643"/>
      <c r="W17" s="652" t="s">
        <v>51</v>
      </c>
      <c r="X17" s="652" t="s">
        <v>52</v>
      </c>
      <c r="Y17" s="646" t="s">
        <v>53</v>
      </c>
      <c r="Z17" s="754" t="s">
        <v>54</v>
      </c>
      <c r="AA17" s="686" t="s">
        <v>55</v>
      </c>
      <c r="AB17" s="686" t="s">
        <v>56</v>
      </c>
      <c r="AC17" s="686" t="s">
        <v>57</v>
      </c>
      <c r="AD17" s="686" t="s">
        <v>58</v>
      </c>
      <c r="AE17" s="687"/>
      <c r="AF17" s="688"/>
      <c r="AG17" s="66"/>
      <c r="BD17" s="65" t="s">
        <v>59</v>
      </c>
    </row>
    <row r="18" spans="1:68" ht="14.25" customHeight="1" x14ac:dyDescent="0.2">
      <c r="A18" s="664"/>
      <c r="B18" s="664"/>
      <c r="C18" s="664"/>
      <c r="D18" s="654"/>
      <c r="E18" s="655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54"/>
      <c r="Q18" s="907"/>
      <c r="R18" s="907"/>
      <c r="S18" s="907"/>
      <c r="T18" s="655"/>
      <c r="U18" s="67" t="s">
        <v>60</v>
      </c>
      <c r="V18" s="67" t="s">
        <v>61</v>
      </c>
      <c r="W18" s="664"/>
      <c r="X18" s="664"/>
      <c r="Y18" s="647"/>
      <c r="Z18" s="755"/>
      <c r="AA18" s="756"/>
      <c r="AB18" s="756"/>
      <c r="AC18" s="756"/>
      <c r="AD18" s="689"/>
      <c r="AE18" s="690"/>
      <c r="AF18" s="691"/>
      <c r="AG18" s="66"/>
      <c r="BD18" s="65"/>
    </row>
    <row r="19" spans="1:68" ht="27.75" hidden="1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hidden="1" customHeight="1" x14ac:dyDescent="0.25">
      <c r="A20" s="635" t="s">
        <v>62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10"/>
      <c r="AB20" s="610"/>
      <c r="AC20" s="610"/>
    </row>
    <row r="21" spans="1:68" ht="14.25" hidden="1" customHeight="1" x14ac:dyDescent="0.25">
      <c r="A21" s="634" t="s">
        <v>63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22">
        <v>4680115885912</v>
      </c>
      <c r="E22" s="623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7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22">
        <v>4607091388237</v>
      </c>
      <c r="E23" s="623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22">
        <v>4680115886230</v>
      </c>
      <c r="E24" s="623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22">
        <v>4680115886247</v>
      </c>
      <c r="E25" s="623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22">
        <v>4680115885905</v>
      </c>
      <c r="E26" s="623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22">
        <v>4607091388244</v>
      </c>
      <c r="E27" s="623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7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44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45"/>
      <c r="P28" s="628" t="s">
        <v>85</v>
      </c>
      <c r="Q28" s="620"/>
      <c r="R28" s="620"/>
      <c r="S28" s="620"/>
      <c r="T28" s="620"/>
      <c r="U28" s="620"/>
      <c r="V28" s="621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30"/>
      <c r="B29" s="630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45"/>
      <c r="P29" s="628" t="s">
        <v>85</v>
      </c>
      <c r="Q29" s="620"/>
      <c r="R29" s="620"/>
      <c r="S29" s="620"/>
      <c r="T29" s="620"/>
      <c r="U29" s="620"/>
      <c r="V29" s="621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4" t="s">
        <v>87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22">
        <v>4607091388503</v>
      </c>
      <c r="E31" s="623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9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44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45"/>
      <c r="P32" s="628" t="s">
        <v>85</v>
      </c>
      <c r="Q32" s="620"/>
      <c r="R32" s="620"/>
      <c r="S32" s="620"/>
      <c r="T32" s="620"/>
      <c r="U32" s="620"/>
      <c r="V32" s="621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45"/>
      <c r="P33" s="628" t="s">
        <v>85</v>
      </c>
      <c r="Q33" s="620"/>
      <c r="R33" s="620"/>
      <c r="S33" s="620"/>
      <c r="T33" s="620"/>
      <c r="U33" s="620"/>
      <c r="V33" s="621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hidden="1" customHeight="1" x14ac:dyDescent="0.25">
      <c r="A35" s="635" t="s">
        <v>94</v>
      </c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30"/>
      <c r="X35" s="630"/>
      <c r="Y35" s="630"/>
      <c r="Z35" s="630"/>
      <c r="AA35" s="610"/>
      <c r="AB35" s="610"/>
      <c r="AC35" s="610"/>
    </row>
    <row r="36" spans="1:68" ht="14.25" hidden="1" customHeight="1" x14ac:dyDescent="0.25">
      <c r="A36" s="634" t="s">
        <v>95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22">
        <v>4607091385670</v>
      </c>
      <c r="E37" s="623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4"/>
      <c r="V37" s="34"/>
      <c r="W37" s="35" t="s">
        <v>68</v>
      </c>
      <c r="X37" s="615">
        <v>300</v>
      </c>
      <c r="Y37" s="616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22">
        <v>4607091385687</v>
      </c>
      <c r="E38" s="623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4"/>
      <c r="V38" s="34"/>
      <c r="W38" s="35" t="s">
        <v>68</v>
      </c>
      <c r="X38" s="615">
        <v>100</v>
      </c>
      <c r="Y38" s="616">
        <f>IFERROR(IF(X38="",0,CEILING((X38/$H38),1)*$H38),"")</f>
        <v>100</v>
      </c>
      <c r="Z38" s="36">
        <f>IFERROR(IF(Y38=0,"",ROUNDUP(Y38/H38,0)*0.00902),"")</f>
        <v>0.22550000000000001</v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105.25</v>
      </c>
      <c r="BN38" s="64">
        <f>IFERROR(Y38*I38/H38,"0")</f>
        <v>105.25</v>
      </c>
      <c r="BO38" s="64">
        <f>IFERROR(1/J38*(X38/H38),"0")</f>
        <v>0.18939393939393939</v>
      </c>
      <c r="BP38" s="64">
        <f>IFERROR(1/J38*(Y38/H38),"0")</f>
        <v>0.18939393939393939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22">
        <v>4680115882539</v>
      </c>
      <c r="E39" s="623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22">
        <v>4680115883949</v>
      </c>
      <c r="E40" s="623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7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44"/>
      <c r="B41" s="630"/>
      <c r="C41" s="630"/>
      <c r="D41" s="630"/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45"/>
      <c r="P41" s="628" t="s">
        <v>85</v>
      </c>
      <c r="Q41" s="620"/>
      <c r="R41" s="620"/>
      <c r="S41" s="620"/>
      <c r="T41" s="620"/>
      <c r="U41" s="620"/>
      <c r="V41" s="621"/>
      <c r="W41" s="37" t="s">
        <v>86</v>
      </c>
      <c r="X41" s="617">
        <f>IFERROR(X37/H37,"0")+IFERROR(X38/H38,"0")+IFERROR(X39/H39,"0")+IFERROR(X40/H40,"0")</f>
        <v>52.777777777777771</v>
      </c>
      <c r="Y41" s="617">
        <f>IFERROR(Y37/H37,"0")+IFERROR(Y38/H38,"0")+IFERROR(Y39/H39,"0")+IFERROR(Y40/H40,"0")</f>
        <v>53</v>
      </c>
      <c r="Z41" s="617">
        <f>IFERROR(IF(Z37="",0,Z37),"0")+IFERROR(IF(Z38="",0,Z38),"0")+IFERROR(IF(Z39="",0,Z39),"0")+IFERROR(IF(Z40="",0,Z40),"0")</f>
        <v>0.75694000000000006</v>
      </c>
      <c r="AA41" s="618"/>
      <c r="AB41" s="618"/>
      <c r="AC41" s="618"/>
    </row>
    <row r="42" spans="1:68" x14ac:dyDescent="0.2">
      <c r="A42" s="630"/>
      <c r="B42" s="630"/>
      <c r="C42" s="630"/>
      <c r="D42" s="630"/>
      <c r="E42" s="630"/>
      <c r="F42" s="630"/>
      <c r="G42" s="630"/>
      <c r="H42" s="630"/>
      <c r="I42" s="630"/>
      <c r="J42" s="630"/>
      <c r="K42" s="630"/>
      <c r="L42" s="630"/>
      <c r="M42" s="630"/>
      <c r="N42" s="630"/>
      <c r="O42" s="645"/>
      <c r="P42" s="628" t="s">
        <v>85</v>
      </c>
      <c r="Q42" s="620"/>
      <c r="R42" s="620"/>
      <c r="S42" s="620"/>
      <c r="T42" s="620"/>
      <c r="U42" s="620"/>
      <c r="V42" s="621"/>
      <c r="W42" s="37" t="s">
        <v>68</v>
      </c>
      <c r="X42" s="617">
        <f>IFERROR(SUM(X37:X40),"0")</f>
        <v>400</v>
      </c>
      <c r="Y42" s="617">
        <f>IFERROR(SUM(Y37:Y40),"0")</f>
        <v>402.40000000000003</v>
      </c>
      <c r="Z42" s="37"/>
      <c r="AA42" s="618"/>
      <c r="AB42" s="618"/>
      <c r="AC42" s="618"/>
    </row>
    <row r="43" spans="1:68" ht="14.25" hidden="1" customHeight="1" x14ac:dyDescent="0.25">
      <c r="A43" s="634" t="s">
        <v>63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22">
        <v>4680115884915</v>
      </c>
      <c r="E44" s="623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9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44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45"/>
      <c r="P45" s="628" t="s">
        <v>85</v>
      </c>
      <c r="Q45" s="620"/>
      <c r="R45" s="620"/>
      <c r="S45" s="620"/>
      <c r="T45" s="620"/>
      <c r="U45" s="620"/>
      <c r="V45" s="621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30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45"/>
      <c r="P46" s="628" t="s">
        <v>85</v>
      </c>
      <c r="Q46" s="620"/>
      <c r="R46" s="620"/>
      <c r="S46" s="620"/>
      <c r="T46" s="620"/>
      <c r="U46" s="620"/>
      <c r="V46" s="621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5" t="s">
        <v>113</v>
      </c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30"/>
      <c r="X47" s="630"/>
      <c r="Y47" s="630"/>
      <c r="Z47" s="630"/>
      <c r="AA47" s="610"/>
      <c r="AB47" s="610"/>
      <c r="AC47" s="610"/>
    </row>
    <row r="48" spans="1:68" ht="14.25" hidden="1" customHeight="1" x14ac:dyDescent="0.25">
      <c r="A48" s="634" t="s">
        <v>95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22">
        <v>4680115885882</v>
      </c>
      <c r="E49" s="623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22">
        <v>4680115881426</v>
      </c>
      <c r="E50" s="623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4"/>
      <c r="V50" s="34"/>
      <c r="W50" s="35" t="s">
        <v>68</v>
      </c>
      <c r="X50" s="615">
        <v>500</v>
      </c>
      <c r="Y50" s="616">
        <f t="shared" si="6"/>
        <v>507.6</v>
      </c>
      <c r="Z50" s="36">
        <f>IFERROR(IF(Y50=0,"",ROUNDUP(Y50/H50,0)*0.01898),"")</f>
        <v>0.89205999999999996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520.1388888888888</v>
      </c>
      <c r="BN50" s="64">
        <f t="shared" si="8"/>
        <v>528.04499999999996</v>
      </c>
      <c r="BO50" s="64">
        <f t="shared" si="9"/>
        <v>0.72337962962962954</v>
      </c>
      <c r="BP50" s="64">
        <f t="shared" si="10"/>
        <v>0.734375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22">
        <v>4680115880283</v>
      </c>
      <c r="E51" s="623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22">
        <v>4680115881525</v>
      </c>
      <c r="E52" s="623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22">
        <v>4680115885899</v>
      </c>
      <c r="E53" s="623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22">
        <v>4680115881419</v>
      </c>
      <c r="E54" s="623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7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4"/>
      <c r="V54" s="34"/>
      <c r="W54" s="35" t="s">
        <v>68</v>
      </c>
      <c r="X54" s="615">
        <v>300</v>
      </c>
      <c r="Y54" s="616">
        <f t="shared" si="6"/>
        <v>301.5</v>
      </c>
      <c r="Z54" s="36">
        <f>IFERROR(IF(Y54=0,"",ROUNDUP(Y54/H54,0)*0.00902),"")</f>
        <v>0.60433999999999999</v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314</v>
      </c>
      <c r="BN54" s="64">
        <f t="shared" si="8"/>
        <v>315.57</v>
      </c>
      <c r="BO54" s="64">
        <f t="shared" si="9"/>
        <v>0.50505050505050508</v>
      </c>
      <c r="BP54" s="64">
        <f t="shared" si="10"/>
        <v>0.50757575757575757</v>
      </c>
    </row>
    <row r="55" spans="1:68" x14ac:dyDescent="0.2">
      <c r="A55" s="644"/>
      <c r="B55" s="630"/>
      <c r="C55" s="630"/>
      <c r="D55" s="630"/>
      <c r="E55" s="630"/>
      <c r="F55" s="630"/>
      <c r="G55" s="630"/>
      <c r="H55" s="630"/>
      <c r="I55" s="630"/>
      <c r="J55" s="630"/>
      <c r="K55" s="630"/>
      <c r="L55" s="630"/>
      <c r="M55" s="630"/>
      <c r="N55" s="630"/>
      <c r="O55" s="645"/>
      <c r="P55" s="628" t="s">
        <v>85</v>
      </c>
      <c r="Q55" s="620"/>
      <c r="R55" s="620"/>
      <c r="S55" s="620"/>
      <c r="T55" s="620"/>
      <c r="U55" s="620"/>
      <c r="V55" s="621"/>
      <c r="W55" s="37" t="s">
        <v>86</v>
      </c>
      <c r="X55" s="617">
        <f>IFERROR(X49/H49,"0")+IFERROR(X50/H50,"0")+IFERROR(X51/H51,"0")+IFERROR(X52/H52,"0")+IFERROR(X53/H53,"0")+IFERROR(X54/H54,"0")</f>
        <v>112.96296296296296</v>
      </c>
      <c r="Y55" s="617">
        <f>IFERROR(Y49/H49,"0")+IFERROR(Y50/H50,"0")+IFERROR(Y51/H51,"0")+IFERROR(Y52/H52,"0")+IFERROR(Y53/H53,"0")+IFERROR(Y54/H54,"0")</f>
        <v>114</v>
      </c>
      <c r="Z55" s="617">
        <f>IFERROR(IF(Z49="",0,Z49),"0")+IFERROR(IF(Z50="",0,Z50),"0")+IFERROR(IF(Z51="",0,Z51),"0")+IFERROR(IF(Z52="",0,Z52),"0")+IFERROR(IF(Z53="",0,Z53),"0")+IFERROR(IF(Z54="",0,Z54),"0")</f>
        <v>1.4964</v>
      </c>
      <c r="AA55" s="618"/>
      <c r="AB55" s="618"/>
      <c r="AC55" s="618"/>
    </row>
    <row r="56" spans="1:68" x14ac:dyDescent="0.2">
      <c r="A56" s="630"/>
      <c r="B56" s="630"/>
      <c r="C56" s="630"/>
      <c r="D56" s="630"/>
      <c r="E56" s="630"/>
      <c r="F56" s="630"/>
      <c r="G56" s="630"/>
      <c r="H56" s="630"/>
      <c r="I56" s="630"/>
      <c r="J56" s="630"/>
      <c r="K56" s="630"/>
      <c r="L56" s="630"/>
      <c r="M56" s="630"/>
      <c r="N56" s="630"/>
      <c r="O56" s="645"/>
      <c r="P56" s="628" t="s">
        <v>85</v>
      </c>
      <c r="Q56" s="620"/>
      <c r="R56" s="620"/>
      <c r="S56" s="620"/>
      <c r="T56" s="620"/>
      <c r="U56" s="620"/>
      <c r="V56" s="621"/>
      <c r="W56" s="37" t="s">
        <v>68</v>
      </c>
      <c r="X56" s="617">
        <f>IFERROR(SUM(X49:X54),"0")</f>
        <v>800</v>
      </c>
      <c r="Y56" s="617">
        <f>IFERROR(SUM(Y49:Y54),"0")</f>
        <v>809.1</v>
      </c>
      <c r="Z56" s="37"/>
      <c r="AA56" s="618"/>
      <c r="AB56" s="618"/>
      <c r="AC56" s="618"/>
    </row>
    <row r="57" spans="1:68" ht="14.25" hidden="1" customHeight="1" x14ac:dyDescent="0.25">
      <c r="A57" s="634" t="s">
        <v>132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11"/>
      <c r="AB57" s="611"/>
      <c r="AC57" s="611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22">
        <v>4680115881440</v>
      </c>
      <c r="E58" s="623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22">
        <v>4680115882751</v>
      </c>
      <c r="E59" s="623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7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22">
        <v>4680115885950</v>
      </c>
      <c r="E60" s="623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22">
        <v>4680115881433</v>
      </c>
      <c r="E61" s="623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7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44"/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  <c r="M62" s="630"/>
      <c r="N62" s="630"/>
      <c r="O62" s="645"/>
      <c r="P62" s="628" t="s">
        <v>85</v>
      </c>
      <c r="Q62" s="620"/>
      <c r="R62" s="620"/>
      <c r="S62" s="620"/>
      <c r="T62" s="620"/>
      <c r="U62" s="620"/>
      <c r="V62" s="621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45"/>
      <c r="P63" s="628" t="s">
        <v>85</v>
      </c>
      <c r="Q63" s="620"/>
      <c r="R63" s="620"/>
      <c r="S63" s="620"/>
      <c r="T63" s="620"/>
      <c r="U63" s="620"/>
      <c r="V63" s="621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4" t="s">
        <v>143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22">
        <v>4680115885073</v>
      </c>
      <c r="E65" s="623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22">
        <v>4680115885059</v>
      </c>
      <c r="E66" s="623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22">
        <v>4680115885097</v>
      </c>
      <c r="E67" s="623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44"/>
      <c r="B68" s="630"/>
      <c r="C68" s="630"/>
      <c r="D68" s="630"/>
      <c r="E68" s="630"/>
      <c r="F68" s="630"/>
      <c r="G68" s="630"/>
      <c r="H68" s="630"/>
      <c r="I68" s="630"/>
      <c r="J68" s="630"/>
      <c r="K68" s="630"/>
      <c r="L68" s="630"/>
      <c r="M68" s="630"/>
      <c r="N68" s="630"/>
      <c r="O68" s="645"/>
      <c r="P68" s="628" t="s">
        <v>85</v>
      </c>
      <c r="Q68" s="620"/>
      <c r="R68" s="620"/>
      <c r="S68" s="620"/>
      <c r="T68" s="620"/>
      <c r="U68" s="620"/>
      <c r="V68" s="621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45"/>
      <c r="P69" s="628" t="s">
        <v>85</v>
      </c>
      <c r="Q69" s="620"/>
      <c r="R69" s="620"/>
      <c r="S69" s="620"/>
      <c r="T69" s="620"/>
      <c r="U69" s="620"/>
      <c r="V69" s="621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4" t="s">
        <v>63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22">
        <v>4680115881891</v>
      </c>
      <c r="E71" s="623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6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22">
        <v>4680115885769</v>
      </c>
      <c r="E72" s="623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6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22">
        <v>4680115884410</v>
      </c>
      <c r="E73" s="623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22">
        <v>4680115884311</v>
      </c>
      <c r="E74" s="623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22">
        <v>4680115885929</v>
      </c>
      <c r="E75" s="623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6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22">
        <v>4680115884403</v>
      </c>
      <c r="E76" s="623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44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45"/>
      <c r="P77" s="628" t="s">
        <v>85</v>
      </c>
      <c r="Q77" s="620"/>
      <c r="R77" s="620"/>
      <c r="S77" s="620"/>
      <c r="T77" s="620"/>
      <c r="U77" s="620"/>
      <c r="V77" s="621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45"/>
      <c r="P78" s="628" t="s">
        <v>85</v>
      </c>
      <c r="Q78" s="620"/>
      <c r="R78" s="620"/>
      <c r="S78" s="620"/>
      <c r="T78" s="620"/>
      <c r="U78" s="620"/>
      <c r="V78" s="621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4" t="s">
        <v>169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22">
        <v>4680115881532</v>
      </c>
      <c r="E80" s="623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22">
        <v>4680115881464</v>
      </c>
      <c r="E81" s="623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9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44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45"/>
      <c r="P82" s="628" t="s">
        <v>85</v>
      </c>
      <c r="Q82" s="620"/>
      <c r="R82" s="620"/>
      <c r="S82" s="620"/>
      <c r="T82" s="620"/>
      <c r="U82" s="620"/>
      <c r="V82" s="621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45"/>
      <c r="P83" s="628" t="s">
        <v>85</v>
      </c>
      <c r="Q83" s="620"/>
      <c r="R83" s="620"/>
      <c r="S83" s="620"/>
      <c r="T83" s="620"/>
      <c r="U83" s="620"/>
      <c r="V83" s="621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5" t="s">
        <v>176</v>
      </c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30"/>
      <c r="X84" s="630"/>
      <c r="Y84" s="630"/>
      <c r="Z84" s="630"/>
      <c r="AA84" s="610"/>
      <c r="AB84" s="610"/>
      <c r="AC84" s="610"/>
    </row>
    <row r="85" spans="1:68" ht="14.25" hidden="1" customHeight="1" x14ac:dyDescent="0.25">
      <c r="A85" s="634" t="s">
        <v>95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22">
        <v>4680115881327</v>
      </c>
      <c r="E86" s="623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9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4"/>
      <c r="V86" s="34"/>
      <c r="W86" s="35" t="s">
        <v>68</v>
      </c>
      <c r="X86" s="615">
        <v>400</v>
      </c>
      <c r="Y86" s="616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22">
        <v>4680115881518</v>
      </c>
      <c r="E87" s="623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22">
        <v>4680115881303</v>
      </c>
      <c r="E88" s="623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44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45"/>
      <c r="P89" s="628" t="s">
        <v>85</v>
      </c>
      <c r="Q89" s="620"/>
      <c r="R89" s="620"/>
      <c r="S89" s="620"/>
      <c r="T89" s="620"/>
      <c r="U89" s="620"/>
      <c r="V89" s="621"/>
      <c r="W89" s="37" t="s">
        <v>86</v>
      </c>
      <c r="X89" s="617">
        <f>IFERROR(X86/H86,"0")+IFERROR(X87/H87,"0")+IFERROR(X88/H88,"0")</f>
        <v>37.037037037037038</v>
      </c>
      <c r="Y89" s="617">
        <f>IFERROR(Y86/H86,"0")+IFERROR(Y87/H87,"0")+IFERROR(Y88/H88,"0")</f>
        <v>38</v>
      </c>
      <c r="Z89" s="617">
        <f>IFERROR(IF(Z86="",0,Z86),"0")+IFERROR(IF(Z87="",0,Z87),"0")+IFERROR(IF(Z88="",0,Z88),"0")</f>
        <v>0.72123999999999999</v>
      </c>
      <c r="AA89" s="618"/>
      <c r="AB89" s="618"/>
      <c r="AC89" s="618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45"/>
      <c r="P90" s="628" t="s">
        <v>85</v>
      </c>
      <c r="Q90" s="620"/>
      <c r="R90" s="620"/>
      <c r="S90" s="620"/>
      <c r="T90" s="620"/>
      <c r="U90" s="620"/>
      <c r="V90" s="621"/>
      <c r="W90" s="37" t="s">
        <v>68</v>
      </c>
      <c r="X90" s="617">
        <f>IFERROR(SUM(X86:X88),"0")</f>
        <v>400</v>
      </c>
      <c r="Y90" s="617">
        <f>IFERROR(SUM(Y86:Y88),"0")</f>
        <v>410.40000000000003</v>
      </c>
      <c r="Z90" s="37"/>
      <c r="AA90" s="618"/>
      <c r="AB90" s="618"/>
      <c r="AC90" s="618"/>
    </row>
    <row r="91" spans="1:68" ht="14.25" hidden="1" customHeight="1" x14ac:dyDescent="0.25">
      <c r="A91" s="634" t="s">
        <v>63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22">
        <v>4607091386967</v>
      </c>
      <c r="E92" s="623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920" t="s">
        <v>187</v>
      </c>
      <c r="Q92" s="625"/>
      <c r="R92" s="625"/>
      <c r="S92" s="625"/>
      <c r="T92" s="626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22">
        <v>4607091386967</v>
      </c>
      <c r="E93" s="623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75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5"/>
      <c r="R93" s="625"/>
      <c r="S93" s="625"/>
      <c r="T93" s="626"/>
      <c r="U93" s="34"/>
      <c r="V93" s="34"/>
      <c r="W93" s="35" t="s">
        <v>68</v>
      </c>
      <c r="X93" s="615">
        <v>450</v>
      </c>
      <c r="Y93" s="616">
        <f t="shared" si="16"/>
        <v>453.6</v>
      </c>
      <c r="Z93" s="36">
        <f>IFERROR(IF(Y93=0,"",ROUNDUP(Y93/H93,0)*0.01898),"")</f>
        <v>1.0249200000000001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477.80357142857144</v>
      </c>
      <c r="BN93" s="64">
        <f t="shared" si="18"/>
        <v>481.62600000000003</v>
      </c>
      <c r="BO93" s="64">
        <f t="shared" si="19"/>
        <v>0.8370535714285714</v>
      </c>
      <c r="BP93" s="64">
        <f t="shared" si="20"/>
        <v>0.84375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22">
        <v>4607091386967</v>
      </c>
      <c r="E94" s="623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22">
        <v>4680115884953</v>
      </c>
      <c r="E95" s="623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22">
        <v>4607091385731</v>
      </c>
      <c r="E96" s="623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9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4"/>
      <c r="V96" s="34"/>
      <c r="W96" s="35" t="s">
        <v>68</v>
      </c>
      <c r="X96" s="615">
        <v>700</v>
      </c>
      <c r="Y96" s="616">
        <f t="shared" si="16"/>
        <v>702</v>
      </c>
      <c r="Z96" s="36">
        <f>IFERROR(IF(Y96=0,"",ROUNDUP(Y96/H96,0)*0.00651),"")</f>
        <v>1.6926000000000001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765.33333333333337</v>
      </c>
      <c r="BN96" s="64">
        <f t="shared" si="18"/>
        <v>767.52</v>
      </c>
      <c r="BO96" s="64">
        <f t="shared" si="19"/>
        <v>1.4245014245014245</v>
      </c>
      <c r="BP96" s="64">
        <f t="shared" si="20"/>
        <v>1.4285714285714286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22">
        <v>4607091385731</v>
      </c>
      <c r="E97" s="623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22">
        <v>4680115880894</v>
      </c>
      <c r="E98" s="623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7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4"/>
      <c r="V98" s="34"/>
      <c r="W98" s="35" t="s">
        <v>68</v>
      </c>
      <c r="X98" s="615">
        <v>100</v>
      </c>
      <c r="Y98" s="616">
        <f t="shared" si="16"/>
        <v>100.98</v>
      </c>
      <c r="Z98" s="36">
        <f>IFERROR(IF(Y98=0,"",ROUNDUP(Y98/H98,0)*0.00651),"")</f>
        <v>0.33201000000000003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113.03030303030303</v>
      </c>
      <c r="BN98" s="64">
        <f t="shared" si="18"/>
        <v>114.13800000000001</v>
      </c>
      <c r="BO98" s="64">
        <f t="shared" si="19"/>
        <v>0.2775002775002775</v>
      </c>
      <c r="BP98" s="64">
        <f t="shared" si="20"/>
        <v>0.28021978021978022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22">
        <v>4680115880214</v>
      </c>
      <c r="E99" s="623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9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44"/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45"/>
      <c r="P100" s="628" t="s">
        <v>85</v>
      </c>
      <c r="Q100" s="620"/>
      <c r="R100" s="620"/>
      <c r="S100" s="620"/>
      <c r="T100" s="620"/>
      <c r="U100" s="620"/>
      <c r="V100" s="621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363.33573833573831</v>
      </c>
      <c r="Y100" s="617">
        <f>IFERROR(Y92/H92,"0")+IFERROR(Y93/H93,"0")+IFERROR(Y94/H94,"0")+IFERROR(Y95/H95,"0")+IFERROR(Y96/H96,"0")+IFERROR(Y97/H97,"0")+IFERROR(Y98/H98,"0")+IFERROR(Y99/H99,"0")</f>
        <v>365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3.0495300000000003</v>
      </c>
      <c r="AA100" s="618"/>
      <c r="AB100" s="618"/>
      <c r="AC100" s="618"/>
    </row>
    <row r="101" spans="1:68" x14ac:dyDescent="0.2">
      <c r="A101" s="630"/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45"/>
      <c r="P101" s="628" t="s">
        <v>85</v>
      </c>
      <c r="Q101" s="620"/>
      <c r="R101" s="620"/>
      <c r="S101" s="620"/>
      <c r="T101" s="620"/>
      <c r="U101" s="620"/>
      <c r="V101" s="621"/>
      <c r="W101" s="37" t="s">
        <v>68</v>
      </c>
      <c r="X101" s="617">
        <f>IFERROR(SUM(X92:X99),"0")</f>
        <v>1250</v>
      </c>
      <c r="Y101" s="617">
        <f>IFERROR(SUM(Y92:Y99),"0")</f>
        <v>1256.58</v>
      </c>
      <c r="Z101" s="37"/>
      <c r="AA101" s="618"/>
      <c r="AB101" s="618"/>
      <c r="AC101" s="618"/>
    </row>
    <row r="102" spans="1:68" ht="16.5" hidden="1" customHeight="1" x14ac:dyDescent="0.25">
      <c r="A102" s="635" t="s">
        <v>203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10"/>
      <c r="AB102" s="610"/>
      <c r="AC102" s="610"/>
    </row>
    <row r="103" spans="1:68" ht="14.25" hidden="1" customHeight="1" x14ac:dyDescent="0.25">
      <c r="A103" s="634" t="s">
        <v>95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22">
        <v>4680115882133</v>
      </c>
      <c r="E104" s="623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4"/>
      <c r="V104" s="34"/>
      <c r="W104" s="35" t="s">
        <v>68</v>
      </c>
      <c r="X104" s="615">
        <v>500</v>
      </c>
      <c r="Y104" s="616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22">
        <v>4680115880269</v>
      </c>
      <c r="E105" s="623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7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22">
        <v>4680115880429</v>
      </c>
      <c r="E106" s="623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7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22">
        <v>4680115881457</v>
      </c>
      <c r="E107" s="623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7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44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45"/>
      <c r="P108" s="628" t="s">
        <v>85</v>
      </c>
      <c r="Q108" s="620"/>
      <c r="R108" s="620"/>
      <c r="S108" s="620"/>
      <c r="T108" s="620"/>
      <c r="U108" s="620"/>
      <c r="V108" s="621"/>
      <c r="W108" s="37" t="s">
        <v>86</v>
      </c>
      <c r="X108" s="617">
        <f>IFERROR(X104/H104,"0")+IFERROR(X105/H105,"0")+IFERROR(X106/H106,"0")+IFERROR(X107/H107,"0")</f>
        <v>46.296296296296291</v>
      </c>
      <c r="Y108" s="617">
        <f>IFERROR(Y104/H104,"0")+IFERROR(Y105/H105,"0")+IFERROR(Y106/H106,"0")+IFERROR(Y107/H107,"0")</f>
        <v>47</v>
      </c>
      <c r="Z108" s="617">
        <f>IFERROR(IF(Z104="",0,Z104),"0")+IFERROR(IF(Z105="",0,Z105),"0")+IFERROR(IF(Z106="",0,Z106),"0")+IFERROR(IF(Z107="",0,Z107),"0")</f>
        <v>0.89205999999999996</v>
      </c>
      <c r="AA108" s="618"/>
      <c r="AB108" s="618"/>
      <c r="AC108" s="618"/>
    </row>
    <row r="109" spans="1:68" x14ac:dyDescent="0.2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  <c r="M109" s="630"/>
      <c r="N109" s="630"/>
      <c r="O109" s="645"/>
      <c r="P109" s="628" t="s">
        <v>85</v>
      </c>
      <c r="Q109" s="620"/>
      <c r="R109" s="620"/>
      <c r="S109" s="620"/>
      <c r="T109" s="620"/>
      <c r="U109" s="620"/>
      <c r="V109" s="621"/>
      <c r="W109" s="37" t="s">
        <v>68</v>
      </c>
      <c r="X109" s="617">
        <f>IFERROR(SUM(X104:X107),"0")</f>
        <v>500</v>
      </c>
      <c r="Y109" s="617">
        <f>IFERROR(SUM(Y104:Y107),"0")</f>
        <v>507.6</v>
      </c>
      <c r="Z109" s="37"/>
      <c r="AA109" s="618"/>
      <c r="AB109" s="618"/>
      <c r="AC109" s="618"/>
    </row>
    <row r="110" spans="1:68" ht="14.25" hidden="1" customHeight="1" x14ac:dyDescent="0.25">
      <c r="A110" s="634" t="s">
        <v>132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22">
        <v>4680115881488</v>
      </c>
      <c r="E111" s="623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7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22">
        <v>4680115882775</v>
      </c>
      <c r="E112" s="623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22">
        <v>4680115880658</v>
      </c>
      <c r="E113" s="623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8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44"/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45"/>
      <c r="P114" s="628" t="s">
        <v>85</v>
      </c>
      <c r="Q114" s="620"/>
      <c r="R114" s="620"/>
      <c r="S114" s="620"/>
      <c r="T114" s="620"/>
      <c r="U114" s="620"/>
      <c r="V114" s="621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30"/>
      <c r="B115" s="630"/>
      <c r="C115" s="630"/>
      <c r="D115" s="630"/>
      <c r="E115" s="630"/>
      <c r="F115" s="630"/>
      <c r="G115" s="630"/>
      <c r="H115" s="630"/>
      <c r="I115" s="630"/>
      <c r="J115" s="630"/>
      <c r="K115" s="630"/>
      <c r="L115" s="630"/>
      <c r="M115" s="630"/>
      <c r="N115" s="630"/>
      <c r="O115" s="645"/>
      <c r="P115" s="628" t="s">
        <v>85</v>
      </c>
      <c r="Q115" s="620"/>
      <c r="R115" s="620"/>
      <c r="S115" s="620"/>
      <c r="T115" s="620"/>
      <c r="U115" s="620"/>
      <c r="V115" s="621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4" t="s">
        <v>63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22">
        <v>4607091385168</v>
      </c>
      <c r="E117" s="623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8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5"/>
      <c r="R117" s="625"/>
      <c r="S117" s="625"/>
      <c r="T117" s="626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22">
        <v>4607091385168</v>
      </c>
      <c r="E118" s="623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8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5"/>
      <c r="R118" s="625"/>
      <c r="S118" s="625"/>
      <c r="T118" s="626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22">
        <v>4607091385168</v>
      </c>
      <c r="E119" s="623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4"/>
      <c r="V119" s="34"/>
      <c r="W119" s="35" t="s">
        <v>68</v>
      </c>
      <c r="X119" s="615">
        <v>700</v>
      </c>
      <c r="Y119" s="616">
        <f t="shared" si="21"/>
        <v>705.6</v>
      </c>
      <c r="Z119" s="36">
        <f>IFERROR(IF(Y119=0,"",ROUNDUP(Y119/H119,0)*0.01898),"")</f>
        <v>1.59432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22">
        <v>4607091383256</v>
      </c>
      <c r="E120" s="623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9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22">
        <v>4607091385748</v>
      </c>
      <c r="E121" s="623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4"/>
      <c r="V121" s="34"/>
      <c r="W121" s="35" t="s">
        <v>68</v>
      </c>
      <c r="X121" s="615">
        <v>400</v>
      </c>
      <c r="Y121" s="616">
        <f t="shared" si="21"/>
        <v>402.3</v>
      </c>
      <c r="Z121" s="36">
        <f>IFERROR(IF(Y121=0,"",ROUNDUP(Y121/H121,0)*0.00651),"")</f>
        <v>0.96999000000000002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437.33333333333331</v>
      </c>
      <c r="BN121" s="64">
        <f t="shared" si="23"/>
        <v>439.84799999999996</v>
      </c>
      <c r="BO121" s="64">
        <f t="shared" si="24"/>
        <v>0.81400081400081403</v>
      </c>
      <c r="BP121" s="64">
        <f t="shared" si="25"/>
        <v>0.81868131868131877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22">
        <v>4680115884533</v>
      </c>
      <c r="E122" s="623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9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22">
        <v>4680115882645</v>
      </c>
      <c r="E123" s="623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6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44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45"/>
      <c r="P124" s="628" t="s">
        <v>85</v>
      </c>
      <c r="Q124" s="620"/>
      <c r="R124" s="620"/>
      <c r="S124" s="620"/>
      <c r="T124" s="620"/>
      <c r="U124" s="620"/>
      <c r="V124" s="621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231.48148148148147</v>
      </c>
      <c r="Y124" s="617">
        <f>IFERROR(Y117/H117,"0")+IFERROR(Y118/H118,"0")+IFERROR(Y119/H119,"0")+IFERROR(Y120/H120,"0")+IFERROR(Y121/H121,"0")+IFERROR(Y122/H122,"0")+IFERROR(Y123/H123,"0")</f>
        <v>233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2.5643099999999999</v>
      </c>
      <c r="AA124" s="618"/>
      <c r="AB124" s="618"/>
      <c r="AC124" s="618"/>
    </row>
    <row r="125" spans="1:68" x14ac:dyDescent="0.2">
      <c r="A125" s="630"/>
      <c r="B125" s="630"/>
      <c r="C125" s="630"/>
      <c r="D125" s="630"/>
      <c r="E125" s="630"/>
      <c r="F125" s="630"/>
      <c r="G125" s="630"/>
      <c r="H125" s="630"/>
      <c r="I125" s="630"/>
      <c r="J125" s="630"/>
      <c r="K125" s="630"/>
      <c r="L125" s="630"/>
      <c r="M125" s="630"/>
      <c r="N125" s="630"/>
      <c r="O125" s="645"/>
      <c r="P125" s="628" t="s">
        <v>85</v>
      </c>
      <c r="Q125" s="620"/>
      <c r="R125" s="620"/>
      <c r="S125" s="620"/>
      <c r="T125" s="620"/>
      <c r="U125" s="620"/>
      <c r="V125" s="621"/>
      <c r="W125" s="37" t="s">
        <v>68</v>
      </c>
      <c r="X125" s="617">
        <f>IFERROR(SUM(X117:X123),"0")</f>
        <v>1100</v>
      </c>
      <c r="Y125" s="617">
        <f>IFERROR(SUM(Y117:Y123),"0")</f>
        <v>1107.9000000000001</v>
      </c>
      <c r="Z125" s="37"/>
      <c r="AA125" s="618"/>
      <c r="AB125" s="618"/>
      <c r="AC125" s="618"/>
    </row>
    <row r="126" spans="1:68" ht="14.25" hidden="1" customHeight="1" x14ac:dyDescent="0.25">
      <c r="A126" s="634" t="s">
        <v>169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22">
        <v>4680115882652</v>
      </c>
      <c r="E127" s="623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22">
        <v>4680115880238</v>
      </c>
      <c r="E128" s="623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7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44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45"/>
      <c r="P129" s="628" t="s">
        <v>85</v>
      </c>
      <c r="Q129" s="620"/>
      <c r="R129" s="620"/>
      <c r="S129" s="620"/>
      <c r="T129" s="620"/>
      <c r="U129" s="620"/>
      <c r="V129" s="621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45"/>
      <c r="P130" s="628" t="s">
        <v>85</v>
      </c>
      <c r="Q130" s="620"/>
      <c r="R130" s="620"/>
      <c r="S130" s="620"/>
      <c r="T130" s="620"/>
      <c r="U130" s="620"/>
      <c r="V130" s="621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5" t="s">
        <v>242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10"/>
      <c r="AB131" s="610"/>
      <c r="AC131" s="610"/>
    </row>
    <row r="132" spans="1:68" ht="14.25" hidden="1" customHeight="1" x14ac:dyDescent="0.25">
      <c r="A132" s="634" t="s">
        <v>95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22">
        <v>4680115882577</v>
      </c>
      <c r="E133" s="623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22">
        <v>4680115882577</v>
      </c>
      <c r="E134" s="623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6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44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45"/>
      <c r="P135" s="628" t="s">
        <v>85</v>
      </c>
      <c r="Q135" s="620"/>
      <c r="R135" s="620"/>
      <c r="S135" s="620"/>
      <c r="T135" s="620"/>
      <c r="U135" s="620"/>
      <c r="V135" s="621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45"/>
      <c r="P136" s="628" t="s">
        <v>85</v>
      </c>
      <c r="Q136" s="620"/>
      <c r="R136" s="620"/>
      <c r="S136" s="620"/>
      <c r="T136" s="620"/>
      <c r="U136" s="620"/>
      <c r="V136" s="621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4" t="s">
        <v>143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22">
        <v>4680115883444</v>
      </c>
      <c r="E138" s="623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22">
        <v>4680115883444</v>
      </c>
      <c r="E139" s="623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44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45"/>
      <c r="P140" s="628" t="s">
        <v>85</v>
      </c>
      <c r="Q140" s="620"/>
      <c r="R140" s="620"/>
      <c r="S140" s="620"/>
      <c r="T140" s="620"/>
      <c r="U140" s="620"/>
      <c r="V140" s="621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30"/>
      <c r="B141" s="630"/>
      <c r="C141" s="630"/>
      <c r="D141" s="630"/>
      <c r="E141" s="630"/>
      <c r="F141" s="630"/>
      <c r="G141" s="630"/>
      <c r="H141" s="630"/>
      <c r="I141" s="630"/>
      <c r="J141" s="630"/>
      <c r="K141" s="630"/>
      <c r="L141" s="630"/>
      <c r="M141" s="630"/>
      <c r="N141" s="630"/>
      <c r="O141" s="645"/>
      <c r="P141" s="628" t="s">
        <v>85</v>
      </c>
      <c r="Q141" s="620"/>
      <c r="R141" s="620"/>
      <c r="S141" s="620"/>
      <c r="T141" s="620"/>
      <c r="U141" s="620"/>
      <c r="V141" s="621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4" t="s">
        <v>63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22">
        <v>4680115882584</v>
      </c>
      <c r="E143" s="623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22">
        <v>4680115882584</v>
      </c>
      <c r="E144" s="623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9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44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45"/>
      <c r="P145" s="628" t="s">
        <v>85</v>
      </c>
      <c r="Q145" s="620"/>
      <c r="R145" s="620"/>
      <c r="S145" s="620"/>
      <c r="T145" s="620"/>
      <c r="U145" s="620"/>
      <c r="V145" s="621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45"/>
      <c r="P146" s="628" t="s">
        <v>85</v>
      </c>
      <c r="Q146" s="620"/>
      <c r="R146" s="620"/>
      <c r="S146" s="620"/>
      <c r="T146" s="620"/>
      <c r="U146" s="620"/>
      <c r="V146" s="621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5" t="s">
        <v>93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10"/>
      <c r="AB147" s="610"/>
      <c r="AC147" s="610"/>
    </row>
    <row r="148" spans="1:68" ht="14.25" hidden="1" customHeight="1" x14ac:dyDescent="0.25">
      <c r="A148" s="634" t="s">
        <v>95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22">
        <v>4607091384604</v>
      </c>
      <c r="E149" s="623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44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45"/>
      <c r="P150" s="628" t="s">
        <v>85</v>
      </c>
      <c r="Q150" s="620"/>
      <c r="R150" s="620"/>
      <c r="S150" s="620"/>
      <c r="T150" s="620"/>
      <c r="U150" s="620"/>
      <c r="V150" s="621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45"/>
      <c r="P151" s="628" t="s">
        <v>85</v>
      </c>
      <c r="Q151" s="620"/>
      <c r="R151" s="620"/>
      <c r="S151" s="620"/>
      <c r="T151" s="620"/>
      <c r="U151" s="620"/>
      <c r="V151" s="621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4" t="s">
        <v>143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22">
        <v>4607091387667</v>
      </c>
      <c r="E153" s="623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22">
        <v>4607091387636</v>
      </c>
      <c r="E154" s="623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22">
        <v>4607091382426</v>
      </c>
      <c r="E155" s="623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9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44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45"/>
      <c r="P156" s="628" t="s">
        <v>85</v>
      </c>
      <c r="Q156" s="620"/>
      <c r="R156" s="620"/>
      <c r="S156" s="620"/>
      <c r="T156" s="620"/>
      <c r="U156" s="620"/>
      <c r="V156" s="621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45"/>
      <c r="P157" s="628" t="s">
        <v>85</v>
      </c>
      <c r="Q157" s="620"/>
      <c r="R157" s="620"/>
      <c r="S157" s="620"/>
      <c r="T157" s="620"/>
      <c r="U157" s="620"/>
      <c r="V157" s="621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4" t="s">
        <v>63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22">
        <v>4607091386264</v>
      </c>
      <c r="E159" s="623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7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5"/>
      <c r="R159" s="625"/>
      <c r="S159" s="625"/>
      <c r="T159" s="626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44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45"/>
      <c r="P160" s="628" t="s">
        <v>85</v>
      </c>
      <c r="Q160" s="620"/>
      <c r="R160" s="620"/>
      <c r="S160" s="620"/>
      <c r="T160" s="620"/>
      <c r="U160" s="620"/>
      <c r="V160" s="621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45"/>
      <c r="P161" s="628" t="s">
        <v>85</v>
      </c>
      <c r="Q161" s="620"/>
      <c r="R161" s="620"/>
      <c r="S161" s="620"/>
      <c r="T161" s="620"/>
      <c r="U161" s="620"/>
      <c r="V161" s="621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hidden="1" customHeight="1" x14ac:dyDescent="0.25">
      <c r="A163" s="635" t="s">
        <v>270</v>
      </c>
      <c r="B163" s="630"/>
      <c r="C163" s="630"/>
      <c r="D163" s="630"/>
      <c r="E163" s="630"/>
      <c r="F163" s="630"/>
      <c r="G163" s="630"/>
      <c r="H163" s="630"/>
      <c r="I163" s="630"/>
      <c r="J163" s="630"/>
      <c r="K163" s="630"/>
      <c r="L163" s="630"/>
      <c r="M163" s="630"/>
      <c r="N163" s="630"/>
      <c r="O163" s="630"/>
      <c r="P163" s="630"/>
      <c r="Q163" s="630"/>
      <c r="R163" s="630"/>
      <c r="S163" s="630"/>
      <c r="T163" s="630"/>
      <c r="U163" s="630"/>
      <c r="V163" s="630"/>
      <c r="W163" s="630"/>
      <c r="X163" s="630"/>
      <c r="Y163" s="630"/>
      <c r="Z163" s="630"/>
      <c r="AA163" s="610"/>
      <c r="AB163" s="610"/>
      <c r="AC163" s="610"/>
    </row>
    <row r="164" spans="1:68" ht="14.25" hidden="1" customHeight="1" x14ac:dyDescent="0.25">
      <c r="A164" s="634" t="s">
        <v>132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22">
        <v>4680115886223</v>
      </c>
      <c r="E165" s="623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5"/>
      <c r="R165" s="625"/>
      <c r="S165" s="625"/>
      <c r="T165" s="626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44"/>
      <c r="B166" s="630"/>
      <c r="C166" s="630"/>
      <c r="D166" s="630"/>
      <c r="E166" s="630"/>
      <c r="F166" s="630"/>
      <c r="G166" s="630"/>
      <c r="H166" s="630"/>
      <c r="I166" s="630"/>
      <c r="J166" s="630"/>
      <c r="K166" s="630"/>
      <c r="L166" s="630"/>
      <c r="M166" s="630"/>
      <c r="N166" s="630"/>
      <c r="O166" s="645"/>
      <c r="P166" s="628" t="s">
        <v>85</v>
      </c>
      <c r="Q166" s="620"/>
      <c r="R166" s="620"/>
      <c r="S166" s="620"/>
      <c r="T166" s="620"/>
      <c r="U166" s="620"/>
      <c r="V166" s="621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45"/>
      <c r="P167" s="628" t="s">
        <v>85</v>
      </c>
      <c r="Q167" s="620"/>
      <c r="R167" s="620"/>
      <c r="S167" s="620"/>
      <c r="T167" s="620"/>
      <c r="U167" s="620"/>
      <c r="V167" s="621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4" t="s">
        <v>143</v>
      </c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0"/>
      <c r="P168" s="630"/>
      <c r="Q168" s="630"/>
      <c r="R168" s="630"/>
      <c r="S168" s="630"/>
      <c r="T168" s="630"/>
      <c r="U168" s="630"/>
      <c r="V168" s="630"/>
      <c r="W168" s="630"/>
      <c r="X168" s="630"/>
      <c r="Y168" s="630"/>
      <c r="Z168" s="630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22">
        <v>4680115880993</v>
      </c>
      <c r="E169" s="623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8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5"/>
      <c r="R169" s="625"/>
      <c r="S169" s="625"/>
      <c r="T169" s="626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22">
        <v>4680115881761</v>
      </c>
      <c r="E170" s="623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9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5"/>
      <c r="R170" s="625"/>
      <c r="S170" s="625"/>
      <c r="T170" s="626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22">
        <v>4680115881563</v>
      </c>
      <c r="E171" s="623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5"/>
      <c r="R171" s="625"/>
      <c r="S171" s="625"/>
      <c r="T171" s="626"/>
      <c r="U171" s="34"/>
      <c r="V171" s="34"/>
      <c r="W171" s="35" t="s">
        <v>68</v>
      </c>
      <c r="X171" s="615">
        <v>150</v>
      </c>
      <c r="Y171" s="616">
        <f t="shared" si="26"/>
        <v>151.20000000000002</v>
      </c>
      <c r="Z171" s="36">
        <f>IFERROR(IF(Y171=0,"",ROUNDUP(Y171/H171,0)*0.00902),"")</f>
        <v>0.32472000000000001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157.5</v>
      </c>
      <c r="BN171" s="64">
        <f t="shared" si="28"/>
        <v>158.76000000000002</v>
      </c>
      <c r="BO171" s="64">
        <f t="shared" si="29"/>
        <v>0.27056277056277056</v>
      </c>
      <c r="BP171" s="64">
        <f t="shared" si="30"/>
        <v>0.27272727272727271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22">
        <v>4680115880986</v>
      </c>
      <c r="E172" s="623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5"/>
      <c r="R172" s="625"/>
      <c r="S172" s="625"/>
      <c r="T172" s="626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22">
        <v>4680115881785</v>
      </c>
      <c r="E173" s="623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5"/>
      <c r="R173" s="625"/>
      <c r="S173" s="625"/>
      <c r="T173" s="626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22">
        <v>4680115886537</v>
      </c>
      <c r="E174" s="623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5"/>
      <c r="R174" s="625"/>
      <c r="S174" s="625"/>
      <c r="T174" s="626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22">
        <v>4680115881679</v>
      </c>
      <c r="E175" s="623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5"/>
      <c r="R175" s="625"/>
      <c r="S175" s="625"/>
      <c r="T175" s="626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22">
        <v>4680115880191</v>
      </c>
      <c r="E176" s="623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5"/>
      <c r="R176" s="625"/>
      <c r="S176" s="625"/>
      <c r="T176" s="626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22">
        <v>4680115883963</v>
      </c>
      <c r="E177" s="623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5"/>
      <c r="R177" s="625"/>
      <c r="S177" s="625"/>
      <c r="T177" s="626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44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45"/>
      <c r="P178" s="628" t="s">
        <v>85</v>
      </c>
      <c r="Q178" s="620"/>
      <c r="R178" s="620"/>
      <c r="S178" s="620"/>
      <c r="T178" s="620"/>
      <c r="U178" s="620"/>
      <c r="V178" s="621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35.714285714285715</v>
      </c>
      <c r="Y178" s="617">
        <f>IFERROR(Y169/H169,"0")+IFERROR(Y170/H170,"0")+IFERROR(Y171/H171,"0")+IFERROR(Y172/H172,"0")+IFERROR(Y173/H173,"0")+IFERROR(Y174/H174,"0")+IFERROR(Y175/H175,"0")+IFERROR(Y176/H176,"0")+IFERROR(Y177/H177,"0")</f>
        <v>36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0.32472000000000001</v>
      </c>
      <c r="AA178" s="618"/>
      <c r="AB178" s="618"/>
      <c r="AC178" s="618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45"/>
      <c r="P179" s="628" t="s">
        <v>85</v>
      </c>
      <c r="Q179" s="620"/>
      <c r="R179" s="620"/>
      <c r="S179" s="620"/>
      <c r="T179" s="620"/>
      <c r="U179" s="620"/>
      <c r="V179" s="621"/>
      <c r="W179" s="37" t="s">
        <v>68</v>
      </c>
      <c r="X179" s="617">
        <f>IFERROR(SUM(X169:X177),"0")</f>
        <v>150</v>
      </c>
      <c r="Y179" s="617">
        <f>IFERROR(SUM(Y169:Y177),"0")</f>
        <v>151.20000000000002</v>
      </c>
      <c r="Z179" s="37"/>
      <c r="AA179" s="618"/>
      <c r="AB179" s="618"/>
      <c r="AC179" s="618"/>
    </row>
    <row r="180" spans="1:68" ht="14.25" hidden="1" customHeight="1" x14ac:dyDescent="0.25">
      <c r="A180" s="634" t="s">
        <v>87</v>
      </c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0"/>
      <c r="S180" s="630"/>
      <c r="T180" s="630"/>
      <c r="U180" s="630"/>
      <c r="V180" s="630"/>
      <c r="W180" s="630"/>
      <c r="X180" s="630"/>
      <c r="Y180" s="630"/>
      <c r="Z180" s="630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22">
        <v>4680115886780</v>
      </c>
      <c r="E181" s="623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682" t="s">
        <v>301</v>
      </c>
      <c r="Q181" s="625"/>
      <c r="R181" s="625"/>
      <c r="S181" s="625"/>
      <c r="T181" s="626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22">
        <v>4680115886742</v>
      </c>
      <c r="E182" s="623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866" t="s">
        <v>305</v>
      </c>
      <c r="Q182" s="625"/>
      <c r="R182" s="625"/>
      <c r="S182" s="625"/>
      <c r="T182" s="626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22">
        <v>4680115886766</v>
      </c>
      <c r="E183" s="623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712" t="s">
        <v>309</v>
      </c>
      <c r="Q183" s="625"/>
      <c r="R183" s="625"/>
      <c r="S183" s="625"/>
      <c r="T183" s="626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44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45"/>
      <c r="P184" s="628" t="s">
        <v>85</v>
      </c>
      <c r="Q184" s="620"/>
      <c r="R184" s="620"/>
      <c r="S184" s="620"/>
      <c r="T184" s="620"/>
      <c r="U184" s="620"/>
      <c r="V184" s="621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45"/>
      <c r="P185" s="628" t="s">
        <v>85</v>
      </c>
      <c r="Q185" s="620"/>
      <c r="R185" s="620"/>
      <c r="S185" s="620"/>
      <c r="T185" s="620"/>
      <c r="U185" s="620"/>
      <c r="V185" s="621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4" t="s">
        <v>310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22">
        <v>4680115886797</v>
      </c>
      <c r="E187" s="623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966" t="s">
        <v>313</v>
      </c>
      <c r="Q187" s="625"/>
      <c r="R187" s="625"/>
      <c r="S187" s="625"/>
      <c r="T187" s="626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44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45"/>
      <c r="P188" s="628" t="s">
        <v>85</v>
      </c>
      <c r="Q188" s="620"/>
      <c r="R188" s="620"/>
      <c r="S188" s="620"/>
      <c r="T188" s="620"/>
      <c r="U188" s="620"/>
      <c r="V188" s="621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45"/>
      <c r="P189" s="628" t="s">
        <v>85</v>
      </c>
      <c r="Q189" s="620"/>
      <c r="R189" s="620"/>
      <c r="S189" s="620"/>
      <c r="T189" s="620"/>
      <c r="U189" s="620"/>
      <c r="V189" s="621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5" t="s">
        <v>314</v>
      </c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0"/>
      <c r="P190" s="630"/>
      <c r="Q190" s="630"/>
      <c r="R190" s="630"/>
      <c r="S190" s="630"/>
      <c r="T190" s="630"/>
      <c r="U190" s="630"/>
      <c r="V190" s="630"/>
      <c r="W190" s="630"/>
      <c r="X190" s="630"/>
      <c r="Y190" s="630"/>
      <c r="Z190" s="630"/>
      <c r="AA190" s="610"/>
      <c r="AB190" s="610"/>
      <c r="AC190" s="610"/>
    </row>
    <row r="191" spans="1:68" ht="14.25" hidden="1" customHeight="1" x14ac:dyDescent="0.25">
      <c r="A191" s="634" t="s">
        <v>95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22">
        <v>4680115881402</v>
      </c>
      <c r="E192" s="623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5"/>
      <c r="R192" s="625"/>
      <c r="S192" s="625"/>
      <c r="T192" s="626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22">
        <v>4680115881396</v>
      </c>
      <c r="E193" s="623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5"/>
      <c r="R193" s="625"/>
      <c r="S193" s="625"/>
      <c r="T193" s="626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44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45"/>
      <c r="P194" s="628" t="s">
        <v>85</v>
      </c>
      <c r="Q194" s="620"/>
      <c r="R194" s="620"/>
      <c r="S194" s="620"/>
      <c r="T194" s="620"/>
      <c r="U194" s="620"/>
      <c r="V194" s="621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30"/>
      <c r="B195" s="630"/>
      <c r="C195" s="630"/>
      <c r="D195" s="630"/>
      <c r="E195" s="630"/>
      <c r="F195" s="630"/>
      <c r="G195" s="630"/>
      <c r="H195" s="630"/>
      <c r="I195" s="630"/>
      <c r="J195" s="630"/>
      <c r="K195" s="630"/>
      <c r="L195" s="630"/>
      <c r="M195" s="630"/>
      <c r="N195" s="630"/>
      <c r="O195" s="645"/>
      <c r="P195" s="628" t="s">
        <v>85</v>
      </c>
      <c r="Q195" s="620"/>
      <c r="R195" s="620"/>
      <c r="S195" s="620"/>
      <c r="T195" s="620"/>
      <c r="U195" s="620"/>
      <c r="V195" s="621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4" t="s">
        <v>132</v>
      </c>
      <c r="B196" s="630"/>
      <c r="C196" s="630"/>
      <c r="D196" s="630"/>
      <c r="E196" s="630"/>
      <c r="F196" s="630"/>
      <c r="G196" s="630"/>
      <c r="H196" s="630"/>
      <c r="I196" s="630"/>
      <c r="J196" s="630"/>
      <c r="K196" s="630"/>
      <c r="L196" s="630"/>
      <c r="M196" s="630"/>
      <c r="N196" s="630"/>
      <c r="O196" s="630"/>
      <c r="P196" s="630"/>
      <c r="Q196" s="630"/>
      <c r="R196" s="630"/>
      <c r="S196" s="630"/>
      <c r="T196" s="630"/>
      <c r="U196" s="630"/>
      <c r="V196" s="630"/>
      <c r="W196" s="630"/>
      <c r="X196" s="630"/>
      <c r="Y196" s="630"/>
      <c r="Z196" s="630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22">
        <v>4680115882935</v>
      </c>
      <c r="E197" s="623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5"/>
      <c r="R197" s="625"/>
      <c r="S197" s="625"/>
      <c r="T197" s="626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22">
        <v>4680115880764</v>
      </c>
      <c r="E198" s="623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7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5"/>
      <c r="R198" s="625"/>
      <c r="S198" s="625"/>
      <c r="T198" s="626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44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45"/>
      <c r="P199" s="628" t="s">
        <v>85</v>
      </c>
      <c r="Q199" s="620"/>
      <c r="R199" s="620"/>
      <c r="S199" s="620"/>
      <c r="T199" s="620"/>
      <c r="U199" s="620"/>
      <c r="V199" s="621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45"/>
      <c r="P200" s="628" t="s">
        <v>85</v>
      </c>
      <c r="Q200" s="620"/>
      <c r="R200" s="620"/>
      <c r="S200" s="620"/>
      <c r="T200" s="620"/>
      <c r="U200" s="620"/>
      <c r="V200" s="621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4" t="s">
        <v>143</v>
      </c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0"/>
      <c r="P201" s="630"/>
      <c r="Q201" s="630"/>
      <c r="R201" s="630"/>
      <c r="S201" s="630"/>
      <c r="T201" s="630"/>
      <c r="U201" s="630"/>
      <c r="V201" s="630"/>
      <c r="W201" s="630"/>
      <c r="X201" s="630"/>
      <c r="Y201" s="630"/>
      <c r="Z201" s="630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22">
        <v>4680115882683</v>
      </c>
      <c r="E202" s="623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5"/>
      <c r="R202" s="625"/>
      <c r="S202" s="625"/>
      <c r="T202" s="626"/>
      <c r="U202" s="34"/>
      <c r="V202" s="34"/>
      <c r="W202" s="35" t="s">
        <v>68</v>
      </c>
      <c r="X202" s="615">
        <v>150</v>
      </c>
      <c r="Y202" s="616">
        <f t="shared" ref="Y202:Y209" si="31">IFERROR(IF(X202="",0,CEILING((X202/$H202),1)*$H202),"")</f>
        <v>151.20000000000002</v>
      </c>
      <c r="Z202" s="36">
        <f>IFERROR(IF(Y202=0,"",ROUNDUP(Y202/H202,0)*0.00902),"")</f>
        <v>0.25256000000000001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155.83333333333331</v>
      </c>
      <c r="BN202" s="64">
        <f t="shared" ref="BN202:BN209" si="33">IFERROR(Y202*I202/H202,"0")</f>
        <v>157.08000000000001</v>
      </c>
      <c r="BO202" s="64">
        <f t="shared" ref="BO202:BO209" si="34">IFERROR(1/J202*(X202/H202),"0")</f>
        <v>0.21043771043771042</v>
      </c>
      <c r="BP202" s="64">
        <f t="shared" ref="BP202:BP209" si="35">IFERROR(1/J202*(Y202/H202),"0")</f>
        <v>0.21212121212121213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22">
        <v>4680115882690</v>
      </c>
      <c r="E203" s="623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5"/>
      <c r="R203" s="625"/>
      <c r="S203" s="625"/>
      <c r="T203" s="626"/>
      <c r="U203" s="34"/>
      <c r="V203" s="34"/>
      <c r="W203" s="35" t="s">
        <v>68</v>
      </c>
      <c r="X203" s="615">
        <v>150</v>
      </c>
      <c r="Y203" s="616">
        <f t="shared" si="31"/>
        <v>151.20000000000002</v>
      </c>
      <c r="Z203" s="36">
        <f>IFERROR(IF(Y203=0,"",ROUNDUP(Y203/H203,0)*0.00902),"")</f>
        <v>0.25256000000000001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155.83333333333331</v>
      </c>
      <c r="BN203" s="64">
        <f t="shared" si="33"/>
        <v>157.08000000000001</v>
      </c>
      <c r="BO203" s="64">
        <f t="shared" si="34"/>
        <v>0.21043771043771042</v>
      </c>
      <c r="BP203" s="64">
        <f t="shared" si="35"/>
        <v>0.21212121212121213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22">
        <v>4680115882669</v>
      </c>
      <c r="E204" s="623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5"/>
      <c r="R204" s="625"/>
      <c r="S204" s="625"/>
      <c r="T204" s="626"/>
      <c r="U204" s="34"/>
      <c r="V204" s="34"/>
      <c r="W204" s="35" t="s">
        <v>68</v>
      </c>
      <c r="X204" s="615">
        <v>150</v>
      </c>
      <c r="Y204" s="616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22">
        <v>4680115882676</v>
      </c>
      <c r="E205" s="623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5"/>
      <c r="R205" s="625"/>
      <c r="S205" s="625"/>
      <c r="T205" s="626"/>
      <c r="U205" s="34"/>
      <c r="V205" s="34"/>
      <c r="W205" s="35" t="s">
        <v>68</v>
      </c>
      <c r="X205" s="615">
        <v>150</v>
      </c>
      <c r="Y205" s="616">
        <f t="shared" si="31"/>
        <v>151.20000000000002</v>
      </c>
      <c r="Z205" s="36">
        <f>IFERROR(IF(Y205=0,"",ROUNDUP(Y205/H205,0)*0.00902),"")</f>
        <v>0.25256000000000001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155.83333333333331</v>
      </c>
      <c r="BN205" s="64">
        <f t="shared" si="33"/>
        <v>157.08000000000001</v>
      </c>
      <c r="BO205" s="64">
        <f t="shared" si="34"/>
        <v>0.21043771043771042</v>
      </c>
      <c r="BP205" s="64">
        <f t="shared" si="35"/>
        <v>0.21212121212121213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22">
        <v>4680115884014</v>
      </c>
      <c r="E206" s="623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5"/>
      <c r="R206" s="625"/>
      <c r="S206" s="625"/>
      <c r="T206" s="626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22">
        <v>4680115884007</v>
      </c>
      <c r="E207" s="623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5"/>
      <c r="R207" s="625"/>
      <c r="S207" s="625"/>
      <c r="T207" s="626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22">
        <v>4680115884038</v>
      </c>
      <c r="E208" s="623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5"/>
      <c r="R208" s="625"/>
      <c r="S208" s="625"/>
      <c r="T208" s="626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22">
        <v>4680115884021</v>
      </c>
      <c r="E209" s="623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9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5"/>
      <c r="R209" s="625"/>
      <c r="S209" s="625"/>
      <c r="T209" s="626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44"/>
      <c r="B210" s="630"/>
      <c r="C210" s="630"/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45"/>
      <c r="P210" s="628" t="s">
        <v>85</v>
      </c>
      <c r="Q210" s="620"/>
      <c r="R210" s="620"/>
      <c r="S210" s="620"/>
      <c r="T210" s="620"/>
      <c r="U210" s="620"/>
      <c r="V210" s="621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111.1111111111111</v>
      </c>
      <c r="Y210" s="617">
        <f>IFERROR(Y202/H202,"0")+IFERROR(Y203/H203,"0")+IFERROR(Y204/H204,"0")+IFERROR(Y205/H205,"0")+IFERROR(Y206/H206,"0")+IFERROR(Y207/H207,"0")+IFERROR(Y208/H208,"0")+IFERROR(Y209/H209,"0")</f>
        <v>112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1.01024</v>
      </c>
      <c r="AA210" s="618"/>
      <c r="AB210" s="618"/>
      <c r="AC210" s="618"/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45"/>
      <c r="P211" s="628" t="s">
        <v>85</v>
      </c>
      <c r="Q211" s="620"/>
      <c r="R211" s="620"/>
      <c r="S211" s="620"/>
      <c r="T211" s="620"/>
      <c r="U211" s="620"/>
      <c r="V211" s="621"/>
      <c r="W211" s="37" t="s">
        <v>68</v>
      </c>
      <c r="X211" s="617">
        <f>IFERROR(SUM(X202:X209),"0")</f>
        <v>600</v>
      </c>
      <c r="Y211" s="617">
        <f>IFERROR(SUM(Y202:Y209),"0")</f>
        <v>604.80000000000007</v>
      </c>
      <c r="Z211" s="37"/>
      <c r="AA211" s="618"/>
      <c r="AB211" s="618"/>
      <c r="AC211" s="618"/>
    </row>
    <row r="212" spans="1:68" ht="14.25" hidden="1" customHeight="1" x14ac:dyDescent="0.25">
      <c r="A212" s="634" t="s">
        <v>63</v>
      </c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0"/>
      <c r="P212" s="630"/>
      <c r="Q212" s="630"/>
      <c r="R212" s="630"/>
      <c r="S212" s="630"/>
      <c r="T212" s="630"/>
      <c r="U212" s="630"/>
      <c r="V212" s="630"/>
      <c r="W212" s="630"/>
      <c r="X212" s="630"/>
      <c r="Y212" s="630"/>
      <c r="Z212" s="630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22">
        <v>4680115881594</v>
      </c>
      <c r="E213" s="623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5"/>
      <c r="R213" s="625"/>
      <c r="S213" s="625"/>
      <c r="T213" s="626"/>
      <c r="U213" s="34"/>
      <c r="V213" s="34"/>
      <c r="W213" s="35" t="s">
        <v>68</v>
      </c>
      <c r="X213" s="615">
        <v>250</v>
      </c>
      <c r="Y213" s="616">
        <f t="shared" ref="Y213:Y221" si="36">IFERROR(IF(X213="",0,CEILING((X213/$H213),1)*$H213),"")</f>
        <v>251.1</v>
      </c>
      <c r="Z213" s="36">
        <f>IFERROR(IF(Y213=0,"",ROUNDUP(Y213/H213,0)*0.01898),"")</f>
        <v>0.58838000000000001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266.01851851851853</v>
      </c>
      <c r="BN213" s="64">
        <f t="shared" ref="BN213:BN221" si="38">IFERROR(Y213*I213/H213,"0")</f>
        <v>267.18900000000002</v>
      </c>
      <c r="BO213" s="64">
        <f t="shared" ref="BO213:BO221" si="39">IFERROR(1/J213*(X213/H213),"0")</f>
        <v>0.48225308641975312</v>
      </c>
      <c r="BP213" s="64">
        <f t="shared" ref="BP213:BP221" si="40">IFERROR(1/J213*(Y213/H213),"0")</f>
        <v>0.484375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22">
        <v>4680115881617</v>
      </c>
      <c r="E214" s="623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5"/>
      <c r="R214" s="625"/>
      <c r="S214" s="625"/>
      <c r="T214" s="626"/>
      <c r="U214" s="34"/>
      <c r="V214" s="34"/>
      <c r="W214" s="35" t="s">
        <v>68</v>
      </c>
      <c r="X214" s="615">
        <v>150</v>
      </c>
      <c r="Y214" s="616">
        <f t="shared" si="36"/>
        <v>153.9</v>
      </c>
      <c r="Z214" s="36">
        <f>IFERROR(IF(Y214=0,"",ROUNDUP(Y214/H214,0)*0.01898),"")</f>
        <v>0.36062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159.2777777777778</v>
      </c>
      <c r="BN214" s="64">
        <f t="shared" si="38"/>
        <v>163.41900000000004</v>
      </c>
      <c r="BO214" s="64">
        <f t="shared" si="39"/>
        <v>0.28935185185185186</v>
      </c>
      <c r="BP214" s="64">
        <f t="shared" si="40"/>
        <v>0.296875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22">
        <v>4680115880573</v>
      </c>
      <c r="E215" s="623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5"/>
      <c r="R215" s="625"/>
      <c r="S215" s="625"/>
      <c r="T215" s="626"/>
      <c r="U215" s="34"/>
      <c r="V215" s="34"/>
      <c r="W215" s="35" t="s">
        <v>68</v>
      </c>
      <c r="X215" s="615">
        <v>300</v>
      </c>
      <c r="Y215" s="616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317.89655172413796</v>
      </c>
      <c r="BN215" s="64">
        <f t="shared" si="38"/>
        <v>322.66500000000002</v>
      </c>
      <c r="BO215" s="64">
        <f t="shared" si="39"/>
        <v>0.53879310344827591</v>
      </c>
      <c r="BP215" s="64">
        <f t="shared" si="40"/>
        <v>0.546875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22">
        <v>4680115882195</v>
      </c>
      <c r="E216" s="623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5"/>
      <c r="R216" s="625"/>
      <c r="S216" s="625"/>
      <c r="T216" s="626"/>
      <c r="U216" s="34"/>
      <c r="V216" s="34"/>
      <c r="W216" s="35" t="s">
        <v>68</v>
      </c>
      <c r="X216" s="615">
        <v>120</v>
      </c>
      <c r="Y216" s="616">
        <f t="shared" si="36"/>
        <v>120</v>
      </c>
      <c r="Z216" s="36">
        <f t="shared" ref="Z216:Z221" si="41">IFERROR(IF(Y216=0,"",ROUNDUP(Y216/H216,0)*0.00651),"")</f>
        <v>0.32550000000000001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133.5</v>
      </c>
      <c r="BN216" s="64">
        <f t="shared" si="38"/>
        <v>133.5</v>
      </c>
      <c r="BO216" s="64">
        <f t="shared" si="39"/>
        <v>0.27472527472527475</v>
      </c>
      <c r="BP216" s="64">
        <f t="shared" si="40"/>
        <v>0.27472527472527475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22">
        <v>4680115882607</v>
      </c>
      <c r="E217" s="623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7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5"/>
      <c r="R217" s="625"/>
      <c r="S217" s="625"/>
      <c r="T217" s="626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22">
        <v>4680115880092</v>
      </c>
      <c r="E218" s="623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6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5"/>
      <c r="R218" s="625"/>
      <c r="S218" s="625"/>
      <c r="T218" s="626"/>
      <c r="U218" s="34"/>
      <c r="V218" s="34"/>
      <c r="W218" s="35" t="s">
        <v>68</v>
      </c>
      <c r="X218" s="615">
        <v>450</v>
      </c>
      <c r="Y218" s="616">
        <f t="shared" si="36"/>
        <v>451.2</v>
      </c>
      <c r="Z218" s="36">
        <f t="shared" si="41"/>
        <v>1.2238800000000001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497.25000000000006</v>
      </c>
      <c r="BN218" s="64">
        <f t="shared" si="38"/>
        <v>498.57600000000002</v>
      </c>
      <c r="BO218" s="64">
        <f t="shared" si="39"/>
        <v>1.0302197802197803</v>
      </c>
      <c r="BP218" s="64">
        <f t="shared" si="40"/>
        <v>1.0329670329670331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22">
        <v>4680115880221</v>
      </c>
      <c r="E219" s="623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5"/>
      <c r="R219" s="625"/>
      <c r="S219" s="625"/>
      <c r="T219" s="626"/>
      <c r="U219" s="34"/>
      <c r="V219" s="34"/>
      <c r="W219" s="35" t="s">
        <v>68</v>
      </c>
      <c r="X219" s="615">
        <v>450</v>
      </c>
      <c r="Y219" s="616">
        <f t="shared" si="36"/>
        <v>451.2</v>
      </c>
      <c r="Z219" s="36">
        <f t="shared" si="41"/>
        <v>1.2238800000000001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497.25000000000006</v>
      </c>
      <c r="BN219" s="64">
        <f t="shared" si="38"/>
        <v>498.57600000000002</v>
      </c>
      <c r="BO219" s="64">
        <f t="shared" si="39"/>
        <v>1.0302197802197803</v>
      </c>
      <c r="BP219" s="64">
        <f t="shared" si="40"/>
        <v>1.0329670329670331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22">
        <v>4680115880504</v>
      </c>
      <c r="E220" s="623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5"/>
      <c r="R220" s="625"/>
      <c r="S220" s="625"/>
      <c r="T220" s="626"/>
      <c r="U220" s="34"/>
      <c r="V220" s="34"/>
      <c r="W220" s="35" t="s">
        <v>68</v>
      </c>
      <c r="X220" s="615">
        <v>100</v>
      </c>
      <c r="Y220" s="616">
        <f t="shared" si="36"/>
        <v>100.8</v>
      </c>
      <c r="Z220" s="36">
        <f t="shared" si="41"/>
        <v>0.27342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110.5</v>
      </c>
      <c r="BN220" s="64">
        <f t="shared" si="38"/>
        <v>111.384</v>
      </c>
      <c r="BO220" s="64">
        <f t="shared" si="39"/>
        <v>0.22893772893772898</v>
      </c>
      <c r="BP220" s="64">
        <f t="shared" si="40"/>
        <v>0.23076923076923078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22">
        <v>4680115882164</v>
      </c>
      <c r="E221" s="623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5"/>
      <c r="R221" s="625"/>
      <c r="S221" s="625"/>
      <c r="T221" s="626"/>
      <c r="U221" s="34"/>
      <c r="V221" s="34"/>
      <c r="W221" s="35" t="s">
        <v>68</v>
      </c>
      <c r="X221" s="615">
        <v>120</v>
      </c>
      <c r="Y221" s="616">
        <f t="shared" si="36"/>
        <v>120</v>
      </c>
      <c r="Z221" s="36">
        <f t="shared" si="41"/>
        <v>0.32550000000000001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132.9</v>
      </c>
      <c r="BN221" s="64">
        <f t="shared" si="38"/>
        <v>132.9</v>
      </c>
      <c r="BO221" s="64">
        <f t="shared" si="39"/>
        <v>0.27472527472527475</v>
      </c>
      <c r="BP221" s="64">
        <f t="shared" si="40"/>
        <v>0.27472527472527475</v>
      </c>
    </row>
    <row r="222" spans="1:68" x14ac:dyDescent="0.2">
      <c r="A222" s="644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45"/>
      <c r="P222" s="628" t="s">
        <v>85</v>
      </c>
      <c r="Q222" s="620"/>
      <c r="R222" s="620"/>
      <c r="S222" s="620"/>
      <c r="T222" s="620"/>
      <c r="U222" s="620"/>
      <c r="V222" s="621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600.53214133673907</v>
      </c>
      <c r="Y222" s="617">
        <f>IFERROR(Y213/H213,"0")+IFERROR(Y214/H214,"0")+IFERROR(Y215/H215,"0")+IFERROR(Y216/H216,"0")+IFERROR(Y217/H217,"0")+IFERROR(Y218/H218,"0")+IFERROR(Y219/H219,"0")+IFERROR(Y220/H220,"0")+IFERROR(Y221/H221,"0")</f>
        <v>603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4.9854799999999999</v>
      </c>
      <c r="AA222" s="618"/>
      <c r="AB222" s="618"/>
      <c r="AC222" s="618"/>
    </row>
    <row r="223" spans="1:68" x14ac:dyDescent="0.2">
      <c r="A223" s="630"/>
      <c r="B223" s="630"/>
      <c r="C223" s="630"/>
      <c r="D223" s="630"/>
      <c r="E223" s="630"/>
      <c r="F223" s="630"/>
      <c r="G223" s="630"/>
      <c r="H223" s="630"/>
      <c r="I223" s="630"/>
      <c r="J223" s="630"/>
      <c r="K223" s="630"/>
      <c r="L223" s="630"/>
      <c r="M223" s="630"/>
      <c r="N223" s="630"/>
      <c r="O223" s="645"/>
      <c r="P223" s="628" t="s">
        <v>85</v>
      </c>
      <c r="Q223" s="620"/>
      <c r="R223" s="620"/>
      <c r="S223" s="620"/>
      <c r="T223" s="620"/>
      <c r="U223" s="620"/>
      <c r="V223" s="621"/>
      <c r="W223" s="37" t="s">
        <v>68</v>
      </c>
      <c r="X223" s="617">
        <f>IFERROR(SUM(X213:X221),"0")</f>
        <v>1940</v>
      </c>
      <c r="Y223" s="617">
        <f>IFERROR(SUM(Y213:Y221),"0")</f>
        <v>1952.7</v>
      </c>
      <c r="Z223" s="37"/>
      <c r="AA223" s="618"/>
      <c r="AB223" s="618"/>
      <c r="AC223" s="618"/>
    </row>
    <row r="224" spans="1:68" ht="14.25" hidden="1" customHeight="1" x14ac:dyDescent="0.25">
      <c r="A224" s="634" t="s">
        <v>169</v>
      </c>
      <c r="B224" s="630"/>
      <c r="C224" s="630"/>
      <c r="D224" s="630"/>
      <c r="E224" s="630"/>
      <c r="F224" s="630"/>
      <c r="G224" s="630"/>
      <c r="H224" s="630"/>
      <c r="I224" s="630"/>
      <c r="J224" s="630"/>
      <c r="K224" s="630"/>
      <c r="L224" s="630"/>
      <c r="M224" s="630"/>
      <c r="N224" s="630"/>
      <c r="O224" s="630"/>
      <c r="P224" s="630"/>
      <c r="Q224" s="630"/>
      <c r="R224" s="630"/>
      <c r="S224" s="630"/>
      <c r="T224" s="630"/>
      <c r="U224" s="630"/>
      <c r="V224" s="630"/>
      <c r="W224" s="630"/>
      <c r="X224" s="630"/>
      <c r="Y224" s="630"/>
      <c r="Z224" s="630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22">
        <v>4680115880818</v>
      </c>
      <c r="E225" s="623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5"/>
      <c r="R225" s="625"/>
      <c r="S225" s="625"/>
      <c r="T225" s="626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22">
        <v>4680115880801</v>
      </c>
      <c r="E226" s="623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5"/>
      <c r="R226" s="625"/>
      <c r="S226" s="625"/>
      <c r="T226" s="626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44"/>
      <c r="B227" s="630"/>
      <c r="C227" s="630"/>
      <c r="D227" s="630"/>
      <c r="E227" s="630"/>
      <c r="F227" s="630"/>
      <c r="G227" s="630"/>
      <c r="H227" s="630"/>
      <c r="I227" s="630"/>
      <c r="J227" s="630"/>
      <c r="K227" s="630"/>
      <c r="L227" s="630"/>
      <c r="M227" s="630"/>
      <c r="N227" s="630"/>
      <c r="O227" s="645"/>
      <c r="P227" s="628" t="s">
        <v>85</v>
      </c>
      <c r="Q227" s="620"/>
      <c r="R227" s="620"/>
      <c r="S227" s="620"/>
      <c r="T227" s="620"/>
      <c r="U227" s="620"/>
      <c r="V227" s="621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30"/>
      <c r="B228" s="630"/>
      <c r="C228" s="630"/>
      <c r="D228" s="630"/>
      <c r="E228" s="630"/>
      <c r="F228" s="630"/>
      <c r="G228" s="630"/>
      <c r="H228" s="630"/>
      <c r="I228" s="630"/>
      <c r="J228" s="630"/>
      <c r="K228" s="630"/>
      <c r="L228" s="630"/>
      <c r="M228" s="630"/>
      <c r="N228" s="630"/>
      <c r="O228" s="645"/>
      <c r="P228" s="628" t="s">
        <v>85</v>
      </c>
      <c r="Q228" s="620"/>
      <c r="R228" s="620"/>
      <c r="S228" s="620"/>
      <c r="T228" s="620"/>
      <c r="U228" s="620"/>
      <c r="V228" s="621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5" t="s">
        <v>375</v>
      </c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0"/>
      <c r="P229" s="630"/>
      <c r="Q229" s="630"/>
      <c r="R229" s="630"/>
      <c r="S229" s="630"/>
      <c r="T229" s="630"/>
      <c r="U229" s="630"/>
      <c r="V229" s="630"/>
      <c r="W229" s="630"/>
      <c r="X229" s="630"/>
      <c r="Y229" s="630"/>
      <c r="Z229" s="630"/>
      <c r="AA229" s="610"/>
      <c r="AB229" s="610"/>
      <c r="AC229" s="610"/>
    </row>
    <row r="230" spans="1:68" ht="14.25" hidden="1" customHeight="1" x14ac:dyDescent="0.25">
      <c r="A230" s="634" t="s">
        <v>95</v>
      </c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0"/>
      <c r="P230" s="630"/>
      <c r="Q230" s="630"/>
      <c r="R230" s="630"/>
      <c r="S230" s="630"/>
      <c r="T230" s="630"/>
      <c r="U230" s="630"/>
      <c r="V230" s="630"/>
      <c r="W230" s="630"/>
      <c r="X230" s="630"/>
      <c r="Y230" s="630"/>
      <c r="Z230" s="630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22">
        <v>4680115884137</v>
      </c>
      <c r="E231" s="623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5"/>
      <c r="R231" s="625"/>
      <c r="S231" s="625"/>
      <c r="T231" s="626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22">
        <v>4680115884137</v>
      </c>
      <c r="E232" s="623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5"/>
      <c r="R232" s="625"/>
      <c r="S232" s="625"/>
      <c r="T232" s="626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22">
        <v>4680115884236</v>
      </c>
      <c r="E233" s="623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5"/>
      <c r="R233" s="625"/>
      <c r="S233" s="625"/>
      <c r="T233" s="626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22">
        <v>4680115884175</v>
      </c>
      <c r="E234" s="623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93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5"/>
      <c r="R234" s="625"/>
      <c r="S234" s="625"/>
      <c r="T234" s="626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22">
        <v>4680115884175</v>
      </c>
      <c r="E235" s="623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5"/>
      <c r="R235" s="625"/>
      <c r="S235" s="625"/>
      <c r="T235" s="626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22">
        <v>4680115884144</v>
      </c>
      <c r="E236" s="623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9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5"/>
      <c r="R236" s="625"/>
      <c r="S236" s="625"/>
      <c r="T236" s="626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22">
        <v>4680115884182</v>
      </c>
      <c r="E237" s="623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9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5"/>
      <c r="R237" s="625"/>
      <c r="S237" s="625"/>
      <c r="T237" s="626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22">
        <v>4680115884205</v>
      </c>
      <c r="E238" s="623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5"/>
      <c r="R238" s="625"/>
      <c r="S238" s="625"/>
      <c r="T238" s="626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44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45"/>
      <c r="P239" s="628" t="s">
        <v>85</v>
      </c>
      <c r="Q239" s="620"/>
      <c r="R239" s="620"/>
      <c r="S239" s="620"/>
      <c r="T239" s="620"/>
      <c r="U239" s="620"/>
      <c r="V239" s="621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45"/>
      <c r="P240" s="628" t="s">
        <v>85</v>
      </c>
      <c r="Q240" s="620"/>
      <c r="R240" s="620"/>
      <c r="S240" s="620"/>
      <c r="T240" s="620"/>
      <c r="U240" s="620"/>
      <c r="V240" s="621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4" t="s">
        <v>132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22">
        <v>4680115885981</v>
      </c>
      <c r="E242" s="623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9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5"/>
      <c r="R242" s="625"/>
      <c r="S242" s="625"/>
      <c r="T242" s="626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22">
        <v>4680115885721</v>
      </c>
      <c r="E243" s="623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5"/>
      <c r="R243" s="625"/>
      <c r="S243" s="625"/>
      <c r="T243" s="626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44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45"/>
      <c r="P244" s="628" t="s">
        <v>85</v>
      </c>
      <c r="Q244" s="620"/>
      <c r="R244" s="620"/>
      <c r="S244" s="620"/>
      <c r="T244" s="620"/>
      <c r="U244" s="620"/>
      <c r="V244" s="621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45"/>
      <c r="P245" s="628" t="s">
        <v>85</v>
      </c>
      <c r="Q245" s="620"/>
      <c r="R245" s="620"/>
      <c r="S245" s="620"/>
      <c r="T245" s="620"/>
      <c r="U245" s="620"/>
      <c r="V245" s="621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4" t="s">
        <v>399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22">
        <v>4680115886803</v>
      </c>
      <c r="E247" s="623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724" t="s">
        <v>402</v>
      </c>
      <c r="Q247" s="625"/>
      <c r="R247" s="625"/>
      <c r="S247" s="625"/>
      <c r="T247" s="626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44"/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45"/>
      <c r="P248" s="628" t="s">
        <v>85</v>
      </c>
      <c r="Q248" s="620"/>
      <c r="R248" s="620"/>
      <c r="S248" s="620"/>
      <c r="T248" s="620"/>
      <c r="U248" s="620"/>
      <c r="V248" s="621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30"/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45"/>
      <c r="P249" s="628" t="s">
        <v>85</v>
      </c>
      <c r="Q249" s="620"/>
      <c r="R249" s="620"/>
      <c r="S249" s="620"/>
      <c r="T249" s="620"/>
      <c r="U249" s="620"/>
      <c r="V249" s="621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4" t="s">
        <v>404</v>
      </c>
      <c r="B250" s="630"/>
      <c r="C250" s="630"/>
      <c r="D250" s="630"/>
      <c r="E250" s="630"/>
      <c r="F250" s="630"/>
      <c r="G250" s="630"/>
      <c r="H250" s="630"/>
      <c r="I250" s="630"/>
      <c r="J250" s="630"/>
      <c r="K250" s="630"/>
      <c r="L250" s="630"/>
      <c r="M250" s="630"/>
      <c r="N250" s="630"/>
      <c r="O250" s="630"/>
      <c r="P250" s="630"/>
      <c r="Q250" s="630"/>
      <c r="R250" s="630"/>
      <c r="S250" s="630"/>
      <c r="T250" s="630"/>
      <c r="U250" s="630"/>
      <c r="V250" s="630"/>
      <c r="W250" s="630"/>
      <c r="X250" s="630"/>
      <c r="Y250" s="630"/>
      <c r="Z250" s="630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22">
        <v>4680115886704</v>
      </c>
      <c r="E251" s="623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780" t="s">
        <v>407</v>
      </c>
      <c r="Q251" s="625"/>
      <c r="R251" s="625"/>
      <c r="S251" s="625"/>
      <c r="T251" s="626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22">
        <v>4680115886681</v>
      </c>
      <c r="E252" s="623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942" t="s">
        <v>411</v>
      </c>
      <c r="Q252" s="625"/>
      <c r="R252" s="625"/>
      <c r="S252" s="625"/>
      <c r="T252" s="626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22">
        <v>4680115886735</v>
      </c>
      <c r="E253" s="623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694" t="s">
        <v>414</v>
      </c>
      <c r="Q253" s="625"/>
      <c r="R253" s="625"/>
      <c r="S253" s="625"/>
      <c r="T253" s="626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22">
        <v>4680115886728</v>
      </c>
      <c r="E254" s="623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779" t="s">
        <v>417</v>
      </c>
      <c r="Q254" s="625"/>
      <c r="R254" s="625"/>
      <c r="S254" s="625"/>
      <c r="T254" s="626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22">
        <v>4680115886711</v>
      </c>
      <c r="E255" s="623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896" t="s">
        <v>420</v>
      </c>
      <c r="Q255" s="625"/>
      <c r="R255" s="625"/>
      <c r="S255" s="625"/>
      <c r="T255" s="626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44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45"/>
      <c r="P256" s="628" t="s">
        <v>85</v>
      </c>
      <c r="Q256" s="620"/>
      <c r="R256" s="620"/>
      <c r="S256" s="620"/>
      <c r="T256" s="620"/>
      <c r="U256" s="620"/>
      <c r="V256" s="621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30"/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45"/>
      <c r="P257" s="628" t="s">
        <v>85</v>
      </c>
      <c r="Q257" s="620"/>
      <c r="R257" s="620"/>
      <c r="S257" s="620"/>
      <c r="T257" s="620"/>
      <c r="U257" s="620"/>
      <c r="V257" s="621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5" t="s">
        <v>421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10"/>
      <c r="AB258" s="610"/>
      <c r="AC258" s="610"/>
    </row>
    <row r="259" spans="1:68" ht="14.25" hidden="1" customHeight="1" x14ac:dyDescent="0.25">
      <c r="A259" s="634" t="s">
        <v>95</v>
      </c>
      <c r="B259" s="630"/>
      <c r="C259" s="630"/>
      <c r="D259" s="630"/>
      <c r="E259" s="630"/>
      <c r="F259" s="630"/>
      <c r="G259" s="630"/>
      <c r="H259" s="630"/>
      <c r="I259" s="630"/>
      <c r="J259" s="630"/>
      <c r="K259" s="630"/>
      <c r="L259" s="630"/>
      <c r="M259" s="630"/>
      <c r="N259" s="630"/>
      <c r="O259" s="630"/>
      <c r="P259" s="630"/>
      <c r="Q259" s="630"/>
      <c r="R259" s="630"/>
      <c r="S259" s="630"/>
      <c r="T259" s="630"/>
      <c r="U259" s="630"/>
      <c r="V259" s="630"/>
      <c r="W259" s="630"/>
      <c r="X259" s="630"/>
      <c r="Y259" s="630"/>
      <c r="Z259" s="630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22">
        <v>4680115885837</v>
      </c>
      <c r="E260" s="623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5"/>
      <c r="R260" s="625"/>
      <c r="S260" s="625"/>
      <c r="T260" s="626"/>
      <c r="U260" s="34"/>
      <c r="V260" s="34"/>
      <c r="W260" s="35" t="s">
        <v>68</v>
      </c>
      <c r="X260" s="615">
        <v>100</v>
      </c>
      <c r="Y260" s="616">
        <f t="shared" ref="Y260:Y265" si="47">IFERROR(IF(X260="",0,CEILING((X260/$H260),1)*$H260),"")</f>
        <v>108</v>
      </c>
      <c r="Z260" s="36">
        <f>IFERROR(IF(Y260=0,"",ROUNDUP(Y260/H260,0)*0.01898),"")</f>
        <v>0.1898</v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104.02777777777777</v>
      </c>
      <c r="BN260" s="64">
        <f t="shared" ref="BN260:BN265" si="49">IFERROR(Y260*I260/H260,"0")</f>
        <v>112.34999999999998</v>
      </c>
      <c r="BO260" s="64">
        <f t="shared" ref="BO260:BO265" si="50">IFERROR(1/J260*(X260/H260),"0")</f>
        <v>0.14467592592592593</v>
      </c>
      <c r="BP260" s="64">
        <f t="shared" ref="BP260:BP265" si="51">IFERROR(1/J260*(Y260/H260),"0")</f>
        <v>0.15625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22">
        <v>4680115885806</v>
      </c>
      <c r="E261" s="623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7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5"/>
      <c r="R261" s="625"/>
      <c r="S261" s="625"/>
      <c r="T261" s="626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22">
        <v>4680115885806</v>
      </c>
      <c r="E262" s="623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5"/>
      <c r="R262" s="625"/>
      <c r="S262" s="625"/>
      <c r="T262" s="626"/>
      <c r="U262" s="34"/>
      <c r="V262" s="34"/>
      <c r="W262" s="35" t="s">
        <v>68</v>
      </c>
      <c r="X262" s="615">
        <v>100</v>
      </c>
      <c r="Y262" s="616">
        <f t="shared" si="47"/>
        <v>108</v>
      </c>
      <c r="Z262" s="36">
        <f>IFERROR(IF(Y262=0,"",ROUNDUP(Y262/H262,0)*0.01898),"")</f>
        <v>0.1898</v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104.02777777777777</v>
      </c>
      <c r="BN262" s="64">
        <f t="shared" si="49"/>
        <v>112.34999999999998</v>
      </c>
      <c r="BO262" s="64">
        <f t="shared" si="50"/>
        <v>0.14467592592592593</v>
      </c>
      <c r="BP262" s="64">
        <f t="shared" si="51"/>
        <v>0.15625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22">
        <v>4680115885851</v>
      </c>
      <c r="E263" s="623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5"/>
      <c r="R263" s="625"/>
      <c r="S263" s="625"/>
      <c r="T263" s="626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22">
        <v>4680115885844</v>
      </c>
      <c r="E264" s="623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5"/>
      <c r="R264" s="625"/>
      <c r="S264" s="625"/>
      <c r="T264" s="626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22">
        <v>4680115885820</v>
      </c>
      <c r="E265" s="623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5"/>
      <c r="R265" s="625"/>
      <c r="S265" s="625"/>
      <c r="T265" s="626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44"/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45"/>
      <c r="P266" s="628" t="s">
        <v>85</v>
      </c>
      <c r="Q266" s="620"/>
      <c r="R266" s="620"/>
      <c r="S266" s="620"/>
      <c r="T266" s="620"/>
      <c r="U266" s="620"/>
      <c r="V266" s="621"/>
      <c r="W266" s="37" t="s">
        <v>86</v>
      </c>
      <c r="X266" s="617">
        <f>IFERROR(X260/H260,"0")+IFERROR(X261/H261,"0")+IFERROR(X262/H262,"0")+IFERROR(X263/H263,"0")+IFERROR(X264/H264,"0")+IFERROR(X265/H265,"0")</f>
        <v>18.518518518518519</v>
      </c>
      <c r="Y266" s="617">
        <f>IFERROR(Y260/H260,"0")+IFERROR(Y261/H261,"0")+IFERROR(Y262/H262,"0")+IFERROR(Y263/H263,"0")+IFERROR(Y264/H264,"0")+IFERROR(Y265/H265,"0")</f>
        <v>20</v>
      </c>
      <c r="Z266" s="617">
        <f>IFERROR(IF(Z260="",0,Z260),"0")+IFERROR(IF(Z261="",0,Z261),"0")+IFERROR(IF(Z262="",0,Z262),"0")+IFERROR(IF(Z263="",0,Z263),"0")+IFERROR(IF(Z264="",0,Z264),"0")+IFERROR(IF(Z265="",0,Z265),"0")</f>
        <v>0.37959999999999999</v>
      </c>
      <c r="AA266" s="618"/>
      <c r="AB266" s="618"/>
      <c r="AC266" s="618"/>
    </row>
    <row r="267" spans="1:68" x14ac:dyDescent="0.2">
      <c r="A267" s="630"/>
      <c r="B267" s="630"/>
      <c r="C267" s="630"/>
      <c r="D267" s="630"/>
      <c r="E267" s="630"/>
      <c r="F267" s="630"/>
      <c r="G267" s="630"/>
      <c r="H267" s="630"/>
      <c r="I267" s="630"/>
      <c r="J267" s="630"/>
      <c r="K267" s="630"/>
      <c r="L267" s="630"/>
      <c r="M267" s="630"/>
      <c r="N267" s="630"/>
      <c r="O267" s="645"/>
      <c r="P267" s="628" t="s">
        <v>85</v>
      </c>
      <c r="Q267" s="620"/>
      <c r="R267" s="620"/>
      <c r="S267" s="620"/>
      <c r="T267" s="620"/>
      <c r="U267" s="620"/>
      <c r="V267" s="621"/>
      <c r="W267" s="37" t="s">
        <v>68</v>
      </c>
      <c r="X267" s="617">
        <f>IFERROR(SUM(X260:X265),"0")</f>
        <v>200</v>
      </c>
      <c r="Y267" s="617">
        <f>IFERROR(SUM(Y260:Y265),"0")</f>
        <v>216</v>
      </c>
      <c r="Z267" s="37"/>
      <c r="AA267" s="618"/>
      <c r="AB267" s="618"/>
      <c r="AC267" s="618"/>
    </row>
    <row r="268" spans="1:68" ht="16.5" hidden="1" customHeight="1" x14ac:dyDescent="0.25">
      <c r="A268" s="635" t="s">
        <v>439</v>
      </c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0"/>
      <c r="P268" s="630"/>
      <c r="Q268" s="630"/>
      <c r="R268" s="630"/>
      <c r="S268" s="630"/>
      <c r="T268" s="630"/>
      <c r="U268" s="630"/>
      <c r="V268" s="630"/>
      <c r="W268" s="630"/>
      <c r="X268" s="630"/>
      <c r="Y268" s="630"/>
      <c r="Z268" s="630"/>
      <c r="AA268" s="610"/>
      <c r="AB268" s="610"/>
      <c r="AC268" s="610"/>
    </row>
    <row r="269" spans="1:68" ht="14.25" hidden="1" customHeight="1" x14ac:dyDescent="0.25">
      <c r="A269" s="634" t="s">
        <v>95</v>
      </c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0"/>
      <c r="P269" s="630"/>
      <c r="Q269" s="630"/>
      <c r="R269" s="630"/>
      <c r="S269" s="630"/>
      <c r="T269" s="630"/>
      <c r="U269" s="630"/>
      <c r="V269" s="630"/>
      <c r="W269" s="630"/>
      <c r="X269" s="630"/>
      <c r="Y269" s="630"/>
      <c r="Z269" s="630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22">
        <v>4607091383423</v>
      </c>
      <c r="E270" s="623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5"/>
      <c r="R270" s="625"/>
      <c r="S270" s="625"/>
      <c r="T270" s="626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22">
        <v>4680115885691</v>
      </c>
      <c r="E271" s="623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9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5"/>
      <c r="R271" s="625"/>
      <c r="S271" s="625"/>
      <c r="T271" s="626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22">
        <v>4680115885660</v>
      </c>
      <c r="E272" s="623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5"/>
      <c r="R272" s="625"/>
      <c r="S272" s="625"/>
      <c r="T272" s="626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22">
        <v>4680115886773</v>
      </c>
      <c r="E273" s="623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900" t="s">
        <v>450</v>
      </c>
      <c r="Q273" s="625"/>
      <c r="R273" s="625"/>
      <c r="S273" s="625"/>
      <c r="T273" s="626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44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45"/>
      <c r="P274" s="628" t="s">
        <v>85</v>
      </c>
      <c r="Q274" s="620"/>
      <c r="R274" s="620"/>
      <c r="S274" s="620"/>
      <c r="T274" s="620"/>
      <c r="U274" s="620"/>
      <c r="V274" s="621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45"/>
      <c r="P275" s="628" t="s">
        <v>85</v>
      </c>
      <c r="Q275" s="620"/>
      <c r="R275" s="620"/>
      <c r="S275" s="620"/>
      <c r="T275" s="620"/>
      <c r="U275" s="620"/>
      <c r="V275" s="621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5" t="s">
        <v>452</v>
      </c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0"/>
      <c r="P276" s="630"/>
      <c r="Q276" s="630"/>
      <c r="R276" s="630"/>
      <c r="S276" s="630"/>
      <c r="T276" s="630"/>
      <c r="U276" s="630"/>
      <c r="V276" s="630"/>
      <c r="W276" s="630"/>
      <c r="X276" s="630"/>
      <c r="Y276" s="630"/>
      <c r="Z276" s="630"/>
      <c r="AA276" s="610"/>
      <c r="AB276" s="610"/>
      <c r="AC276" s="610"/>
    </row>
    <row r="277" spans="1:68" ht="14.25" hidden="1" customHeight="1" x14ac:dyDescent="0.25">
      <c r="A277" s="634" t="s">
        <v>63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22">
        <v>4680115886186</v>
      </c>
      <c r="E278" s="623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5"/>
      <c r="R278" s="625"/>
      <c r="S278" s="625"/>
      <c r="T278" s="626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22">
        <v>4680115881228</v>
      </c>
      <c r="E279" s="623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5"/>
      <c r="R279" s="625"/>
      <c r="S279" s="625"/>
      <c r="T279" s="626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22">
        <v>4680115881211</v>
      </c>
      <c r="E280" s="623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8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5"/>
      <c r="R280" s="625"/>
      <c r="S280" s="625"/>
      <c r="T280" s="626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22">
        <v>4680115881020</v>
      </c>
      <c r="E281" s="623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5"/>
      <c r="R281" s="625"/>
      <c r="S281" s="625"/>
      <c r="T281" s="626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44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45"/>
      <c r="P282" s="628" t="s">
        <v>85</v>
      </c>
      <c r="Q282" s="620"/>
      <c r="R282" s="620"/>
      <c r="S282" s="620"/>
      <c r="T282" s="620"/>
      <c r="U282" s="620"/>
      <c r="V282" s="621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45"/>
      <c r="P283" s="628" t="s">
        <v>85</v>
      </c>
      <c r="Q283" s="620"/>
      <c r="R283" s="620"/>
      <c r="S283" s="620"/>
      <c r="T283" s="620"/>
      <c r="U283" s="620"/>
      <c r="V283" s="621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5" t="s">
        <v>464</v>
      </c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0"/>
      <c r="P284" s="630"/>
      <c r="Q284" s="630"/>
      <c r="R284" s="630"/>
      <c r="S284" s="630"/>
      <c r="T284" s="630"/>
      <c r="U284" s="630"/>
      <c r="V284" s="630"/>
      <c r="W284" s="630"/>
      <c r="X284" s="630"/>
      <c r="Y284" s="630"/>
      <c r="Z284" s="630"/>
      <c r="AA284" s="610"/>
      <c r="AB284" s="610"/>
      <c r="AC284" s="610"/>
    </row>
    <row r="285" spans="1:68" ht="14.25" hidden="1" customHeight="1" x14ac:dyDescent="0.25">
      <c r="A285" s="634" t="s">
        <v>143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22">
        <v>4680115880344</v>
      </c>
      <c r="E286" s="623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9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5"/>
      <c r="R286" s="625"/>
      <c r="S286" s="625"/>
      <c r="T286" s="626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44"/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45"/>
      <c r="P287" s="628" t="s">
        <v>85</v>
      </c>
      <c r="Q287" s="620"/>
      <c r="R287" s="620"/>
      <c r="S287" s="620"/>
      <c r="T287" s="620"/>
      <c r="U287" s="620"/>
      <c r="V287" s="621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30"/>
      <c r="B288" s="630"/>
      <c r="C288" s="630"/>
      <c r="D288" s="630"/>
      <c r="E288" s="630"/>
      <c r="F288" s="630"/>
      <c r="G288" s="630"/>
      <c r="H288" s="630"/>
      <c r="I288" s="630"/>
      <c r="J288" s="630"/>
      <c r="K288" s="630"/>
      <c r="L288" s="630"/>
      <c r="M288" s="630"/>
      <c r="N288" s="630"/>
      <c r="O288" s="645"/>
      <c r="P288" s="628" t="s">
        <v>85</v>
      </c>
      <c r="Q288" s="620"/>
      <c r="R288" s="620"/>
      <c r="S288" s="620"/>
      <c r="T288" s="620"/>
      <c r="U288" s="620"/>
      <c r="V288" s="621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4" t="s">
        <v>63</v>
      </c>
      <c r="B289" s="630"/>
      <c r="C289" s="630"/>
      <c r="D289" s="630"/>
      <c r="E289" s="630"/>
      <c r="F289" s="630"/>
      <c r="G289" s="630"/>
      <c r="H289" s="630"/>
      <c r="I289" s="630"/>
      <c r="J289" s="630"/>
      <c r="K289" s="630"/>
      <c r="L289" s="630"/>
      <c r="M289" s="630"/>
      <c r="N289" s="630"/>
      <c r="O289" s="630"/>
      <c r="P289" s="630"/>
      <c r="Q289" s="630"/>
      <c r="R289" s="630"/>
      <c r="S289" s="630"/>
      <c r="T289" s="630"/>
      <c r="U289" s="630"/>
      <c r="V289" s="630"/>
      <c r="W289" s="630"/>
      <c r="X289" s="630"/>
      <c r="Y289" s="630"/>
      <c r="Z289" s="630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22">
        <v>4680115884618</v>
      </c>
      <c r="E290" s="623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9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5"/>
      <c r="R290" s="625"/>
      <c r="S290" s="625"/>
      <c r="T290" s="626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44"/>
      <c r="B291" s="630"/>
      <c r="C291" s="630"/>
      <c r="D291" s="630"/>
      <c r="E291" s="630"/>
      <c r="F291" s="630"/>
      <c r="G291" s="630"/>
      <c r="H291" s="630"/>
      <c r="I291" s="630"/>
      <c r="J291" s="630"/>
      <c r="K291" s="630"/>
      <c r="L291" s="630"/>
      <c r="M291" s="630"/>
      <c r="N291" s="630"/>
      <c r="O291" s="645"/>
      <c r="P291" s="628" t="s">
        <v>85</v>
      </c>
      <c r="Q291" s="620"/>
      <c r="R291" s="620"/>
      <c r="S291" s="620"/>
      <c r="T291" s="620"/>
      <c r="U291" s="620"/>
      <c r="V291" s="621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45"/>
      <c r="P292" s="628" t="s">
        <v>85</v>
      </c>
      <c r="Q292" s="620"/>
      <c r="R292" s="620"/>
      <c r="S292" s="620"/>
      <c r="T292" s="620"/>
      <c r="U292" s="620"/>
      <c r="V292" s="621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5" t="s">
        <v>471</v>
      </c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0"/>
      <c r="P293" s="630"/>
      <c r="Q293" s="630"/>
      <c r="R293" s="630"/>
      <c r="S293" s="630"/>
      <c r="T293" s="630"/>
      <c r="U293" s="630"/>
      <c r="V293" s="630"/>
      <c r="W293" s="630"/>
      <c r="X293" s="630"/>
      <c r="Y293" s="630"/>
      <c r="Z293" s="630"/>
      <c r="AA293" s="610"/>
      <c r="AB293" s="610"/>
      <c r="AC293" s="610"/>
    </row>
    <row r="294" spans="1:68" ht="14.25" hidden="1" customHeight="1" x14ac:dyDescent="0.25">
      <c r="A294" s="634" t="s">
        <v>63</v>
      </c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0"/>
      <c r="P294" s="630"/>
      <c r="Q294" s="630"/>
      <c r="R294" s="630"/>
      <c r="S294" s="630"/>
      <c r="T294" s="630"/>
      <c r="U294" s="630"/>
      <c r="V294" s="630"/>
      <c r="W294" s="630"/>
      <c r="X294" s="630"/>
      <c r="Y294" s="630"/>
      <c r="Z294" s="630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22">
        <v>4680115880511</v>
      </c>
      <c r="E295" s="623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7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5"/>
      <c r="R295" s="625"/>
      <c r="S295" s="625"/>
      <c r="T295" s="626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44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45"/>
      <c r="P296" s="628" t="s">
        <v>85</v>
      </c>
      <c r="Q296" s="620"/>
      <c r="R296" s="620"/>
      <c r="S296" s="620"/>
      <c r="T296" s="620"/>
      <c r="U296" s="620"/>
      <c r="V296" s="621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30"/>
      <c r="B297" s="630"/>
      <c r="C297" s="630"/>
      <c r="D297" s="630"/>
      <c r="E297" s="630"/>
      <c r="F297" s="630"/>
      <c r="G297" s="630"/>
      <c r="H297" s="630"/>
      <c r="I297" s="630"/>
      <c r="J297" s="630"/>
      <c r="K297" s="630"/>
      <c r="L297" s="630"/>
      <c r="M297" s="630"/>
      <c r="N297" s="630"/>
      <c r="O297" s="645"/>
      <c r="P297" s="628" t="s">
        <v>85</v>
      </c>
      <c r="Q297" s="620"/>
      <c r="R297" s="620"/>
      <c r="S297" s="620"/>
      <c r="T297" s="620"/>
      <c r="U297" s="620"/>
      <c r="V297" s="621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5" t="s">
        <v>475</v>
      </c>
      <c r="B298" s="630"/>
      <c r="C298" s="630"/>
      <c r="D298" s="630"/>
      <c r="E298" s="630"/>
      <c r="F298" s="630"/>
      <c r="G298" s="630"/>
      <c r="H298" s="630"/>
      <c r="I298" s="630"/>
      <c r="J298" s="630"/>
      <c r="K298" s="630"/>
      <c r="L298" s="630"/>
      <c r="M298" s="630"/>
      <c r="N298" s="630"/>
      <c r="O298" s="630"/>
      <c r="P298" s="630"/>
      <c r="Q298" s="630"/>
      <c r="R298" s="630"/>
      <c r="S298" s="630"/>
      <c r="T298" s="630"/>
      <c r="U298" s="630"/>
      <c r="V298" s="630"/>
      <c r="W298" s="630"/>
      <c r="X298" s="630"/>
      <c r="Y298" s="630"/>
      <c r="Z298" s="630"/>
      <c r="AA298" s="610"/>
      <c r="AB298" s="610"/>
      <c r="AC298" s="610"/>
    </row>
    <row r="299" spans="1:68" ht="14.25" hidden="1" customHeight="1" x14ac:dyDescent="0.25">
      <c r="A299" s="634" t="s">
        <v>143</v>
      </c>
      <c r="B299" s="630"/>
      <c r="C299" s="630"/>
      <c r="D299" s="630"/>
      <c r="E299" s="630"/>
      <c r="F299" s="630"/>
      <c r="G299" s="630"/>
      <c r="H299" s="630"/>
      <c r="I299" s="630"/>
      <c r="J299" s="630"/>
      <c r="K299" s="630"/>
      <c r="L299" s="630"/>
      <c r="M299" s="630"/>
      <c r="N299" s="630"/>
      <c r="O299" s="630"/>
      <c r="P299" s="630"/>
      <c r="Q299" s="630"/>
      <c r="R299" s="630"/>
      <c r="S299" s="630"/>
      <c r="T299" s="630"/>
      <c r="U299" s="630"/>
      <c r="V299" s="630"/>
      <c r="W299" s="630"/>
      <c r="X299" s="630"/>
      <c r="Y299" s="630"/>
      <c r="Z299" s="630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22">
        <v>4607091389845</v>
      </c>
      <c r="E300" s="623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85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22">
        <v>4680115882881</v>
      </c>
      <c r="E301" s="623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7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44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45"/>
      <c r="P302" s="628" t="s">
        <v>85</v>
      </c>
      <c r="Q302" s="620"/>
      <c r="R302" s="620"/>
      <c r="S302" s="620"/>
      <c r="T302" s="620"/>
      <c r="U302" s="620"/>
      <c r="V302" s="621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45"/>
      <c r="P303" s="628" t="s">
        <v>85</v>
      </c>
      <c r="Q303" s="620"/>
      <c r="R303" s="620"/>
      <c r="S303" s="620"/>
      <c r="T303" s="620"/>
      <c r="U303" s="620"/>
      <c r="V303" s="621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5" t="s">
        <v>481</v>
      </c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0"/>
      <c r="P304" s="630"/>
      <c r="Q304" s="630"/>
      <c r="R304" s="630"/>
      <c r="S304" s="630"/>
      <c r="T304" s="630"/>
      <c r="U304" s="630"/>
      <c r="V304" s="630"/>
      <c r="W304" s="630"/>
      <c r="X304" s="630"/>
      <c r="Y304" s="630"/>
      <c r="Z304" s="630"/>
      <c r="AA304" s="610"/>
      <c r="AB304" s="610"/>
      <c r="AC304" s="610"/>
    </row>
    <row r="305" spans="1:68" ht="14.25" hidden="1" customHeight="1" x14ac:dyDescent="0.25">
      <c r="A305" s="634" t="s">
        <v>95</v>
      </c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0"/>
      <c r="P305" s="630"/>
      <c r="Q305" s="630"/>
      <c r="R305" s="630"/>
      <c r="S305" s="630"/>
      <c r="T305" s="630"/>
      <c r="U305" s="630"/>
      <c r="V305" s="630"/>
      <c r="W305" s="630"/>
      <c r="X305" s="630"/>
      <c r="Y305" s="630"/>
      <c r="Z305" s="630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22">
        <v>4680115883703</v>
      </c>
      <c r="E306" s="623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5"/>
      <c r="R306" s="625"/>
      <c r="S306" s="625"/>
      <c r="T306" s="626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44"/>
      <c r="B307" s="630"/>
      <c r="C307" s="630"/>
      <c r="D307" s="630"/>
      <c r="E307" s="630"/>
      <c r="F307" s="630"/>
      <c r="G307" s="630"/>
      <c r="H307" s="630"/>
      <c r="I307" s="630"/>
      <c r="J307" s="630"/>
      <c r="K307" s="630"/>
      <c r="L307" s="630"/>
      <c r="M307" s="630"/>
      <c r="N307" s="630"/>
      <c r="O307" s="645"/>
      <c r="P307" s="628" t="s">
        <v>85</v>
      </c>
      <c r="Q307" s="620"/>
      <c r="R307" s="620"/>
      <c r="S307" s="620"/>
      <c r="T307" s="620"/>
      <c r="U307" s="620"/>
      <c r="V307" s="621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30"/>
      <c r="B308" s="630"/>
      <c r="C308" s="630"/>
      <c r="D308" s="630"/>
      <c r="E308" s="630"/>
      <c r="F308" s="630"/>
      <c r="G308" s="630"/>
      <c r="H308" s="630"/>
      <c r="I308" s="630"/>
      <c r="J308" s="630"/>
      <c r="K308" s="630"/>
      <c r="L308" s="630"/>
      <c r="M308" s="630"/>
      <c r="N308" s="630"/>
      <c r="O308" s="645"/>
      <c r="P308" s="628" t="s">
        <v>85</v>
      </c>
      <c r="Q308" s="620"/>
      <c r="R308" s="620"/>
      <c r="S308" s="620"/>
      <c r="T308" s="620"/>
      <c r="U308" s="620"/>
      <c r="V308" s="621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5" t="s">
        <v>486</v>
      </c>
      <c r="B309" s="630"/>
      <c r="C309" s="630"/>
      <c r="D309" s="630"/>
      <c r="E309" s="630"/>
      <c r="F309" s="630"/>
      <c r="G309" s="630"/>
      <c r="H309" s="630"/>
      <c r="I309" s="630"/>
      <c r="J309" s="630"/>
      <c r="K309" s="630"/>
      <c r="L309" s="630"/>
      <c r="M309" s="630"/>
      <c r="N309" s="630"/>
      <c r="O309" s="630"/>
      <c r="P309" s="630"/>
      <c r="Q309" s="630"/>
      <c r="R309" s="630"/>
      <c r="S309" s="630"/>
      <c r="T309" s="630"/>
      <c r="U309" s="630"/>
      <c r="V309" s="630"/>
      <c r="W309" s="630"/>
      <c r="X309" s="630"/>
      <c r="Y309" s="630"/>
      <c r="Z309" s="630"/>
      <c r="AA309" s="610"/>
      <c r="AB309" s="610"/>
      <c r="AC309" s="610"/>
    </row>
    <row r="310" spans="1:68" ht="14.25" hidden="1" customHeight="1" x14ac:dyDescent="0.25">
      <c r="A310" s="634" t="s">
        <v>95</v>
      </c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0"/>
      <c r="P310" s="630"/>
      <c r="Q310" s="630"/>
      <c r="R310" s="630"/>
      <c r="S310" s="630"/>
      <c r="T310" s="630"/>
      <c r="U310" s="630"/>
      <c r="V310" s="630"/>
      <c r="W310" s="630"/>
      <c r="X310" s="630"/>
      <c r="Y310" s="630"/>
      <c r="Z310" s="630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22">
        <v>4680115885615</v>
      </c>
      <c r="E311" s="623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5"/>
      <c r="R311" s="625"/>
      <c r="S311" s="625"/>
      <c r="T311" s="626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22">
        <v>4680115885554</v>
      </c>
      <c r="E312" s="623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5"/>
      <c r="R312" s="625"/>
      <c r="S312" s="625"/>
      <c r="T312" s="626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22">
        <v>4680115885554</v>
      </c>
      <c r="E313" s="623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6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5"/>
      <c r="R313" s="625"/>
      <c r="S313" s="625"/>
      <c r="T313" s="626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22">
        <v>4680115885646</v>
      </c>
      <c r="E314" s="623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5"/>
      <c r="R314" s="625"/>
      <c r="S314" s="625"/>
      <c r="T314" s="626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22">
        <v>4680115885622</v>
      </c>
      <c r="E315" s="623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9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5"/>
      <c r="R315" s="625"/>
      <c r="S315" s="625"/>
      <c r="T315" s="626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22">
        <v>4680115885608</v>
      </c>
      <c r="E316" s="623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5"/>
      <c r="R316" s="625"/>
      <c r="S316" s="625"/>
      <c r="T316" s="626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44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45"/>
      <c r="P317" s="628" t="s">
        <v>85</v>
      </c>
      <c r="Q317" s="620"/>
      <c r="R317" s="620"/>
      <c r="S317" s="620"/>
      <c r="T317" s="620"/>
      <c r="U317" s="620"/>
      <c r="V317" s="621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45"/>
      <c r="P318" s="628" t="s">
        <v>85</v>
      </c>
      <c r="Q318" s="620"/>
      <c r="R318" s="620"/>
      <c r="S318" s="620"/>
      <c r="T318" s="620"/>
      <c r="U318" s="620"/>
      <c r="V318" s="621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4" t="s">
        <v>143</v>
      </c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0"/>
      <c r="P319" s="630"/>
      <c r="Q319" s="630"/>
      <c r="R319" s="630"/>
      <c r="S319" s="630"/>
      <c r="T319" s="630"/>
      <c r="U319" s="630"/>
      <c r="V319" s="630"/>
      <c r="W319" s="630"/>
      <c r="X319" s="630"/>
      <c r="Y319" s="630"/>
      <c r="Z319" s="630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22">
        <v>4607091387193</v>
      </c>
      <c r="E320" s="623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5"/>
      <c r="R320" s="625"/>
      <c r="S320" s="625"/>
      <c r="T320" s="626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22">
        <v>4607091387230</v>
      </c>
      <c r="E321" s="623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5"/>
      <c r="R321" s="625"/>
      <c r="S321" s="625"/>
      <c r="T321" s="626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22">
        <v>4607091387292</v>
      </c>
      <c r="E322" s="623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5"/>
      <c r="R322" s="625"/>
      <c r="S322" s="625"/>
      <c r="T322" s="626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22">
        <v>4607091387285</v>
      </c>
      <c r="E323" s="623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5"/>
      <c r="R323" s="625"/>
      <c r="S323" s="625"/>
      <c r="T323" s="626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44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45"/>
      <c r="P324" s="628" t="s">
        <v>85</v>
      </c>
      <c r="Q324" s="620"/>
      <c r="R324" s="620"/>
      <c r="S324" s="620"/>
      <c r="T324" s="620"/>
      <c r="U324" s="620"/>
      <c r="V324" s="621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45"/>
      <c r="P325" s="628" t="s">
        <v>85</v>
      </c>
      <c r="Q325" s="620"/>
      <c r="R325" s="620"/>
      <c r="S325" s="620"/>
      <c r="T325" s="620"/>
      <c r="U325" s="620"/>
      <c r="V325" s="621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4" t="s">
        <v>63</v>
      </c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0"/>
      <c r="P326" s="630"/>
      <c r="Q326" s="630"/>
      <c r="R326" s="630"/>
      <c r="S326" s="630"/>
      <c r="T326" s="630"/>
      <c r="U326" s="630"/>
      <c r="V326" s="630"/>
      <c r="W326" s="630"/>
      <c r="X326" s="630"/>
      <c r="Y326" s="630"/>
      <c r="Z326" s="630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22">
        <v>4607091387766</v>
      </c>
      <c r="E327" s="623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5"/>
      <c r="R327" s="625"/>
      <c r="S327" s="625"/>
      <c r="T327" s="626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22">
        <v>4607091387957</v>
      </c>
      <c r="E328" s="623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5"/>
      <c r="R328" s="625"/>
      <c r="S328" s="625"/>
      <c r="T328" s="626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22">
        <v>4607091387964</v>
      </c>
      <c r="E329" s="623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9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5"/>
      <c r="R329" s="625"/>
      <c r="S329" s="625"/>
      <c r="T329" s="626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22">
        <v>4680115884588</v>
      </c>
      <c r="E330" s="623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7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5"/>
      <c r="R330" s="625"/>
      <c r="S330" s="625"/>
      <c r="T330" s="626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22">
        <v>4607091387513</v>
      </c>
      <c r="E331" s="623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5"/>
      <c r="R331" s="625"/>
      <c r="S331" s="625"/>
      <c r="T331" s="626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44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45"/>
      <c r="P332" s="628" t="s">
        <v>85</v>
      </c>
      <c r="Q332" s="620"/>
      <c r="R332" s="620"/>
      <c r="S332" s="620"/>
      <c r="T332" s="620"/>
      <c r="U332" s="620"/>
      <c r="V332" s="621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45"/>
      <c r="P333" s="628" t="s">
        <v>85</v>
      </c>
      <c r="Q333" s="620"/>
      <c r="R333" s="620"/>
      <c r="S333" s="620"/>
      <c r="T333" s="620"/>
      <c r="U333" s="620"/>
      <c r="V333" s="621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4" t="s">
        <v>169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22">
        <v>4607091380880</v>
      </c>
      <c r="E335" s="623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7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5"/>
      <c r="R335" s="625"/>
      <c r="S335" s="625"/>
      <c r="T335" s="626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22">
        <v>4607091384482</v>
      </c>
      <c r="E336" s="623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7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5"/>
      <c r="R336" s="625"/>
      <c r="S336" s="625"/>
      <c r="T336" s="626"/>
      <c r="U336" s="34"/>
      <c r="V336" s="34"/>
      <c r="W336" s="35" t="s">
        <v>68</v>
      </c>
      <c r="X336" s="615">
        <v>350</v>
      </c>
      <c r="Y336" s="616">
        <f>IFERROR(IF(X336="",0,CEILING((X336/$H336),1)*$H336),"")</f>
        <v>351</v>
      </c>
      <c r="Z336" s="36">
        <f>IFERROR(IF(Y336=0,"",ROUNDUP(Y336/H336,0)*0.01898),"")</f>
        <v>0.85409999999999997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373.28846153846155</v>
      </c>
      <c r="BN336" s="64">
        <f>IFERROR(Y336*I336/H336,"0")</f>
        <v>374.35500000000008</v>
      </c>
      <c r="BO336" s="64">
        <f>IFERROR(1/J336*(X336/H336),"0")</f>
        <v>0.70112179487179493</v>
      </c>
      <c r="BP336" s="64">
        <f>IFERROR(1/J336*(Y336/H336),"0")</f>
        <v>0.703125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22">
        <v>4607091380897</v>
      </c>
      <c r="E337" s="623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9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5"/>
      <c r="R337" s="625"/>
      <c r="S337" s="625"/>
      <c r="T337" s="626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44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45"/>
      <c r="P338" s="628" t="s">
        <v>85</v>
      </c>
      <c r="Q338" s="620"/>
      <c r="R338" s="620"/>
      <c r="S338" s="620"/>
      <c r="T338" s="620"/>
      <c r="U338" s="620"/>
      <c r="V338" s="621"/>
      <c r="W338" s="37" t="s">
        <v>86</v>
      </c>
      <c r="X338" s="617">
        <f>IFERROR(X335/H335,"0")+IFERROR(X336/H336,"0")+IFERROR(X337/H337,"0")</f>
        <v>44.871794871794876</v>
      </c>
      <c r="Y338" s="617">
        <f>IFERROR(Y335/H335,"0")+IFERROR(Y336/H336,"0")+IFERROR(Y337/H337,"0")</f>
        <v>45</v>
      </c>
      <c r="Z338" s="617">
        <f>IFERROR(IF(Z335="",0,Z335),"0")+IFERROR(IF(Z336="",0,Z336),"0")+IFERROR(IF(Z337="",0,Z337),"0")</f>
        <v>0.85409999999999997</v>
      </c>
      <c r="AA338" s="618"/>
      <c r="AB338" s="618"/>
      <c r="AC338" s="618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45"/>
      <c r="P339" s="628" t="s">
        <v>85</v>
      </c>
      <c r="Q339" s="620"/>
      <c r="R339" s="620"/>
      <c r="S339" s="620"/>
      <c r="T339" s="620"/>
      <c r="U339" s="620"/>
      <c r="V339" s="621"/>
      <c r="W339" s="37" t="s">
        <v>68</v>
      </c>
      <c r="X339" s="617">
        <f>IFERROR(SUM(X335:X337),"0")</f>
        <v>350</v>
      </c>
      <c r="Y339" s="617">
        <f>IFERROR(SUM(Y335:Y337),"0")</f>
        <v>351</v>
      </c>
      <c r="Z339" s="37"/>
      <c r="AA339" s="618"/>
      <c r="AB339" s="618"/>
      <c r="AC339" s="618"/>
    </row>
    <row r="340" spans="1:68" ht="14.25" hidden="1" customHeight="1" x14ac:dyDescent="0.25">
      <c r="A340" s="634" t="s">
        <v>87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22">
        <v>4680115886476</v>
      </c>
      <c r="E341" s="623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730" t="s">
        <v>540</v>
      </c>
      <c r="Q341" s="625"/>
      <c r="R341" s="625"/>
      <c r="S341" s="625"/>
      <c r="T341" s="626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22">
        <v>4607091388374</v>
      </c>
      <c r="E342" s="623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680" t="s">
        <v>544</v>
      </c>
      <c r="Q342" s="625"/>
      <c r="R342" s="625"/>
      <c r="S342" s="625"/>
      <c r="T342" s="626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22">
        <v>4607091383102</v>
      </c>
      <c r="E343" s="623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5"/>
      <c r="R343" s="625"/>
      <c r="S343" s="625"/>
      <c r="T343" s="626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22">
        <v>4607091388404</v>
      </c>
      <c r="E344" s="623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6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5"/>
      <c r="R344" s="625"/>
      <c r="S344" s="625"/>
      <c r="T344" s="626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44"/>
      <c r="B345" s="630"/>
      <c r="C345" s="630"/>
      <c r="D345" s="630"/>
      <c r="E345" s="630"/>
      <c r="F345" s="630"/>
      <c r="G345" s="630"/>
      <c r="H345" s="630"/>
      <c r="I345" s="630"/>
      <c r="J345" s="630"/>
      <c r="K345" s="630"/>
      <c r="L345" s="630"/>
      <c r="M345" s="630"/>
      <c r="N345" s="630"/>
      <c r="O345" s="645"/>
      <c r="P345" s="628" t="s">
        <v>85</v>
      </c>
      <c r="Q345" s="620"/>
      <c r="R345" s="620"/>
      <c r="S345" s="620"/>
      <c r="T345" s="620"/>
      <c r="U345" s="620"/>
      <c r="V345" s="621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30"/>
      <c r="B346" s="630"/>
      <c r="C346" s="630"/>
      <c r="D346" s="630"/>
      <c r="E346" s="630"/>
      <c r="F346" s="630"/>
      <c r="G346" s="630"/>
      <c r="H346" s="630"/>
      <c r="I346" s="630"/>
      <c r="J346" s="630"/>
      <c r="K346" s="630"/>
      <c r="L346" s="630"/>
      <c r="M346" s="630"/>
      <c r="N346" s="630"/>
      <c r="O346" s="645"/>
      <c r="P346" s="628" t="s">
        <v>85</v>
      </c>
      <c r="Q346" s="620"/>
      <c r="R346" s="620"/>
      <c r="S346" s="620"/>
      <c r="T346" s="620"/>
      <c r="U346" s="620"/>
      <c r="V346" s="621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4" t="s">
        <v>551</v>
      </c>
      <c r="B347" s="630"/>
      <c r="C347" s="630"/>
      <c r="D347" s="630"/>
      <c r="E347" s="630"/>
      <c r="F347" s="630"/>
      <c r="G347" s="630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/>
      <c r="U347" s="630"/>
      <c r="V347" s="630"/>
      <c r="W347" s="630"/>
      <c r="X347" s="630"/>
      <c r="Y347" s="630"/>
      <c r="Z347" s="630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22">
        <v>4680115881808</v>
      </c>
      <c r="E348" s="623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7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5"/>
      <c r="R348" s="625"/>
      <c r="S348" s="625"/>
      <c r="T348" s="626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22">
        <v>4680115881822</v>
      </c>
      <c r="E349" s="623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5"/>
      <c r="R349" s="625"/>
      <c r="S349" s="625"/>
      <c r="T349" s="626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22">
        <v>4680115880016</v>
      </c>
      <c r="E350" s="623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8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5"/>
      <c r="R350" s="625"/>
      <c r="S350" s="625"/>
      <c r="T350" s="626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44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45"/>
      <c r="P351" s="628" t="s">
        <v>85</v>
      </c>
      <c r="Q351" s="620"/>
      <c r="R351" s="620"/>
      <c r="S351" s="620"/>
      <c r="T351" s="620"/>
      <c r="U351" s="620"/>
      <c r="V351" s="621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45"/>
      <c r="P352" s="628" t="s">
        <v>85</v>
      </c>
      <c r="Q352" s="620"/>
      <c r="R352" s="620"/>
      <c r="S352" s="620"/>
      <c r="T352" s="620"/>
      <c r="U352" s="620"/>
      <c r="V352" s="621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5" t="s">
        <v>560</v>
      </c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0"/>
      <c r="P353" s="630"/>
      <c r="Q353" s="630"/>
      <c r="R353" s="630"/>
      <c r="S353" s="630"/>
      <c r="T353" s="630"/>
      <c r="U353" s="630"/>
      <c r="V353" s="630"/>
      <c r="W353" s="630"/>
      <c r="X353" s="630"/>
      <c r="Y353" s="630"/>
      <c r="Z353" s="630"/>
      <c r="AA353" s="610"/>
      <c r="AB353" s="610"/>
      <c r="AC353" s="610"/>
    </row>
    <row r="354" spans="1:68" ht="14.25" hidden="1" customHeight="1" x14ac:dyDescent="0.25">
      <c r="A354" s="634" t="s">
        <v>143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22">
        <v>4607091383836</v>
      </c>
      <c r="E355" s="623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5"/>
      <c r="R355" s="625"/>
      <c r="S355" s="625"/>
      <c r="T355" s="626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44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45"/>
      <c r="P356" s="628" t="s">
        <v>85</v>
      </c>
      <c r="Q356" s="620"/>
      <c r="R356" s="620"/>
      <c r="S356" s="620"/>
      <c r="T356" s="620"/>
      <c r="U356" s="620"/>
      <c r="V356" s="621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45"/>
      <c r="P357" s="628" t="s">
        <v>85</v>
      </c>
      <c r="Q357" s="620"/>
      <c r="R357" s="620"/>
      <c r="S357" s="620"/>
      <c r="T357" s="620"/>
      <c r="U357" s="620"/>
      <c r="V357" s="621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4" t="s">
        <v>63</v>
      </c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0"/>
      <c r="P358" s="630"/>
      <c r="Q358" s="630"/>
      <c r="R358" s="630"/>
      <c r="S358" s="630"/>
      <c r="T358" s="630"/>
      <c r="U358" s="630"/>
      <c r="V358" s="630"/>
      <c r="W358" s="630"/>
      <c r="X358" s="630"/>
      <c r="Y358" s="630"/>
      <c r="Z358" s="630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22">
        <v>4607091387919</v>
      </c>
      <c r="E359" s="623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5"/>
      <c r="R359" s="625"/>
      <c r="S359" s="625"/>
      <c r="T359" s="626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22">
        <v>4680115883604</v>
      </c>
      <c r="E360" s="623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5"/>
      <c r="R360" s="625"/>
      <c r="S360" s="625"/>
      <c r="T360" s="626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22">
        <v>4680115883567</v>
      </c>
      <c r="E361" s="623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5"/>
      <c r="R361" s="625"/>
      <c r="S361" s="625"/>
      <c r="T361" s="626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44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45"/>
      <c r="P362" s="628" t="s">
        <v>85</v>
      </c>
      <c r="Q362" s="620"/>
      <c r="R362" s="620"/>
      <c r="S362" s="620"/>
      <c r="T362" s="620"/>
      <c r="U362" s="620"/>
      <c r="V362" s="621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45"/>
      <c r="P363" s="628" t="s">
        <v>85</v>
      </c>
      <c r="Q363" s="620"/>
      <c r="R363" s="620"/>
      <c r="S363" s="620"/>
      <c r="T363" s="620"/>
      <c r="U363" s="620"/>
      <c r="V363" s="621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hidden="1" customHeight="1" x14ac:dyDescent="0.25">
      <c r="A365" s="635" t="s">
        <v>574</v>
      </c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0"/>
      <c r="P365" s="630"/>
      <c r="Q365" s="630"/>
      <c r="R365" s="630"/>
      <c r="S365" s="630"/>
      <c r="T365" s="630"/>
      <c r="U365" s="630"/>
      <c r="V365" s="630"/>
      <c r="W365" s="630"/>
      <c r="X365" s="630"/>
      <c r="Y365" s="630"/>
      <c r="Z365" s="630"/>
      <c r="AA365" s="610"/>
      <c r="AB365" s="610"/>
      <c r="AC365" s="610"/>
    </row>
    <row r="366" spans="1:68" ht="14.25" hidden="1" customHeight="1" x14ac:dyDescent="0.25">
      <c r="A366" s="634" t="s">
        <v>95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11"/>
      <c r="AB366" s="611"/>
      <c r="AC366" s="611"/>
    </row>
    <row r="367" spans="1:68" ht="37.5" hidden="1" customHeight="1" x14ac:dyDescent="0.25">
      <c r="A367" s="54" t="s">
        <v>575</v>
      </c>
      <c r="B367" s="54" t="s">
        <v>576</v>
      </c>
      <c r="C367" s="31">
        <v>4301011869</v>
      </c>
      <c r="D367" s="622">
        <v>4680115884847</v>
      </c>
      <c r="E367" s="623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5"/>
      <c r="R367" s="625"/>
      <c r="S367" s="625"/>
      <c r="T367" s="626"/>
      <c r="U367" s="34"/>
      <c r="V367" s="34"/>
      <c r="W367" s="35" t="s">
        <v>68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4301011870</v>
      </c>
      <c r="D368" s="622">
        <v>4680115884854</v>
      </c>
      <c r="E368" s="623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5"/>
      <c r="R368" s="625"/>
      <c r="S368" s="625"/>
      <c r="T368" s="626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22">
        <v>4680115884830</v>
      </c>
      <c r="E369" s="623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5"/>
      <c r="R369" s="625"/>
      <c r="S369" s="625"/>
      <c r="T369" s="626"/>
      <c r="U369" s="34"/>
      <c r="V369" s="34"/>
      <c r="W369" s="35" t="s">
        <v>68</v>
      </c>
      <c r="X369" s="615">
        <v>600</v>
      </c>
      <c r="Y369" s="616">
        <f t="shared" si="57"/>
        <v>600</v>
      </c>
      <c r="Z369" s="36">
        <f>IFERROR(IF(Y369=0,"",ROUNDUP(Y369/H369,0)*0.02175),"")</f>
        <v>0.86999999999999988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619.20000000000005</v>
      </c>
      <c r="BN369" s="64">
        <f t="shared" si="59"/>
        <v>619.20000000000005</v>
      </c>
      <c r="BO369" s="64">
        <f t="shared" si="60"/>
        <v>0.83333333333333326</v>
      </c>
      <c r="BP369" s="64">
        <f t="shared" si="61"/>
        <v>0.83333333333333326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22">
        <v>4607091383997</v>
      </c>
      <c r="E370" s="623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5"/>
      <c r="R370" s="625"/>
      <c r="S370" s="625"/>
      <c r="T370" s="626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22">
        <v>4680115882638</v>
      </c>
      <c r="E371" s="623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5"/>
      <c r="R371" s="625"/>
      <c r="S371" s="625"/>
      <c r="T371" s="626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22">
        <v>4680115884922</v>
      </c>
      <c r="E372" s="623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5"/>
      <c r="R372" s="625"/>
      <c r="S372" s="625"/>
      <c r="T372" s="626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22">
        <v>4680115884861</v>
      </c>
      <c r="E373" s="623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5"/>
      <c r="R373" s="625"/>
      <c r="S373" s="625"/>
      <c r="T373" s="626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44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45"/>
      <c r="P374" s="628" t="s">
        <v>85</v>
      </c>
      <c r="Q374" s="620"/>
      <c r="R374" s="620"/>
      <c r="S374" s="620"/>
      <c r="T374" s="620"/>
      <c r="U374" s="620"/>
      <c r="V374" s="621"/>
      <c r="W374" s="37" t="s">
        <v>86</v>
      </c>
      <c r="X374" s="617">
        <f>IFERROR(X367/H367,"0")+IFERROR(X368/H368,"0")+IFERROR(X369/H369,"0")+IFERROR(X370/H370,"0")+IFERROR(X371/H371,"0")+IFERROR(X372/H372,"0")+IFERROR(X373/H373,"0")</f>
        <v>40</v>
      </c>
      <c r="Y374" s="617">
        <f>IFERROR(Y367/H367,"0")+IFERROR(Y368/H368,"0")+IFERROR(Y369/H369,"0")+IFERROR(Y370/H370,"0")+IFERROR(Y371/H371,"0")+IFERROR(Y372/H372,"0")+IFERROR(Y373/H373,"0")</f>
        <v>40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0.86999999999999988</v>
      </c>
      <c r="AA374" s="618"/>
      <c r="AB374" s="618"/>
      <c r="AC374" s="618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45"/>
      <c r="P375" s="628" t="s">
        <v>85</v>
      </c>
      <c r="Q375" s="620"/>
      <c r="R375" s="620"/>
      <c r="S375" s="620"/>
      <c r="T375" s="620"/>
      <c r="U375" s="620"/>
      <c r="V375" s="621"/>
      <c r="W375" s="37" t="s">
        <v>68</v>
      </c>
      <c r="X375" s="617">
        <f>IFERROR(SUM(X367:X373),"0")</f>
        <v>600</v>
      </c>
      <c r="Y375" s="617">
        <f>IFERROR(SUM(Y367:Y373),"0")</f>
        <v>600</v>
      </c>
      <c r="Z375" s="37"/>
      <c r="AA375" s="618"/>
      <c r="AB375" s="618"/>
      <c r="AC375" s="618"/>
    </row>
    <row r="376" spans="1:68" ht="14.25" hidden="1" customHeight="1" x14ac:dyDescent="0.25">
      <c r="A376" s="634" t="s">
        <v>132</v>
      </c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0"/>
      <c r="P376" s="630"/>
      <c r="Q376" s="630"/>
      <c r="R376" s="630"/>
      <c r="S376" s="630"/>
      <c r="T376" s="630"/>
      <c r="U376" s="630"/>
      <c r="V376" s="630"/>
      <c r="W376" s="630"/>
      <c r="X376" s="630"/>
      <c r="Y376" s="630"/>
      <c r="Z376" s="630"/>
      <c r="AA376" s="611"/>
      <c r="AB376" s="611"/>
      <c r="AC376" s="611"/>
    </row>
    <row r="377" spans="1:68" ht="27" hidden="1" customHeight="1" x14ac:dyDescent="0.25">
      <c r="A377" s="54" t="s">
        <v>594</v>
      </c>
      <c r="B377" s="54" t="s">
        <v>595</v>
      </c>
      <c r="C377" s="31">
        <v>4301020178</v>
      </c>
      <c r="D377" s="622">
        <v>4607091383980</v>
      </c>
      <c r="E377" s="623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5"/>
      <c r="R377" s="625"/>
      <c r="S377" s="625"/>
      <c r="T377" s="626"/>
      <c r="U377" s="34"/>
      <c r="V377" s="34"/>
      <c r="W377" s="35" t="s">
        <v>68</v>
      </c>
      <c r="X377" s="615">
        <v>0</v>
      </c>
      <c r="Y377" s="616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22">
        <v>4607091384178</v>
      </c>
      <c r="E378" s="623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5"/>
      <c r="R378" s="625"/>
      <c r="S378" s="625"/>
      <c r="T378" s="626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44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45"/>
      <c r="P379" s="628" t="s">
        <v>85</v>
      </c>
      <c r="Q379" s="620"/>
      <c r="R379" s="620"/>
      <c r="S379" s="620"/>
      <c r="T379" s="620"/>
      <c r="U379" s="620"/>
      <c r="V379" s="621"/>
      <c r="W379" s="37" t="s">
        <v>86</v>
      </c>
      <c r="X379" s="617">
        <f>IFERROR(X377/H377,"0")+IFERROR(X378/H378,"0")</f>
        <v>0</v>
      </c>
      <c r="Y379" s="617">
        <f>IFERROR(Y377/H377,"0")+IFERROR(Y378/H378,"0")</f>
        <v>0</v>
      </c>
      <c r="Z379" s="617">
        <f>IFERROR(IF(Z377="",0,Z377),"0")+IFERROR(IF(Z378="",0,Z378),"0")</f>
        <v>0</v>
      </c>
      <c r="AA379" s="618"/>
      <c r="AB379" s="618"/>
      <c r="AC379" s="618"/>
    </row>
    <row r="380" spans="1:68" hidden="1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45"/>
      <c r="P380" s="628" t="s">
        <v>85</v>
      </c>
      <c r="Q380" s="620"/>
      <c r="R380" s="620"/>
      <c r="S380" s="620"/>
      <c r="T380" s="620"/>
      <c r="U380" s="620"/>
      <c r="V380" s="621"/>
      <c r="W380" s="37" t="s">
        <v>68</v>
      </c>
      <c r="X380" s="617">
        <f>IFERROR(SUM(X377:X378),"0")</f>
        <v>0</v>
      </c>
      <c r="Y380" s="617">
        <f>IFERROR(SUM(Y377:Y378),"0")</f>
        <v>0</v>
      </c>
      <c r="Z380" s="37"/>
      <c r="AA380" s="618"/>
      <c r="AB380" s="618"/>
      <c r="AC380" s="618"/>
    </row>
    <row r="381" spans="1:68" ht="14.25" hidden="1" customHeight="1" x14ac:dyDescent="0.25">
      <c r="A381" s="634" t="s">
        <v>63</v>
      </c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0"/>
      <c r="P381" s="630"/>
      <c r="Q381" s="630"/>
      <c r="R381" s="630"/>
      <c r="S381" s="630"/>
      <c r="T381" s="630"/>
      <c r="U381" s="630"/>
      <c r="V381" s="630"/>
      <c r="W381" s="630"/>
      <c r="X381" s="630"/>
      <c r="Y381" s="630"/>
      <c r="Z381" s="630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22">
        <v>4607091383928</v>
      </c>
      <c r="E382" s="623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9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5"/>
      <c r="R382" s="625"/>
      <c r="S382" s="625"/>
      <c r="T382" s="626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22">
        <v>4607091384260</v>
      </c>
      <c r="E383" s="623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5"/>
      <c r="R383" s="625"/>
      <c r="S383" s="625"/>
      <c r="T383" s="626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44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45"/>
      <c r="P384" s="628" t="s">
        <v>85</v>
      </c>
      <c r="Q384" s="620"/>
      <c r="R384" s="620"/>
      <c r="S384" s="620"/>
      <c r="T384" s="620"/>
      <c r="U384" s="620"/>
      <c r="V384" s="621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45"/>
      <c r="P385" s="628" t="s">
        <v>85</v>
      </c>
      <c r="Q385" s="620"/>
      <c r="R385" s="620"/>
      <c r="S385" s="620"/>
      <c r="T385" s="620"/>
      <c r="U385" s="620"/>
      <c r="V385" s="621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4" t="s">
        <v>169</v>
      </c>
      <c r="B386" s="630"/>
      <c r="C386" s="630"/>
      <c r="D386" s="630"/>
      <c r="E386" s="630"/>
      <c r="F386" s="630"/>
      <c r="G386" s="630"/>
      <c r="H386" s="630"/>
      <c r="I386" s="630"/>
      <c r="J386" s="630"/>
      <c r="K386" s="630"/>
      <c r="L386" s="630"/>
      <c r="M386" s="630"/>
      <c r="N386" s="630"/>
      <c r="O386" s="630"/>
      <c r="P386" s="630"/>
      <c r="Q386" s="630"/>
      <c r="R386" s="630"/>
      <c r="S386" s="630"/>
      <c r="T386" s="630"/>
      <c r="U386" s="630"/>
      <c r="V386" s="630"/>
      <c r="W386" s="630"/>
      <c r="X386" s="630"/>
      <c r="Y386" s="630"/>
      <c r="Z386" s="630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22">
        <v>4607091384673</v>
      </c>
      <c r="E387" s="623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5"/>
      <c r="R387" s="625"/>
      <c r="S387" s="625"/>
      <c r="T387" s="626"/>
      <c r="U387" s="34"/>
      <c r="V387" s="34"/>
      <c r="W387" s="35" t="s">
        <v>68</v>
      </c>
      <c r="X387" s="615">
        <v>200</v>
      </c>
      <c r="Y387" s="616">
        <f>IFERROR(IF(X387="",0,CEILING((X387/$H387),1)*$H387),"")</f>
        <v>207</v>
      </c>
      <c r="Z387" s="36">
        <f>IFERROR(IF(Y387=0,"",ROUNDUP(Y387/H387,0)*0.01898),"")</f>
        <v>0.43653999999999998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211.53333333333333</v>
      </c>
      <c r="BN387" s="64">
        <f>IFERROR(Y387*I387/H387,"0")</f>
        <v>218.93700000000001</v>
      </c>
      <c r="BO387" s="64">
        <f>IFERROR(1/J387*(X387/H387),"0")</f>
        <v>0.34722222222222221</v>
      </c>
      <c r="BP387" s="64">
        <f>IFERROR(1/J387*(Y387/H387),"0")</f>
        <v>0.359375</v>
      </c>
    </row>
    <row r="388" spans="1:68" x14ac:dyDescent="0.2">
      <c r="A388" s="644"/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45"/>
      <c r="P388" s="628" t="s">
        <v>85</v>
      </c>
      <c r="Q388" s="620"/>
      <c r="R388" s="620"/>
      <c r="S388" s="620"/>
      <c r="T388" s="620"/>
      <c r="U388" s="620"/>
      <c r="V388" s="621"/>
      <c r="W388" s="37" t="s">
        <v>86</v>
      </c>
      <c r="X388" s="617">
        <f>IFERROR(X387/H387,"0")</f>
        <v>22.222222222222221</v>
      </c>
      <c r="Y388" s="617">
        <f>IFERROR(Y387/H387,"0")</f>
        <v>23</v>
      </c>
      <c r="Z388" s="617">
        <f>IFERROR(IF(Z387="",0,Z387),"0")</f>
        <v>0.43653999999999998</v>
      </c>
      <c r="AA388" s="618"/>
      <c r="AB388" s="618"/>
      <c r="AC388" s="618"/>
    </row>
    <row r="389" spans="1:68" x14ac:dyDescent="0.2">
      <c r="A389" s="630"/>
      <c r="B389" s="630"/>
      <c r="C389" s="630"/>
      <c r="D389" s="630"/>
      <c r="E389" s="630"/>
      <c r="F389" s="630"/>
      <c r="G389" s="630"/>
      <c r="H389" s="630"/>
      <c r="I389" s="630"/>
      <c r="J389" s="630"/>
      <c r="K389" s="630"/>
      <c r="L389" s="630"/>
      <c r="M389" s="630"/>
      <c r="N389" s="630"/>
      <c r="O389" s="645"/>
      <c r="P389" s="628" t="s">
        <v>85</v>
      </c>
      <c r="Q389" s="620"/>
      <c r="R389" s="620"/>
      <c r="S389" s="620"/>
      <c r="T389" s="620"/>
      <c r="U389" s="620"/>
      <c r="V389" s="621"/>
      <c r="W389" s="37" t="s">
        <v>68</v>
      </c>
      <c r="X389" s="617">
        <f>IFERROR(SUM(X387:X387),"0")</f>
        <v>200</v>
      </c>
      <c r="Y389" s="617">
        <f>IFERROR(SUM(Y387:Y387),"0")</f>
        <v>207</v>
      </c>
      <c r="Z389" s="37"/>
      <c r="AA389" s="618"/>
      <c r="AB389" s="618"/>
      <c r="AC389" s="618"/>
    </row>
    <row r="390" spans="1:68" ht="16.5" hidden="1" customHeight="1" x14ac:dyDescent="0.25">
      <c r="A390" s="635" t="s">
        <v>608</v>
      </c>
      <c r="B390" s="630"/>
      <c r="C390" s="630"/>
      <c r="D390" s="630"/>
      <c r="E390" s="630"/>
      <c r="F390" s="630"/>
      <c r="G390" s="630"/>
      <c r="H390" s="630"/>
      <c r="I390" s="630"/>
      <c r="J390" s="630"/>
      <c r="K390" s="630"/>
      <c r="L390" s="630"/>
      <c r="M390" s="630"/>
      <c r="N390" s="630"/>
      <c r="O390" s="630"/>
      <c r="P390" s="630"/>
      <c r="Q390" s="630"/>
      <c r="R390" s="630"/>
      <c r="S390" s="630"/>
      <c r="T390" s="630"/>
      <c r="U390" s="630"/>
      <c r="V390" s="630"/>
      <c r="W390" s="630"/>
      <c r="X390" s="630"/>
      <c r="Y390" s="630"/>
      <c r="Z390" s="630"/>
      <c r="AA390" s="610"/>
      <c r="AB390" s="610"/>
      <c r="AC390" s="610"/>
    </row>
    <row r="391" spans="1:68" ht="14.25" hidden="1" customHeight="1" x14ac:dyDescent="0.25">
      <c r="A391" s="634" t="s">
        <v>95</v>
      </c>
      <c r="B391" s="630"/>
      <c r="C391" s="630"/>
      <c r="D391" s="630"/>
      <c r="E391" s="630"/>
      <c r="F391" s="630"/>
      <c r="G391" s="630"/>
      <c r="H391" s="630"/>
      <c r="I391" s="630"/>
      <c r="J391" s="630"/>
      <c r="K391" s="630"/>
      <c r="L391" s="630"/>
      <c r="M391" s="630"/>
      <c r="N391" s="630"/>
      <c r="O391" s="630"/>
      <c r="P391" s="630"/>
      <c r="Q391" s="630"/>
      <c r="R391" s="630"/>
      <c r="S391" s="630"/>
      <c r="T391" s="630"/>
      <c r="U391" s="630"/>
      <c r="V391" s="630"/>
      <c r="W391" s="630"/>
      <c r="X391" s="630"/>
      <c r="Y391" s="630"/>
      <c r="Z391" s="630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22">
        <v>4680115881907</v>
      </c>
      <c r="E392" s="623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9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5"/>
      <c r="R392" s="625"/>
      <c r="S392" s="625"/>
      <c r="T392" s="626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22">
        <v>4680115881907</v>
      </c>
      <c r="E393" s="623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5"/>
      <c r="R393" s="625"/>
      <c r="S393" s="625"/>
      <c r="T393" s="626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22">
        <v>4680115884892</v>
      </c>
      <c r="E394" s="623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5"/>
      <c r="R394" s="625"/>
      <c r="S394" s="625"/>
      <c r="T394" s="626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22">
        <v>4680115884885</v>
      </c>
      <c r="E395" s="623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5"/>
      <c r="R395" s="625"/>
      <c r="S395" s="625"/>
      <c r="T395" s="626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22">
        <v>4680115884908</v>
      </c>
      <c r="E396" s="623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7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5"/>
      <c r="R396" s="625"/>
      <c r="S396" s="625"/>
      <c r="T396" s="626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44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45"/>
      <c r="P397" s="628" t="s">
        <v>85</v>
      </c>
      <c r="Q397" s="620"/>
      <c r="R397" s="620"/>
      <c r="S397" s="620"/>
      <c r="T397" s="620"/>
      <c r="U397" s="620"/>
      <c r="V397" s="621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45"/>
      <c r="P398" s="628" t="s">
        <v>85</v>
      </c>
      <c r="Q398" s="620"/>
      <c r="R398" s="620"/>
      <c r="S398" s="620"/>
      <c r="T398" s="620"/>
      <c r="U398" s="620"/>
      <c r="V398" s="621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4" t="s">
        <v>143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22">
        <v>4607091384802</v>
      </c>
      <c r="E400" s="623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5"/>
      <c r="R400" s="625"/>
      <c r="S400" s="625"/>
      <c r="T400" s="626"/>
      <c r="U400" s="34"/>
      <c r="V400" s="34"/>
      <c r="W400" s="35" t="s">
        <v>68</v>
      </c>
      <c r="X400" s="615">
        <v>50</v>
      </c>
      <c r="Y400" s="616">
        <f>IFERROR(IF(X400="",0,CEILING((X400/$H400),1)*$H400),"")</f>
        <v>52.56</v>
      </c>
      <c r="Z400" s="36">
        <f>IFERROR(IF(Y400=0,"",ROUNDUP(Y400/H400,0)*0.00902),"")</f>
        <v>0.10824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53.082191780821923</v>
      </c>
      <c r="BN400" s="64">
        <f>IFERROR(Y400*I400/H400,"0")</f>
        <v>55.800000000000004</v>
      </c>
      <c r="BO400" s="64">
        <f>IFERROR(1/J400*(X400/H400),"0")</f>
        <v>8.6481250864812509E-2</v>
      </c>
      <c r="BP400" s="64">
        <f>IFERROR(1/J400*(Y400/H400),"0")</f>
        <v>9.0909090909090912E-2</v>
      </c>
    </row>
    <row r="401" spans="1:68" x14ac:dyDescent="0.2">
      <c r="A401" s="644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45"/>
      <c r="P401" s="628" t="s">
        <v>85</v>
      </c>
      <c r="Q401" s="620"/>
      <c r="R401" s="620"/>
      <c r="S401" s="620"/>
      <c r="T401" s="620"/>
      <c r="U401" s="620"/>
      <c r="V401" s="621"/>
      <c r="W401" s="37" t="s">
        <v>86</v>
      </c>
      <c r="X401" s="617">
        <f>IFERROR(X400/H400,"0")</f>
        <v>11.415525114155251</v>
      </c>
      <c r="Y401" s="617">
        <f>IFERROR(Y400/H400,"0")</f>
        <v>12</v>
      </c>
      <c r="Z401" s="617">
        <f>IFERROR(IF(Z400="",0,Z400),"0")</f>
        <v>0.10824</v>
      </c>
      <c r="AA401" s="618"/>
      <c r="AB401" s="618"/>
      <c r="AC401" s="618"/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45"/>
      <c r="P402" s="628" t="s">
        <v>85</v>
      </c>
      <c r="Q402" s="620"/>
      <c r="R402" s="620"/>
      <c r="S402" s="620"/>
      <c r="T402" s="620"/>
      <c r="U402" s="620"/>
      <c r="V402" s="621"/>
      <c r="W402" s="37" t="s">
        <v>68</v>
      </c>
      <c r="X402" s="617">
        <f>IFERROR(SUM(X400:X400),"0")</f>
        <v>50</v>
      </c>
      <c r="Y402" s="617">
        <f>IFERROR(SUM(Y400:Y400),"0")</f>
        <v>52.56</v>
      </c>
      <c r="Z402" s="37"/>
      <c r="AA402" s="618"/>
      <c r="AB402" s="618"/>
      <c r="AC402" s="618"/>
    </row>
    <row r="403" spans="1:68" ht="14.25" hidden="1" customHeight="1" x14ac:dyDescent="0.25">
      <c r="A403" s="634" t="s">
        <v>63</v>
      </c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0"/>
      <c r="P403" s="630"/>
      <c r="Q403" s="630"/>
      <c r="R403" s="630"/>
      <c r="S403" s="630"/>
      <c r="T403" s="630"/>
      <c r="U403" s="630"/>
      <c r="V403" s="630"/>
      <c r="W403" s="630"/>
      <c r="X403" s="630"/>
      <c r="Y403" s="630"/>
      <c r="Z403" s="630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22">
        <v>4607091384246</v>
      </c>
      <c r="E404" s="623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9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5"/>
      <c r="R404" s="625"/>
      <c r="S404" s="625"/>
      <c r="T404" s="626"/>
      <c r="U404" s="34"/>
      <c r="V404" s="34"/>
      <c r="W404" s="35" t="s">
        <v>68</v>
      </c>
      <c r="X404" s="615">
        <v>500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528.83333333333337</v>
      </c>
      <c r="BN404" s="64">
        <f>IFERROR(Y404*I404/H404,"0")</f>
        <v>533.06399999999996</v>
      </c>
      <c r="BO404" s="64">
        <f>IFERROR(1/J404*(X404/H404),"0")</f>
        <v>0.86805555555555558</v>
      </c>
      <c r="BP404" s="64">
        <f>IFERROR(1/J404*(Y404/H404),"0")</f>
        <v>0.875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22">
        <v>4680115881976</v>
      </c>
      <c r="E405" s="623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91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5"/>
      <c r="R405" s="625"/>
      <c r="S405" s="625"/>
      <c r="T405" s="626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22">
        <v>4607091384253</v>
      </c>
      <c r="E406" s="623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5"/>
      <c r="R406" s="625"/>
      <c r="S406" s="625"/>
      <c r="T406" s="626"/>
      <c r="U406" s="34"/>
      <c r="V406" s="34"/>
      <c r="W406" s="35" t="s">
        <v>68</v>
      </c>
      <c r="X406" s="615">
        <v>350</v>
      </c>
      <c r="Y406" s="616">
        <f>IFERROR(IF(X406="",0,CEILING((X406/$H406),1)*$H406),"")</f>
        <v>350.4</v>
      </c>
      <c r="Z406" s="36">
        <f>IFERROR(IF(Y406=0,"",ROUNDUP(Y406/H406,0)*0.00651),"")</f>
        <v>0.95045999999999997</v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388.50000000000006</v>
      </c>
      <c r="BN406" s="64">
        <f>IFERROR(Y406*I406/H406,"0")</f>
        <v>388.94400000000002</v>
      </c>
      <c r="BO406" s="64">
        <f>IFERROR(1/J406*(X406/H406),"0")</f>
        <v>0.80128205128205143</v>
      </c>
      <c r="BP406" s="64">
        <f>IFERROR(1/J406*(Y406/H406),"0")</f>
        <v>0.80219780219780223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22">
        <v>4680115881969</v>
      </c>
      <c r="E407" s="623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9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5"/>
      <c r="R407" s="625"/>
      <c r="S407" s="625"/>
      <c r="T407" s="626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44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45"/>
      <c r="P408" s="628" t="s">
        <v>85</v>
      </c>
      <c r="Q408" s="620"/>
      <c r="R408" s="620"/>
      <c r="S408" s="620"/>
      <c r="T408" s="620"/>
      <c r="U408" s="620"/>
      <c r="V408" s="621"/>
      <c r="W408" s="37" t="s">
        <v>86</v>
      </c>
      <c r="X408" s="617">
        <f>IFERROR(X404/H404,"0")+IFERROR(X405/H405,"0")+IFERROR(X406/H406,"0")+IFERROR(X407/H407,"0")</f>
        <v>201.38888888888891</v>
      </c>
      <c r="Y408" s="617">
        <f>IFERROR(Y404/H404,"0")+IFERROR(Y405/H405,"0")+IFERROR(Y406/H406,"0")+IFERROR(Y407/H407,"0")</f>
        <v>202</v>
      </c>
      <c r="Z408" s="617">
        <f>IFERROR(IF(Z404="",0,Z404),"0")+IFERROR(IF(Z405="",0,Z405),"0")+IFERROR(IF(Z406="",0,Z406),"0")+IFERROR(IF(Z407="",0,Z407),"0")</f>
        <v>2.0133399999999999</v>
      </c>
      <c r="AA408" s="618"/>
      <c r="AB408" s="618"/>
      <c r="AC408" s="618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45"/>
      <c r="P409" s="628" t="s">
        <v>85</v>
      </c>
      <c r="Q409" s="620"/>
      <c r="R409" s="620"/>
      <c r="S409" s="620"/>
      <c r="T409" s="620"/>
      <c r="U409" s="620"/>
      <c r="V409" s="621"/>
      <c r="W409" s="37" t="s">
        <v>68</v>
      </c>
      <c r="X409" s="617">
        <f>IFERROR(SUM(X404:X407),"0")</f>
        <v>850</v>
      </c>
      <c r="Y409" s="617">
        <f>IFERROR(SUM(Y404:Y407),"0")</f>
        <v>854.4</v>
      </c>
      <c r="Z409" s="37"/>
      <c r="AA409" s="618"/>
      <c r="AB409" s="618"/>
      <c r="AC409" s="618"/>
    </row>
    <row r="410" spans="1:68" ht="14.25" hidden="1" customHeight="1" x14ac:dyDescent="0.25">
      <c r="A410" s="634" t="s">
        <v>169</v>
      </c>
      <c r="B410" s="630"/>
      <c r="C410" s="630"/>
      <c r="D410" s="630"/>
      <c r="E410" s="630"/>
      <c r="F410" s="630"/>
      <c r="G410" s="630"/>
      <c r="H410" s="630"/>
      <c r="I410" s="630"/>
      <c r="J410" s="630"/>
      <c r="K410" s="630"/>
      <c r="L410" s="630"/>
      <c r="M410" s="630"/>
      <c r="N410" s="630"/>
      <c r="O410" s="630"/>
      <c r="P410" s="630"/>
      <c r="Q410" s="630"/>
      <c r="R410" s="630"/>
      <c r="S410" s="630"/>
      <c r="T410" s="630"/>
      <c r="U410" s="630"/>
      <c r="V410" s="630"/>
      <c r="W410" s="630"/>
      <c r="X410" s="630"/>
      <c r="Y410" s="630"/>
      <c r="Z410" s="630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22">
        <v>4607091389357</v>
      </c>
      <c r="E411" s="623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5"/>
      <c r="R411" s="625"/>
      <c r="S411" s="625"/>
      <c r="T411" s="626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44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45"/>
      <c r="P412" s="628" t="s">
        <v>85</v>
      </c>
      <c r="Q412" s="620"/>
      <c r="R412" s="620"/>
      <c r="S412" s="620"/>
      <c r="T412" s="620"/>
      <c r="U412" s="620"/>
      <c r="V412" s="621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45"/>
      <c r="P413" s="628" t="s">
        <v>85</v>
      </c>
      <c r="Q413" s="620"/>
      <c r="R413" s="620"/>
      <c r="S413" s="620"/>
      <c r="T413" s="620"/>
      <c r="U413" s="620"/>
      <c r="V413" s="621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hidden="1" customHeight="1" x14ac:dyDescent="0.25">
      <c r="A415" s="635" t="s">
        <v>639</v>
      </c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0"/>
      <c r="P415" s="630"/>
      <c r="Q415" s="630"/>
      <c r="R415" s="630"/>
      <c r="S415" s="630"/>
      <c r="T415" s="630"/>
      <c r="U415" s="630"/>
      <c r="V415" s="630"/>
      <c r="W415" s="630"/>
      <c r="X415" s="630"/>
      <c r="Y415" s="630"/>
      <c r="Z415" s="630"/>
      <c r="AA415" s="610"/>
      <c r="AB415" s="610"/>
      <c r="AC415" s="610"/>
    </row>
    <row r="416" spans="1:68" ht="14.25" hidden="1" customHeight="1" x14ac:dyDescent="0.25">
      <c r="A416" s="634" t="s">
        <v>143</v>
      </c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0"/>
      <c r="P416" s="630"/>
      <c r="Q416" s="630"/>
      <c r="R416" s="630"/>
      <c r="S416" s="630"/>
      <c r="T416" s="630"/>
      <c r="U416" s="630"/>
      <c r="V416" s="630"/>
      <c r="W416" s="630"/>
      <c r="X416" s="630"/>
      <c r="Y416" s="630"/>
      <c r="Z416" s="630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22">
        <v>4680115886100</v>
      </c>
      <c r="E417" s="623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7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5"/>
      <c r="R417" s="625"/>
      <c r="S417" s="625"/>
      <c r="T417" s="626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22">
        <v>4680115886117</v>
      </c>
      <c r="E418" s="623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70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5"/>
      <c r="R418" s="625"/>
      <c r="S418" s="625"/>
      <c r="T418" s="626"/>
      <c r="U418" s="34"/>
      <c r="V418" s="34"/>
      <c r="W418" s="35" t="s">
        <v>68</v>
      </c>
      <c r="X418" s="615">
        <v>50</v>
      </c>
      <c r="Y418" s="616">
        <f t="shared" si="62"/>
        <v>54</v>
      </c>
      <c r="Z418" s="36">
        <f>IFERROR(IF(Y418=0,"",ROUNDUP(Y418/H418,0)*0.00902),"")</f>
        <v>9.0200000000000002E-2</v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51.944444444444443</v>
      </c>
      <c r="BN418" s="64">
        <f t="shared" si="64"/>
        <v>56.099999999999994</v>
      </c>
      <c r="BO418" s="64">
        <f t="shared" si="65"/>
        <v>7.0145903479236812E-2</v>
      </c>
      <c r="BP418" s="64">
        <f t="shared" si="66"/>
        <v>7.575757575757576E-2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22">
        <v>4680115886117</v>
      </c>
      <c r="E419" s="623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5"/>
      <c r="R419" s="625"/>
      <c r="S419" s="625"/>
      <c r="T419" s="626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22">
        <v>4680115886124</v>
      </c>
      <c r="E420" s="623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7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5"/>
      <c r="R420" s="625"/>
      <c r="S420" s="625"/>
      <c r="T420" s="626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22">
        <v>4680115883147</v>
      </c>
      <c r="E421" s="623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5"/>
      <c r="R421" s="625"/>
      <c r="S421" s="625"/>
      <c r="T421" s="626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22">
        <v>4607091384338</v>
      </c>
      <c r="E422" s="623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5"/>
      <c r="R422" s="625"/>
      <c r="S422" s="625"/>
      <c r="T422" s="626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22">
        <v>4607091389524</v>
      </c>
      <c r="E423" s="623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5"/>
      <c r="R423" s="625"/>
      <c r="S423" s="625"/>
      <c r="T423" s="626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22">
        <v>4680115883161</v>
      </c>
      <c r="E424" s="623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5"/>
      <c r="R424" s="625"/>
      <c r="S424" s="625"/>
      <c r="T424" s="626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22">
        <v>4607091389531</v>
      </c>
      <c r="E425" s="623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5"/>
      <c r="R425" s="625"/>
      <c r="S425" s="625"/>
      <c r="T425" s="626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22">
        <v>4607091384345</v>
      </c>
      <c r="E426" s="623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8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5"/>
      <c r="R426" s="625"/>
      <c r="S426" s="625"/>
      <c r="T426" s="626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44"/>
      <c r="B427" s="630"/>
      <c r="C427" s="630"/>
      <c r="D427" s="630"/>
      <c r="E427" s="630"/>
      <c r="F427" s="630"/>
      <c r="G427" s="630"/>
      <c r="H427" s="630"/>
      <c r="I427" s="630"/>
      <c r="J427" s="630"/>
      <c r="K427" s="630"/>
      <c r="L427" s="630"/>
      <c r="M427" s="630"/>
      <c r="N427" s="630"/>
      <c r="O427" s="645"/>
      <c r="P427" s="628" t="s">
        <v>85</v>
      </c>
      <c r="Q427" s="620"/>
      <c r="R427" s="620"/>
      <c r="S427" s="620"/>
      <c r="T427" s="620"/>
      <c r="U427" s="620"/>
      <c r="V427" s="621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9.2592592592592595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9.0200000000000002E-2</v>
      </c>
      <c r="AA427" s="618"/>
      <c r="AB427" s="618"/>
      <c r="AC427" s="618"/>
    </row>
    <row r="428" spans="1:68" x14ac:dyDescent="0.2">
      <c r="A428" s="630"/>
      <c r="B428" s="630"/>
      <c r="C428" s="630"/>
      <c r="D428" s="630"/>
      <c r="E428" s="630"/>
      <c r="F428" s="630"/>
      <c r="G428" s="630"/>
      <c r="H428" s="630"/>
      <c r="I428" s="630"/>
      <c r="J428" s="630"/>
      <c r="K428" s="630"/>
      <c r="L428" s="630"/>
      <c r="M428" s="630"/>
      <c r="N428" s="630"/>
      <c r="O428" s="645"/>
      <c r="P428" s="628" t="s">
        <v>85</v>
      </c>
      <c r="Q428" s="620"/>
      <c r="R428" s="620"/>
      <c r="S428" s="620"/>
      <c r="T428" s="620"/>
      <c r="U428" s="620"/>
      <c r="V428" s="621"/>
      <c r="W428" s="37" t="s">
        <v>68</v>
      </c>
      <c r="X428" s="617">
        <f>IFERROR(SUM(X417:X426),"0")</f>
        <v>50</v>
      </c>
      <c r="Y428" s="617">
        <f>IFERROR(SUM(Y417:Y426),"0")</f>
        <v>54</v>
      </c>
      <c r="Z428" s="37"/>
      <c r="AA428" s="618"/>
      <c r="AB428" s="618"/>
      <c r="AC428" s="618"/>
    </row>
    <row r="429" spans="1:68" ht="14.25" hidden="1" customHeight="1" x14ac:dyDescent="0.25">
      <c r="A429" s="634" t="s">
        <v>63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22">
        <v>4607091384352</v>
      </c>
      <c r="E430" s="623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7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5"/>
      <c r="R430" s="625"/>
      <c r="S430" s="625"/>
      <c r="T430" s="626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22">
        <v>4607091389654</v>
      </c>
      <c r="E431" s="623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5"/>
      <c r="R431" s="625"/>
      <c r="S431" s="625"/>
      <c r="T431" s="626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44"/>
      <c r="B432" s="630"/>
      <c r="C432" s="630"/>
      <c r="D432" s="630"/>
      <c r="E432" s="630"/>
      <c r="F432" s="630"/>
      <c r="G432" s="630"/>
      <c r="H432" s="630"/>
      <c r="I432" s="630"/>
      <c r="J432" s="630"/>
      <c r="K432" s="630"/>
      <c r="L432" s="630"/>
      <c r="M432" s="630"/>
      <c r="N432" s="630"/>
      <c r="O432" s="645"/>
      <c r="P432" s="628" t="s">
        <v>85</v>
      </c>
      <c r="Q432" s="620"/>
      <c r="R432" s="620"/>
      <c r="S432" s="620"/>
      <c r="T432" s="620"/>
      <c r="U432" s="620"/>
      <c r="V432" s="621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45"/>
      <c r="P433" s="628" t="s">
        <v>85</v>
      </c>
      <c r="Q433" s="620"/>
      <c r="R433" s="620"/>
      <c r="S433" s="620"/>
      <c r="T433" s="620"/>
      <c r="U433" s="620"/>
      <c r="V433" s="621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5" t="s">
        <v>671</v>
      </c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0"/>
      <c r="P434" s="630"/>
      <c r="Q434" s="630"/>
      <c r="R434" s="630"/>
      <c r="S434" s="630"/>
      <c r="T434" s="630"/>
      <c r="U434" s="630"/>
      <c r="V434" s="630"/>
      <c r="W434" s="630"/>
      <c r="X434" s="630"/>
      <c r="Y434" s="630"/>
      <c r="Z434" s="630"/>
      <c r="AA434" s="610"/>
      <c r="AB434" s="610"/>
      <c r="AC434" s="610"/>
    </row>
    <row r="435" spans="1:68" ht="14.25" hidden="1" customHeight="1" x14ac:dyDescent="0.25">
      <c r="A435" s="634" t="s">
        <v>132</v>
      </c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0"/>
      <c r="P435" s="630"/>
      <c r="Q435" s="630"/>
      <c r="R435" s="630"/>
      <c r="S435" s="630"/>
      <c r="T435" s="630"/>
      <c r="U435" s="630"/>
      <c r="V435" s="630"/>
      <c r="W435" s="630"/>
      <c r="X435" s="630"/>
      <c r="Y435" s="630"/>
      <c r="Z435" s="630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22">
        <v>4680115885240</v>
      </c>
      <c r="E436" s="623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5"/>
      <c r="R436" s="625"/>
      <c r="S436" s="625"/>
      <c r="T436" s="626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22">
        <v>4607091389364</v>
      </c>
      <c r="E437" s="623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5"/>
      <c r="R437" s="625"/>
      <c r="S437" s="625"/>
      <c r="T437" s="626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44"/>
      <c r="B438" s="630"/>
      <c r="C438" s="630"/>
      <c r="D438" s="630"/>
      <c r="E438" s="630"/>
      <c r="F438" s="630"/>
      <c r="G438" s="630"/>
      <c r="H438" s="630"/>
      <c r="I438" s="630"/>
      <c r="J438" s="630"/>
      <c r="K438" s="630"/>
      <c r="L438" s="630"/>
      <c r="M438" s="630"/>
      <c r="N438" s="630"/>
      <c r="O438" s="645"/>
      <c r="P438" s="628" t="s">
        <v>85</v>
      </c>
      <c r="Q438" s="620"/>
      <c r="R438" s="620"/>
      <c r="S438" s="620"/>
      <c r="T438" s="620"/>
      <c r="U438" s="620"/>
      <c r="V438" s="621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45"/>
      <c r="P439" s="628" t="s">
        <v>85</v>
      </c>
      <c r="Q439" s="620"/>
      <c r="R439" s="620"/>
      <c r="S439" s="620"/>
      <c r="T439" s="620"/>
      <c r="U439" s="620"/>
      <c r="V439" s="621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4" t="s">
        <v>143</v>
      </c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0"/>
      <c r="P440" s="630"/>
      <c r="Q440" s="630"/>
      <c r="R440" s="630"/>
      <c r="S440" s="630"/>
      <c r="T440" s="630"/>
      <c r="U440" s="630"/>
      <c r="V440" s="630"/>
      <c r="W440" s="630"/>
      <c r="X440" s="630"/>
      <c r="Y440" s="630"/>
      <c r="Z440" s="630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22">
        <v>4680115886094</v>
      </c>
      <c r="E441" s="623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5"/>
      <c r="R441" s="625"/>
      <c r="S441" s="625"/>
      <c r="T441" s="626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22">
        <v>4607091389425</v>
      </c>
      <c r="E442" s="623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5"/>
      <c r="R442" s="625"/>
      <c r="S442" s="625"/>
      <c r="T442" s="626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22">
        <v>4680115880771</v>
      </c>
      <c r="E443" s="623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9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5"/>
      <c r="R443" s="625"/>
      <c r="S443" s="625"/>
      <c r="T443" s="626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22">
        <v>4607091389500</v>
      </c>
      <c r="E444" s="623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6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5"/>
      <c r="R444" s="625"/>
      <c r="S444" s="625"/>
      <c r="T444" s="626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44"/>
      <c r="B445" s="630"/>
      <c r="C445" s="630"/>
      <c r="D445" s="630"/>
      <c r="E445" s="630"/>
      <c r="F445" s="630"/>
      <c r="G445" s="630"/>
      <c r="H445" s="630"/>
      <c r="I445" s="630"/>
      <c r="J445" s="630"/>
      <c r="K445" s="630"/>
      <c r="L445" s="630"/>
      <c r="M445" s="630"/>
      <c r="N445" s="630"/>
      <c r="O445" s="645"/>
      <c r="P445" s="628" t="s">
        <v>85</v>
      </c>
      <c r="Q445" s="620"/>
      <c r="R445" s="620"/>
      <c r="S445" s="620"/>
      <c r="T445" s="620"/>
      <c r="U445" s="620"/>
      <c r="V445" s="621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30"/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45"/>
      <c r="P446" s="628" t="s">
        <v>85</v>
      </c>
      <c r="Q446" s="620"/>
      <c r="R446" s="620"/>
      <c r="S446" s="620"/>
      <c r="T446" s="620"/>
      <c r="U446" s="620"/>
      <c r="V446" s="621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5" t="s">
        <v>689</v>
      </c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0"/>
      <c r="P447" s="630"/>
      <c r="Q447" s="630"/>
      <c r="R447" s="630"/>
      <c r="S447" s="630"/>
      <c r="T447" s="630"/>
      <c r="U447" s="630"/>
      <c r="V447" s="630"/>
      <c r="W447" s="630"/>
      <c r="X447" s="630"/>
      <c r="Y447" s="630"/>
      <c r="Z447" s="630"/>
      <c r="AA447" s="610"/>
      <c r="AB447" s="610"/>
      <c r="AC447" s="610"/>
    </row>
    <row r="448" spans="1:68" ht="14.25" hidden="1" customHeight="1" x14ac:dyDescent="0.25">
      <c r="A448" s="634" t="s">
        <v>143</v>
      </c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0"/>
      <c r="P448" s="630"/>
      <c r="Q448" s="630"/>
      <c r="R448" s="630"/>
      <c r="S448" s="630"/>
      <c r="T448" s="630"/>
      <c r="U448" s="630"/>
      <c r="V448" s="630"/>
      <c r="W448" s="630"/>
      <c r="X448" s="630"/>
      <c r="Y448" s="630"/>
      <c r="Z448" s="630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22">
        <v>4680115885189</v>
      </c>
      <c r="E449" s="623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6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5"/>
      <c r="R449" s="625"/>
      <c r="S449" s="625"/>
      <c r="T449" s="626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22">
        <v>4680115885110</v>
      </c>
      <c r="E450" s="623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5"/>
      <c r="R450" s="625"/>
      <c r="S450" s="625"/>
      <c r="T450" s="626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44"/>
      <c r="B451" s="630"/>
      <c r="C451" s="630"/>
      <c r="D451" s="630"/>
      <c r="E451" s="630"/>
      <c r="F451" s="630"/>
      <c r="G451" s="630"/>
      <c r="H451" s="630"/>
      <c r="I451" s="630"/>
      <c r="J451" s="630"/>
      <c r="K451" s="630"/>
      <c r="L451" s="630"/>
      <c r="M451" s="630"/>
      <c r="N451" s="630"/>
      <c r="O451" s="645"/>
      <c r="P451" s="628" t="s">
        <v>85</v>
      </c>
      <c r="Q451" s="620"/>
      <c r="R451" s="620"/>
      <c r="S451" s="620"/>
      <c r="T451" s="620"/>
      <c r="U451" s="620"/>
      <c r="V451" s="621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30"/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45"/>
      <c r="P452" s="628" t="s">
        <v>85</v>
      </c>
      <c r="Q452" s="620"/>
      <c r="R452" s="620"/>
      <c r="S452" s="620"/>
      <c r="T452" s="620"/>
      <c r="U452" s="620"/>
      <c r="V452" s="621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5" t="s">
        <v>696</v>
      </c>
      <c r="B453" s="630"/>
      <c r="C453" s="630"/>
      <c r="D453" s="630"/>
      <c r="E453" s="630"/>
      <c r="F453" s="630"/>
      <c r="G453" s="630"/>
      <c r="H453" s="630"/>
      <c r="I453" s="630"/>
      <c r="J453" s="630"/>
      <c r="K453" s="630"/>
      <c r="L453" s="630"/>
      <c r="M453" s="630"/>
      <c r="N453" s="630"/>
      <c r="O453" s="630"/>
      <c r="P453" s="630"/>
      <c r="Q453" s="630"/>
      <c r="R453" s="630"/>
      <c r="S453" s="630"/>
      <c r="T453" s="630"/>
      <c r="U453" s="630"/>
      <c r="V453" s="630"/>
      <c r="W453" s="630"/>
      <c r="X453" s="630"/>
      <c r="Y453" s="630"/>
      <c r="Z453" s="630"/>
      <c r="AA453" s="610"/>
      <c r="AB453" s="610"/>
      <c r="AC453" s="610"/>
    </row>
    <row r="454" spans="1:68" ht="14.25" hidden="1" customHeight="1" x14ac:dyDescent="0.25">
      <c r="A454" s="634" t="s">
        <v>143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22">
        <v>4680115885103</v>
      </c>
      <c r="E455" s="623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9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5"/>
      <c r="R455" s="625"/>
      <c r="S455" s="625"/>
      <c r="T455" s="626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44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45"/>
      <c r="P456" s="628" t="s">
        <v>85</v>
      </c>
      <c r="Q456" s="620"/>
      <c r="R456" s="620"/>
      <c r="S456" s="620"/>
      <c r="T456" s="620"/>
      <c r="U456" s="620"/>
      <c r="V456" s="621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45"/>
      <c r="P457" s="628" t="s">
        <v>85</v>
      </c>
      <c r="Q457" s="620"/>
      <c r="R457" s="620"/>
      <c r="S457" s="620"/>
      <c r="T457" s="620"/>
      <c r="U457" s="620"/>
      <c r="V457" s="621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4" t="s">
        <v>169</v>
      </c>
      <c r="B458" s="630"/>
      <c r="C458" s="630"/>
      <c r="D458" s="630"/>
      <c r="E458" s="630"/>
      <c r="F458" s="630"/>
      <c r="G458" s="630"/>
      <c r="H458" s="630"/>
      <c r="I458" s="630"/>
      <c r="J458" s="630"/>
      <c r="K458" s="630"/>
      <c r="L458" s="630"/>
      <c r="M458" s="630"/>
      <c r="N458" s="630"/>
      <c r="O458" s="630"/>
      <c r="P458" s="630"/>
      <c r="Q458" s="630"/>
      <c r="R458" s="630"/>
      <c r="S458" s="630"/>
      <c r="T458" s="630"/>
      <c r="U458" s="630"/>
      <c r="V458" s="630"/>
      <c r="W458" s="630"/>
      <c r="X458" s="630"/>
      <c r="Y458" s="630"/>
      <c r="Z458" s="630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22">
        <v>4680115885509</v>
      </c>
      <c r="E459" s="623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7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5"/>
      <c r="R459" s="625"/>
      <c r="S459" s="625"/>
      <c r="T459" s="626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44"/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45"/>
      <c r="P460" s="628" t="s">
        <v>85</v>
      </c>
      <c r="Q460" s="620"/>
      <c r="R460" s="620"/>
      <c r="S460" s="620"/>
      <c r="T460" s="620"/>
      <c r="U460" s="620"/>
      <c r="V460" s="621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30"/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45"/>
      <c r="P461" s="628" t="s">
        <v>85</v>
      </c>
      <c r="Q461" s="620"/>
      <c r="R461" s="620"/>
      <c r="S461" s="620"/>
      <c r="T461" s="620"/>
      <c r="U461" s="620"/>
      <c r="V461" s="621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hidden="1" customHeight="1" x14ac:dyDescent="0.25">
      <c r="A463" s="635" t="s">
        <v>703</v>
      </c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0"/>
      <c r="P463" s="630"/>
      <c r="Q463" s="630"/>
      <c r="R463" s="630"/>
      <c r="S463" s="630"/>
      <c r="T463" s="630"/>
      <c r="U463" s="630"/>
      <c r="V463" s="630"/>
      <c r="W463" s="630"/>
      <c r="X463" s="630"/>
      <c r="Y463" s="630"/>
      <c r="Z463" s="630"/>
      <c r="AA463" s="610"/>
      <c r="AB463" s="610"/>
      <c r="AC463" s="610"/>
    </row>
    <row r="464" spans="1:68" ht="14.25" hidden="1" customHeight="1" x14ac:dyDescent="0.25">
      <c r="A464" s="634" t="s">
        <v>95</v>
      </c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0"/>
      <c r="P464" s="630"/>
      <c r="Q464" s="630"/>
      <c r="R464" s="630"/>
      <c r="S464" s="630"/>
      <c r="T464" s="630"/>
      <c r="U464" s="630"/>
      <c r="V464" s="630"/>
      <c r="W464" s="630"/>
      <c r="X464" s="630"/>
      <c r="Y464" s="630"/>
      <c r="Z464" s="630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22">
        <v>4607091389067</v>
      </c>
      <c r="E465" s="623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5"/>
      <c r="R465" s="625"/>
      <c r="S465" s="625"/>
      <c r="T465" s="626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22">
        <v>4680115885271</v>
      </c>
      <c r="E466" s="623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5"/>
      <c r="R466" s="625"/>
      <c r="S466" s="625"/>
      <c r="T466" s="626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22">
        <v>4680115885226</v>
      </c>
      <c r="E467" s="623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5"/>
      <c r="R467" s="625"/>
      <c r="S467" s="625"/>
      <c r="T467" s="626"/>
      <c r="U467" s="34"/>
      <c r="V467" s="34"/>
      <c r="W467" s="35" t="s">
        <v>68</v>
      </c>
      <c r="X467" s="615">
        <v>700</v>
      </c>
      <c r="Y467" s="616">
        <f t="shared" si="68"/>
        <v>702.24</v>
      </c>
      <c r="Z467" s="36">
        <f t="shared" si="69"/>
        <v>1.5906800000000001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747.72727272727275</v>
      </c>
      <c r="BN467" s="64">
        <f t="shared" si="71"/>
        <v>750.11999999999989</v>
      </c>
      <c r="BO467" s="64">
        <f t="shared" si="72"/>
        <v>1.2747668997668997</v>
      </c>
      <c r="BP467" s="64">
        <f t="shared" si="73"/>
        <v>1.278846153846154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22">
        <v>4680115884502</v>
      </c>
      <c r="E468" s="623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5"/>
      <c r="R468" s="625"/>
      <c r="S468" s="625"/>
      <c r="T468" s="626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22">
        <v>4607091389104</v>
      </c>
      <c r="E469" s="623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8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5"/>
      <c r="R469" s="625"/>
      <c r="S469" s="625"/>
      <c r="T469" s="626"/>
      <c r="U469" s="34"/>
      <c r="V469" s="34"/>
      <c r="W469" s="35" t="s">
        <v>68</v>
      </c>
      <c r="X469" s="615">
        <v>1700</v>
      </c>
      <c r="Y469" s="616">
        <f t="shared" si="68"/>
        <v>1700.16</v>
      </c>
      <c r="Z469" s="36">
        <f t="shared" si="69"/>
        <v>3.8511199999999999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1815.9090909090908</v>
      </c>
      <c r="BN469" s="64">
        <f t="shared" si="71"/>
        <v>1816.0799999999997</v>
      </c>
      <c r="BO469" s="64">
        <f t="shared" si="72"/>
        <v>3.0958624708624707</v>
      </c>
      <c r="BP469" s="64">
        <f t="shared" si="73"/>
        <v>3.0961538461538463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22">
        <v>4680115884519</v>
      </c>
      <c r="E470" s="623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7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5"/>
      <c r="R470" s="625"/>
      <c r="S470" s="625"/>
      <c r="T470" s="626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22">
        <v>4680115886391</v>
      </c>
      <c r="E471" s="623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90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5"/>
      <c r="R471" s="625"/>
      <c r="S471" s="625"/>
      <c r="T471" s="626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22">
        <v>4680115880603</v>
      </c>
      <c r="E472" s="623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5"/>
      <c r="R472" s="625"/>
      <c r="S472" s="625"/>
      <c r="T472" s="626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22">
        <v>4680115880603</v>
      </c>
      <c r="E473" s="623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5"/>
      <c r="R473" s="625"/>
      <c r="S473" s="625"/>
      <c r="T473" s="626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22">
        <v>4680115882782</v>
      </c>
      <c r="E474" s="623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5"/>
      <c r="R474" s="625"/>
      <c r="S474" s="625"/>
      <c r="T474" s="626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22">
        <v>4680115886469</v>
      </c>
      <c r="E475" s="623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75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5"/>
      <c r="R475" s="625"/>
      <c r="S475" s="625"/>
      <c r="T475" s="626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22">
        <v>4680115886483</v>
      </c>
      <c r="E476" s="623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91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5"/>
      <c r="R476" s="625"/>
      <c r="S476" s="625"/>
      <c r="T476" s="626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22">
        <v>4680115885479</v>
      </c>
      <c r="E477" s="623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5"/>
      <c r="R477" s="625"/>
      <c r="S477" s="625"/>
      <c r="T477" s="626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22">
        <v>4607091389982</v>
      </c>
      <c r="E478" s="623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7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5"/>
      <c r="R478" s="625"/>
      <c r="S478" s="625"/>
      <c r="T478" s="626"/>
      <c r="U478" s="34"/>
      <c r="V478" s="34"/>
      <c r="W478" s="35" t="s">
        <v>68</v>
      </c>
      <c r="X478" s="615">
        <v>400</v>
      </c>
      <c r="Y478" s="616">
        <f t="shared" si="68"/>
        <v>403.2</v>
      </c>
      <c r="Z478" s="36">
        <f>IFERROR(IF(Y478=0,"",ROUNDUP(Y478/H478,0)*0.00902),"")</f>
        <v>1.01024</v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423.33333333333331</v>
      </c>
      <c r="BN478" s="64">
        <f t="shared" si="71"/>
        <v>426.71999999999997</v>
      </c>
      <c r="BO478" s="64">
        <f t="shared" si="72"/>
        <v>0.84175084175084181</v>
      </c>
      <c r="BP478" s="64">
        <f t="shared" si="73"/>
        <v>0.84848484848484851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22">
        <v>4607091389982</v>
      </c>
      <c r="E479" s="623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9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5"/>
      <c r="R479" s="625"/>
      <c r="S479" s="625"/>
      <c r="T479" s="626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22">
        <v>4680115886490</v>
      </c>
      <c r="E480" s="623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8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5"/>
      <c r="R480" s="625"/>
      <c r="S480" s="625"/>
      <c r="T480" s="626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44"/>
      <c r="B481" s="630"/>
      <c r="C481" s="630"/>
      <c r="D481" s="630"/>
      <c r="E481" s="630"/>
      <c r="F481" s="630"/>
      <c r="G481" s="630"/>
      <c r="H481" s="630"/>
      <c r="I481" s="630"/>
      <c r="J481" s="630"/>
      <c r="K481" s="630"/>
      <c r="L481" s="630"/>
      <c r="M481" s="630"/>
      <c r="N481" s="630"/>
      <c r="O481" s="645"/>
      <c r="P481" s="628" t="s">
        <v>85</v>
      </c>
      <c r="Q481" s="620"/>
      <c r="R481" s="620"/>
      <c r="S481" s="620"/>
      <c r="T481" s="620"/>
      <c r="U481" s="620"/>
      <c r="V481" s="621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565.65656565656559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567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6.4520400000000002</v>
      </c>
      <c r="AA481" s="618"/>
      <c r="AB481" s="618"/>
      <c r="AC481" s="618"/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45"/>
      <c r="P482" s="628" t="s">
        <v>85</v>
      </c>
      <c r="Q482" s="620"/>
      <c r="R482" s="620"/>
      <c r="S482" s="620"/>
      <c r="T482" s="620"/>
      <c r="U482" s="620"/>
      <c r="V482" s="621"/>
      <c r="W482" s="37" t="s">
        <v>68</v>
      </c>
      <c r="X482" s="617">
        <f>IFERROR(SUM(X465:X480),"0")</f>
        <v>2800</v>
      </c>
      <c r="Y482" s="617">
        <f>IFERROR(SUM(Y465:Y480),"0")</f>
        <v>2805.6</v>
      </c>
      <c r="Z482" s="37"/>
      <c r="AA482" s="618"/>
      <c r="AB482" s="618"/>
      <c r="AC482" s="618"/>
    </row>
    <row r="483" spans="1:68" ht="14.25" hidden="1" customHeight="1" x14ac:dyDescent="0.25">
      <c r="A483" s="634" t="s">
        <v>132</v>
      </c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0"/>
      <c r="P483" s="630"/>
      <c r="Q483" s="630"/>
      <c r="R483" s="630"/>
      <c r="S483" s="630"/>
      <c r="T483" s="630"/>
      <c r="U483" s="630"/>
      <c r="V483" s="630"/>
      <c r="W483" s="630"/>
      <c r="X483" s="630"/>
      <c r="Y483" s="630"/>
      <c r="Z483" s="630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22">
        <v>4607091388930</v>
      </c>
      <c r="E484" s="623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6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5"/>
      <c r="R484" s="625"/>
      <c r="S484" s="625"/>
      <c r="T484" s="626"/>
      <c r="U484" s="34"/>
      <c r="V484" s="34"/>
      <c r="W484" s="35" t="s">
        <v>68</v>
      </c>
      <c r="X484" s="615">
        <v>800</v>
      </c>
      <c r="Y484" s="616">
        <f>IFERROR(IF(X484="",0,CEILING((X484/$H484),1)*$H484),"")</f>
        <v>802.56000000000006</v>
      </c>
      <c r="Z484" s="36">
        <f>IFERROR(IF(Y484=0,"",ROUNDUP(Y484/H484,0)*0.01196),"")</f>
        <v>1.81792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854.5454545454545</v>
      </c>
      <c r="BN484" s="64">
        <f>IFERROR(Y484*I484/H484,"0")</f>
        <v>857.28</v>
      </c>
      <c r="BO484" s="64">
        <f>IFERROR(1/J484*(X484/H484),"0")</f>
        <v>1.4568764568764567</v>
      </c>
      <c r="BP484" s="64">
        <f>IFERROR(1/J484*(Y484/H484),"0")</f>
        <v>1.4615384615384617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22">
        <v>4680115886407</v>
      </c>
      <c r="E485" s="623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7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5"/>
      <c r="R485" s="625"/>
      <c r="S485" s="625"/>
      <c r="T485" s="626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22">
        <v>4680115880054</v>
      </c>
      <c r="E486" s="623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6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5"/>
      <c r="R486" s="625"/>
      <c r="S486" s="625"/>
      <c r="T486" s="626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44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45"/>
      <c r="P487" s="628" t="s">
        <v>85</v>
      </c>
      <c r="Q487" s="620"/>
      <c r="R487" s="620"/>
      <c r="S487" s="620"/>
      <c r="T487" s="620"/>
      <c r="U487" s="620"/>
      <c r="V487" s="621"/>
      <c r="W487" s="37" t="s">
        <v>86</v>
      </c>
      <c r="X487" s="617">
        <f>IFERROR(X484/H484,"0")+IFERROR(X485/H485,"0")+IFERROR(X486/H486,"0")</f>
        <v>151.5151515151515</v>
      </c>
      <c r="Y487" s="617">
        <f>IFERROR(Y484/H484,"0")+IFERROR(Y485/H485,"0")+IFERROR(Y486/H486,"0")</f>
        <v>152</v>
      </c>
      <c r="Z487" s="617">
        <f>IFERROR(IF(Z484="",0,Z484),"0")+IFERROR(IF(Z485="",0,Z485),"0")+IFERROR(IF(Z486="",0,Z486),"0")</f>
        <v>1.81792</v>
      </c>
      <c r="AA487" s="618"/>
      <c r="AB487" s="618"/>
      <c r="AC487" s="618"/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45"/>
      <c r="P488" s="628" t="s">
        <v>85</v>
      </c>
      <c r="Q488" s="620"/>
      <c r="R488" s="620"/>
      <c r="S488" s="620"/>
      <c r="T488" s="620"/>
      <c r="U488" s="620"/>
      <c r="V488" s="621"/>
      <c r="W488" s="37" t="s">
        <v>68</v>
      </c>
      <c r="X488" s="617">
        <f>IFERROR(SUM(X484:X486),"0")</f>
        <v>800</v>
      </c>
      <c r="Y488" s="617">
        <f>IFERROR(SUM(Y484:Y486),"0")</f>
        <v>802.56000000000006</v>
      </c>
      <c r="Z488" s="37"/>
      <c r="AA488" s="618"/>
      <c r="AB488" s="618"/>
      <c r="AC488" s="618"/>
    </row>
    <row r="489" spans="1:68" ht="14.25" hidden="1" customHeight="1" x14ac:dyDescent="0.25">
      <c r="A489" s="634" t="s">
        <v>143</v>
      </c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0"/>
      <c r="P489" s="630"/>
      <c r="Q489" s="630"/>
      <c r="R489" s="630"/>
      <c r="S489" s="630"/>
      <c r="T489" s="630"/>
      <c r="U489" s="630"/>
      <c r="V489" s="630"/>
      <c r="W489" s="630"/>
      <c r="X489" s="630"/>
      <c r="Y489" s="630"/>
      <c r="Z489" s="630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22">
        <v>4680115883116</v>
      </c>
      <c r="E490" s="623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5"/>
      <c r="R490" s="625"/>
      <c r="S490" s="625"/>
      <c r="T490" s="626"/>
      <c r="U490" s="34"/>
      <c r="V490" s="34"/>
      <c r="W490" s="35" t="s">
        <v>68</v>
      </c>
      <c r="X490" s="615">
        <v>300</v>
      </c>
      <c r="Y490" s="616">
        <f t="shared" ref="Y490:Y498" si="74">IFERROR(IF(X490="",0,CEILING((X490/$H490),1)*$H490),"")</f>
        <v>300.96000000000004</v>
      </c>
      <c r="Z490" s="36">
        <f>IFERROR(IF(Y490=0,"",ROUNDUP(Y490/H490,0)*0.01196),"")</f>
        <v>0.68171999999999999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320.45454545454544</v>
      </c>
      <c r="BN490" s="64">
        <f t="shared" ref="BN490:BN498" si="76">IFERROR(Y490*I490/H490,"0")</f>
        <v>321.48</v>
      </c>
      <c r="BO490" s="64">
        <f t="shared" ref="BO490:BO498" si="77">IFERROR(1/J490*(X490/H490),"0")</f>
        <v>0.54632867132867136</v>
      </c>
      <c r="BP490" s="64">
        <f t="shared" ref="BP490:BP498" si="78">IFERROR(1/J490*(Y490/H490),"0")</f>
        <v>0.54807692307692313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22">
        <v>4680115883093</v>
      </c>
      <c r="E491" s="623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5"/>
      <c r="R491" s="625"/>
      <c r="S491" s="625"/>
      <c r="T491" s="626"/>
      <c r="U491" s="34"/>
      <c r="V491" s="34"/>
      <c r="W491" s="35" t="s">
        <v>68</v>
      </c>
      <c r="X491" s="615">
        <v>300</v>
      </c>
      <c r="Y491" s="616">
        <f t="shared" si="74"/>
        <v>300.96000000000004</v>
      </c>
      <c r="Z491" s="36">
        <f>IFERROR(IF(Y491=0,"",ROUNDUP(Y491/H491,0)*0.01196),"")</f>
        <v>0.68171999999999999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320.45454545454544</v>
      </c>
      <c r="BN491" s="64">
        <f t="shared" si="76"/>
        <v>321.48</v>
      </c>
      <c r="BO491" s="64">
        <f t="shared" si="77"/>
        <v>0.54632867132867136</v>
      </c>
      <c r="BP491" s="64">
        <f t="shared" si="78"/>
        <v>0.54807692307692313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22">
        <v>4680115883109</v>
      </c>
      <c r="E492" s="623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9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5"/>
      <c r="R492" s="625"/>
      <c r="S492" s="625"/>
      <c r="T492" s="626"/>
      <c r="U492" s="34"/>
      <c r="V492" s="34"/>
      <c r="W492" s="35" t="s">
        <v>68</v>
      </c>
      <c r="X492" s="615">
        <v>700</v>
      </c>
      <c r="Y492" s="616">
        <f t="shared" si="74"/>
        <v>702.24</v>
      </c>
      <c r="Z492" s="36">
        <f>IFERROR(IF(Y492=0,"",ROUNDUP(Y492/H492,0)*0.01196),"")</f>
        <v>1.5906800000000001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747.72727272727275</v>
      </c>
      <c r="BN492" s="64">
        <f t="shared" si="76"/>
        <v>750.11999999999989</v>
      </c>
      <c r="BO492" s="64">
        <f t="shared" si="77"/>
        <v>1.2747668997668997</v>
      </c>
      <c r="BP492" s="64">
        <f t="shared" si="78"/>
        <v>1.278846153846154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22">
        <v>4680115886438</v>
      </c>
      <c r="E493" s="623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85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5"/>
      <c r="R493" s="625"/>
      <c r="S493" s="625"/>
      <c r="T493" s="626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22">
        <v>4680115882072</v>
      </c>
      <c r="E494" s="623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9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5"/>
      <c r="R494" s="625"/>
      <c r="S494" s="625"/>
      <c r="T494" s="626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22">
        <v>4680115882072</v>
      </c>
      <c r="E495" s="623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5"/>
      <c r="R495" s="625"/>
      <c r="S495" s="625"/>
      <c r="T495" s="626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22">
        <v>4680115882102</v>
      </c>
      <c r="E496" s="623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5"/>
      <c r="R496" s="625"/>
      <c r="S496" s="625"/>
      <c r="T496" s="626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22">
        <v>4680115882096</v>
      </c>
      <c r="E497" s="623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5"/>
      <c r="R497" s="625"/>
      <c r="S497" s="625"/>
      <c r="T497" s="626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22">
        <v>4680115882096</v>
      </c>
      <c r="E498" s="623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8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5"/>
      <c r="R498" s="625"/>
      <c r="S498" s="625"/>
      <c r="T498" s="626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44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645"/>
      <c r="P499" s="628" t="s">
        <v>85</v>
      </c>
      <c r="Q499" s="620"/>
      <c r="R499" s="620"/>
      <c r="S499" s="620"/>
      <c r="T499" s="620"/>
      <c r="U499" s="620"/>
      <c r="V499" s="621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246.21212121212119</v>
      </c>
      <c r="Y499" s="617">
        <f>IFERROR(Y490/H490,"0")+IFERROR(Y491/H491,"0")+IFERROR(Y492/H492,"0")+IFERROR(Y493/H493,"0")+IFERROR(Y494/H494,"0")+IFERROR(Y495/H495,"0")+IFERROR(Y496/H496,"0")+IFERROR(Y497/H497,"0")+IFERROR(Y498/H498,"0")</f>
        <v>247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2.9541200000000001</v>
      </c>
      <c r="AA499" s="618"/>
      <c r="AB499" s="618"/>
      <c r="AC499" s="618"/>
    </row>
    <row r="500" spans="1:68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645"/>
      <c r="P500" s="628" t="s">
        <v>85</v>
      </c>
      <c r="Q500" s="620"/>
      <c r="R500" s="620"/>
      <c r="S500" s="620"/>
      <c r="T500" s="620"/>
      <c r="U500" s="620"/>
      <c r="V500" s="621"/>
      <c r="W500" s="37" t="s">
        <v>68</v>
      </c>
      <c r="X500" s="617">
        <f>IFERROR(SUM(X490:X498),"0")</f>
        <v>1300</v>
      </c>
      <c r="Y500" s="617">
        <f>IFERROR(SUM(Y490:Y498),"0")</f>
        <v>1304.1600000000001</v>
      </c>
      <c r="Z500" s="37"/>
      <c r="AA500" s="618"/>
      <c r="AB500" s="618"/>
      <c r="AC500" s="618"/>
    </row>
    <row r="501" spans="1:68" ht="14.25" hidden="1" customHeight="1" x14ac:dyDescent="0.25">
      <c r="A501" s="634" t="s">
        <v>63</v>
      </c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630"/>
      <c r="P501" s="630"/>
      <c r="Q501" s="630"/>
      <c r="R501" s="630"/>
      <c r="S501" s="630"/>
      <c r="T501" s="630"/>
      <c r="U501" s="630"/>
      <c r="V501" s="630"/>
      <c r="W501" s="630"/>
      <c r="X501" s="630"/>
      <c r="Y501" s="630"/>
      <c r="Z501" s="630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22">
        <v>4607091383409</v>
      </c>
      <c r="E502" s="623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5"/>
      <c r="R502" s="625"/>
      <c r="S502" s="625"/>
      <c r="T502" s="626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22">
        <v>4607091383416</v>
      </c>
      <c r="E503" s="623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5"/>
      <c r="R503" s="625"/>
      <c r="S503" s="625"/>
      <c r="T503" s="626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22">
        <v>4680115883536</v>
      </c>
      <c r="E504" s="623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5"/>
      <c r="R504" s="625"/>
      <c r="S504" s="625"/>
      <c r="T504" s="626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44"/>
      <c r="B505" s="630"/>
      <c r="C505" s="630"/>
      <c r="D505" s="630"/>
      <c r="E505" s="630"/>
      <c r="F505" s="630"/>
      <c r="G505" s="630"/>
      <c r="H505" s="630"/>
      <c r="I505" s="630"/>
      <c r="J505" s="630"/>
      <c r="K505" s="630"/>
      <c r="L505" s="630"/>
      <c r="M505" s="630"/>
      <c r="N505" s="630"/>
      <c r="O505" s="645"/>
      <c r="P505" s="628" t="s">
        <v>85</v>
      </c>
      <c r="Q505" s="620"/>
      <c r="R505" s="620"/>
      <c r="S505" s="620"/>
      <c r="T505" s="620"/>
      <c r="U505" s="620"/>
      <c r="V505" s="621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30"/>
      <c r="B506" s="630"/>
      <c r="C506" s="630"/>
      <c r="D506" s="630"/>
      <c r="E506" s="630"/>
      <c r="F506" s="630"/>
      <c r="G506" s="630"/>
      <c r="H506" s="630"/>
      <c r="I506" s="630"/>
      <c r="J506" s="630"/>
      <c r="K506" s="630"/>
      <c r="L506" s="630"/>
      <c r="M506" s="630"/>
      <c r="N506" s="630"/>
      <c r="O506" s="645"/>
      <c r="P506" s="628" t="s">
        <v>85</v>
      </c>
      <c r="Q506" s="620"/>
      <c r="R506" s="620"/>
      <c r="S506" s="620"/>
      <c r="T506" s="620"/>
      <c r="U506" s="620"/>
      <c r="V506" s="621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4" t="s">
        <v>169</v>
      </c>
      <c r="B507" s="630"/>
      <c r="C507" s="630"/>
      <c r="D507" s="630"/>
      <c r="E507" s="630"/>
      <c r="F507" s="630"/>
      <c r="G507" s="630"/>
      <c r="H507" s="630"/>
      <c r="I507" s="630"/>
      <c r="J507" s="630"/>
      <c r="K507" s="630"/>
      <c r="L507" s="630"/>
      <c r="M507" s="630"/>
      <c r="N507" s="630"/>
      <c r="O507" s="630"/>
      <c r="P507" s="630"/>
      <c r="Q507" s="630"/>
      <c r="R507" s="630"/>
      <c r="S507" s="630"/>
      <c r="T507" s="630"/>
      <c r="U507" s="630"/>
      <c r="V507" s="630"/>
      <c r="W507" s="630"/>
      <c r="X507" s="630"/>
      <c r="Y507" s="630"/>
      <c r="Z507" s="630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22">
        <v>4680115885035</v>
      </c>
      <c r="E508" s="623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9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5"/>
      <c r="R508" s="625"/>
      <c r="S508" s="625"/>
      <c r="T508" s="626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22">
        <v>4680115885936</v>
      </c>
      <c r="E509" s="623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71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5"/>
      <c r="R509" s="625"/>
      <c r="S509" s="625"/>
      <c r="T509" s="626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44"/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45"/>
      <c r="P510" s="628" t="s">
        <v>85</v>
      </c>
      <c r="Q510" s="620"/>
      <c r="R510" s="620"/>
      <c r="S510" s="620"/>
      <c r="T510" s="620"/>
      <c r="U510" s="620"/>
      <c r="V510" s="621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30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630"/>
      <c r="O511" s="645"/>
      <c r="P511" s="628" t="s">
        <v>85</v>
      </c>
      <c r="Q511" s="620"/>
      <c r="R511" s="620"/>
      <c r="S511" s="620"/>
      <c r="T511" s="620"/>
      <c r="U511" s="620"/>
      <c r="V511" s="621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hidden="1" customHeight="1" x14ac:dyDescent="0.25">
      <c r="A513" s="635" t="s">
        <v>780</v>
      </c>
      <c r="B513" s="630"/>
      <c r="C513" s="630"/>
      <c r="D513" s="630"/>
      <c r="E513" s="630"/>
      <c r="F513" s="630"/>
      <c r="G513" s="630"/>
      <c r="H513" s="630"/>
      <c r="I513" s="630"/>
      <c r="J513" s="630"/>
      <c r="K513" s="630"/>
      <c r="L513" s="630"/>
      <c r="M513" s="630"/>
      <c r="N513" s="630"/>
      <c r="O513" s="630"/>
      <c r="P513" s="630"/>
      <c r="Q513" s="630"/>
      <c r="R513" s="630"/>
      <c r="S513" s="630"/>
      <c r="T513" s="630"/>
      <c r="U513" s="630"/>
      <c r="V513" s="630"/>
      <c r="W513" s="630"/>
      <c r="X513" s="630"/>
      <c r="Y513" s="630"/>
      <c r="Z513" s="630"/>
      <c r="AA513" s="610"/>
      <c r="AB513" s="610"/>
      <c r="AC513" s="610"/>
    </row>
    <row r="514" spans="1:68" ht="14.25" hidden="1" customHeight="1" x14ac:dyDescent="0.25">
      <c r="A514" s="634" t="s">
        <v>95</v>
      </c>
      <c r="B514" s="630"/>
      <c r="C514" s="630"/>
      <c r="D514" s="630"/>
      <c r="E514" s="630"/>
      <c r="F514" s="630"/>
      <c r="G514" s="630"/>
      <c r="H514" s="630"/>
      <c r="I514" s="630"/>
      <c r="J514" s="630"/>
      <c r="K514" s="630"/>
      <c r="L514" s="630"/>
      <c r="M514" s="630"/>
      <c r="N514" s="630"/>
      <c r="O514" s="630"/>
      <c r="P514" s="630"/>
      <c r="Q514" s="630"/>
      <c r="R514" s="630"/>
      <c r="S514" s="630"/>
      <c r="T514" s="630"/>
      <c r="U514" s="630"/>
      <c r="V514" s="630"/>
      <c r="W514" s="630"/>
      <c r="X514" s="630"/>
      <c r="Y514" s="630"/>
      <c r="Z514" s="630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22">
        <v>4640242181011</v>
      </c>
      <c r="E515" s="623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683" t="s">
        <v>783</v>
      </c>
      <c r="Q515" s="625"/>
      <c r="R515" s="625"/>
      <c r="S515" s="625"/>
      <c r="T515" s="626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22">
        <v>4640242180441</v>
      </c>
      <c r="E516" s="623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6" t="s">
        <v>787</v>
      </c>
      <c r="Q516" s="625"/>
      <c r="R516" s="625"/>
      <c r="S516" s="625"/>
      <c r="T516" s="626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22">
        <v>4640242180564</v>
      </c>
      <c r="E517" s="623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792" t="s">
        <v>791</v>
      </c>
      <c r="Q517" s="625"/>
      <c r="R517" s="625"/>
      <c r="S517" s="625"/>
      <c r="T517" s="626"/>
      <c r="U517" s="34"/>
      <c r="V517" s="34"/>
      <c r="W517" s="35" t="s">
        <v>68</v>
      </c>
      <c r="X517" s="615">
        <v>400</v>
      </c>
      <c r="Y517" s="616">
        <f>IFERROR(IF(X517="",0,CEILING((X517/$H517),1)*$H517),"")</f>
        <v>408</v>
      </c>
      <c r="Z517" s="36">
        <f>IFERROR(IF(Y517=0,"",ROUNDUP(Y517/H517,0)*0.01898),"")</f>
        <v>0.64532</v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414.5</v>
      </c>
      <c r="BN517" s="64">
        <f>IFERROR(Y517*I517/H517,"0")</f>
        <v>422.79</v>
      </c>
      <c r="BO517" s="64">
        <f>IFERROR(1/J517*(X517/H517),"0")</f>
        <v>0.52083333333333337</v>
      </c>
      <c r="BP517" s="64">
        <f>IFERROR(1/J517*(Y517/H517),"0")</f>
        <v>0.53125</v>
      </c>
    </row>
    <row r="518" spans="1:68" x14ac:dyDescent="0.2">
      <c r="A518" s="644"/>
      <c r="B518" s="630"/>
      <c r="C518" s="630"/>
      <c r="D518" s="630"/>
      <c r="E518" s="630"/>
      <c r="F518" s="630"/>
      <c r="G518" s="630"/>
      <c r="H518" s="630"/>
      <c r="I518" s="630"/>
      <c r="J518" s="630"/>
      <c r="K518" s="630"/>
      <c r="L518" s="630"/>
      <c r="M518" s="630"/>
      <c r="N518" s="630"/>
      <c r="O518" s="645"/>
      <c r="P518" s="628" t="s">
        <v>85</v>
      </c>
      <c r="Q518" s="620"/>
      <c r="R518" s="620"/>
      <c r="S518" s="620"/>
      <c r="T518" s="620"/>
      <c r="U518" s="620"/>
      <c r="V518" s="621"/>
      <c r="W518" s="37" t="s">
        <v>86</v>
      </c>
      <c r="X518" s="617">
        <f>IFERROR(X515/H515,"0")+IFERROR(X516/H516,"0")+IFERROR(X517/H517,"0")</f>
        <v>33.333333333333336</v>
      </c>
      <c r="Y518" s="617">
        <f>IFERROR(Y515/H515,"0")+IFERROR(Y516/H516,"0")+IFERROR(Y517/H517,"0")</f>
        <v>34</v>
      </c>
      <c r="Z518" s="617">
        <f>IFERROR(IF(Z515="",0,Z515),"0")+IFERROR(IF(Z516="",0,Z516),"0")+IFERROR(IF(Z517="",0,Z517),"0")</f>
        <v>0.64532</v>
      </c>
      <c r="AA518" s="618"/>
      <c r="AB518" s="618"/>
      <c r="AC518" s="618"/>
    </row>
    <row r="519" spans="1:68" x14ac:dyDescent="0.2">
      <c r="A519" s="630"/>
      <c r="B519" s="630"/>
      <c r="C519" s="630"/>
      <c r="D519" s="630"/>
      <c r="E519" s="630"/>
      <c r="F519" s="630"/>
      <c r="G519" s="630"/>
      <c r="H519" s="630"/>
      <c r="I519" s="630"/>
      <c r="J519" s="630"/>
      <c r="K519" s="630"/>
      <c r="L519" s="630"/>
      <c r="M519" s="630"/>
      <c r="N519" s="630"/>
      <c r="O519" s="645"/>
      <c r="P519" s="628" t="s">
        <v>85</v>
      </c>
      <c r="Q519" s="620"/>
      <c r="R519" s="620"/>
      <c r="S519" s="620"/>
      <c r="T519" s="620"/>
      <c r="U519" s="620"/>
      <c r="V519" s="621"/>
      <c r="W519" s="37" t="s">
        <v>68</v>
      </c>
      <c r="X519" s="617">
        <f>IFERROR(SUM(X515:X517),"0")</f>
        <v>400</v>
      </c>
      <c r="Y519" s="617">
        <f>IFERROR(SUM(Y515:Y517),"0")</f>
        <v>408</v>
      </c>
      <c r="Z519" s="37"/>
      <c r="AA519" s="618"/>
      <c r="AB519" s="618"/>
      <c r="AC519" s="618"/>
    </row>
    <row r="520" spans="1:68" ht="14.25" hidden="1" customHeight="1" x14ac:dyDescent="0.25">
      <c r="A520" s="634" t="s">
        <v>132</v>
      </c>
      <c r="B520" s="630"/>
      <c r="C520" s="630"/>
      <c r="D520" s="630"/>
      <c r="E520" s="630"/>
      <c r="F520" s="630"/>
      <c r="G520" s="630"/>
      <c r="H520" s="630"/>
      <c r="I520" s="630"/>
      <c r="J520" s="630"/>
      <c r="K520" s="630"/>
      <c r="L520" s="630"/>
      <c r="M520" s="630"/>
      <c r="N520" s="630"/>
      <c r="O520" s="630"/>
      <c r="P520" s="630"/>
      <c r="Q520" s="630"/>
      <c r="R520" s="630"/>
      <c r="S520" s="630"/>
      <c r="T520" s="630"/>
      <c r="U520" s="630"/>
      <c r="V520" s="630"/>
      <c r="W520" s="630"/>
      <c r="X520" s="630"/>
      <c r="Y520" s="630"/>
      <c r="Z520" s="630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22">
        <v>4640242180519</v>
      </c>
      <c r="E521" s="623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922" t="s">
        <v>795</v>
      </c>
      <c r="Q521" s="625"/>
      <c r="R521" s="625"/>
      <c r="S521" s="625"/>
      <c r="T521" s="626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22">
        <v>4640242180519</v>
      </c>
      <c r="E522" s="623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938" t="s">
        <v>798</v>
      </c>
      <c r="Q522" s="625"/>
      <c r="R522" s="625"/>
      <c r="S522" s="625"/>
      <c r="T522" s="626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22">
        <v>4640242180526</v>
      </c>
      <c r="E523" s="623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885" t="s">
        <v>802</v>
      </c>
      <c r="Q523" s="625"/>
      <c r="R523" s="625"/>
      <c r="S523" s="625"/>
      <c r="T523" s="626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22">
        <v>4640242181363</v>
      </c>
      <c r="E524" s="623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848" t="s">
        <v>805</v>
      </c>
      <c r="Q524" s="625"/>
      <c r="R524" s="625"/>
      <c r="S524" s="625"/>
      <c r="T524" s="626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44"/>
      <c r="B525" s="630"/>
      <c r="C525" s="630"/>
      <c r="D525" s="630"/>
      <c r="E525" s="630"/>
      <c r="F525" s="630"/>
      <c r="G525" s="630"/>
      <c r="H525" s="630"/>
      <c r="I525" s="630"/>
      <c r="J525" s="630"/>
      <c r="K525" s="630"/>
      <c r="L525" s="630"/>
      <c r="M525" s="630"/>
      <c r="N525" s="630"/>
      <c r="O525" s="645"/>
      <c r="P525" s="628" t="s">
        <v>85</v>
      </c>
      <c r="Q525" s="620"/>
      <c r="R525" s="620"/>
      <c r="S525" s="620"/>
      <c r="T525" s="620"/>
      <c r="U525" s="620"/>
      <c r="V525" s="621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30"/>
      <c r="B526" s="630"/>
      <c r="C526" s="630"/>
      <c r="D526" s="630"/>
      <c r="E526" s="630"/>
      <c r="F526" s="630"/>
      <c r="G526" s="630"/>
      <c r="H526" s="630"/>
      <c r="I526" s="630"/>
      <c r="J526" s="630"/>
      <c r="K526" s="630"/>
      <c r="L526" s="630"/>
      <c r="M526" s="630"/>
      <c r="N526" s="630"/>
      <c r="O526" s="645"/>
      <c r="P526" s="628" t="s">
        <v>85</v>
      </c>
      <c r="Q526" s="620"/>
      <c r="R526" s="620"/>
      <c r="S526" s="620"/>
      <c r="T526" s="620"/>
      <c r="U526" s="620"/>
      <c r="V526" s="621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4" t="s">
        <v>143</v>
      </c>
      <c r="B527" s="630"/>
      <c r="C527" s="630"/>
      <c r="D527" s="630"/>
      <c r="E527" s="630"/>
      <c r="F527" s="630"/>
      <c r="G527" s="630"/>
      <c r="H527" s="630"/>
      <c r="I527" s="630"/>
      <c r="J527" s="630"/>
      <c r="K527" s="630"/>
      <c r="L527" s="630"/>
      <c r="M527" s="630"/>
      <c r="N527" s="630"/>
      <c r="O527" s="630"/>
      <c r="P527" s="630"/>
      <c r="Q527" s="630"/>
      <c r="R527" s="630"/>
      <c r="S527" s="630"/>
      <c r="T527" s="630"/>
      <c r="U527" s="630"/>
      <c r="V527" s="630"/>
      <c r="W527" s="630"/>
      <c r="X527" s="630"/>
      <c r="Y527" s="630"/>
      <c r="Z527" s="630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22">
        <v>4640242180816</v>
      </c>
      <c r="E528" s="623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672" t="s">
        <v>809</v>
      </c>
      <c r="Q528" s="625"/>
      <c r="R528" s="625"/>
      <c r="S528" s="625"/>
      <c r="T528" s="626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22">
        <v>4640242180595</v>
      </c>
      <c r="E529" s="623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859" t="s">
        <v>813</v>
      </c>
      <c r="Q529" s="625"/>
      <c r="R529" s="625"/>
      <c r="S529" s="625"/>
      <c r="T529" s="626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44"/>
      <c r="B530" s="630"/>
      <c r="C530" s="630"/>
      <c r="D530" s="630"/>
      <c r="E530" s="630"/>
      <c r="F530" s="630"/>
      <c r="G530" s="630"/>
      <c r="H530" s="630"/>
      <c r="I530" s="630"/>
      <c r="J530" s="630"/>
      <c r="K530" s="630"/>
      <c r="L530" s="630"/>
      <c r="M530" s="630"/>
      <c r="N530" s="630"/>
      <c r="O530" s="645"/>
      <c r="P530" s="628" t="s">
        <v>85</v>
      </c>
      <c r="Q530" s="620"/>
      <c r="R530" s="620"/>
      <c r="S530" s="620"/>
      <c r="T530" s="620"/>
      <c r="U530" s="620"/>
      <c r="V530" s="621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30"/>
      <c r="B531" s="630"/>
      <c r="C531" s="630"/>
      <c r="D531" s="630"/>
      <c r="E531" s="630"/>
      <c r="F531" s="630"/>
      <c r="G531" s="630"/>
      <c r="H531" s="630"/>
      <c r="I531" s="630"/>
      <c r="J531" s="630"/>
      <c r="K531" s="630"/>
      <c r="L531" s="630"/>
      <c r="M531" s="630"/>
      <c r="N531" s="630"/>
      <c r="O531" s="645"/>
      <c r="P531" s="628" t="s">
        <v>85</v>
      </c>
      <c r="Q531" s="620"/>
      <c r="R531" s="620"/>
      <c r="S531" s="620"/>
      <c r="T531" s="620"/>
      <c r="U531" s="620"/>
      <c r="V531" s="621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4" t="s">
        <v>63</v>
      </c>
      <c r="B532" s="630"/>
      <c r="C532" s="630"/>
      <c r="D532" s="630"/>
      <c r="E532" s="630"/>
      <c r="F532" s="630"/>
      <c r="G532" s="630"/>
      <c r="H532" s="630"/>
      <c r="I532" s="630"/>
      <c r="J532" s="630"/>
      <c r="K532" s="630"/>
      <c r="L532" s="630"/>
      <c r="M532" s="630"/>
      <c r="N532" s="630"/>
      <c r="O532" s="630"/>
      <c r="P532" s="630"/>
      <c r="Q532" s="630"/>
      <c r="R532" s="630"/>
      <c r="S532" s="630"/>
      <c r="T532" s="630"/>
      <c r="U532" s="630"/>
      <c r="V532" s="630"/>
      <c r="W532" s="630"/>
      <c r="X532" s="630"/>
      <c r="Y532" s="630"/>
      <c r="Z532" s="630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22">
        <v>4640242180533</v>
      </c>
      <c r="E533" s="623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14" t="s">
        <v>817</v>
      </c>
      <c r="Q533" s="625"/>
      <c r="R533" s="625"/>
      <c r="S533" s="625"/>
      <c r="T533" s="626"/>
      <c r="U533" s="34"/>
      <c r="V533" s="34"/>
      <c r="W533" s="35" t="s">
        <v>68</v>
      </c>
      <c r="X533" s="615">
        <v>400</v>
      </c>
      <c r="Y533" s="616">
        <f>IFERROR(IF(X533="",0,CEILING((X533/$H533),1)*$H533),"")</f>
        <v>405</v>
      </c>
      <c r="Z533" s="36">
        <f>IFERROR(IF(Y533=0,"",ROUNDUP(Y533/H533,0)*0.01898),"")</f>
        <v>0.85409999999999997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423.06666666666666</v>
      </c>
      <c r="BN533" s="64">
        <f>IFERROR(Y533*I533/H533,"0")</f>
        <v>428.35500000000002</v>
      </c>
      <c r="BO533" s="64">
        <f>IFERROR(1/J533*(X533/H533),"0")</f>
        <v>0.69444444444444442</v>
      </c>
      <c r="BP533" s="64">
        <f>IFERROR(1/J533*(Y533/H533),"0")</f>
        <v>0.703125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22">
        <v>4640242180533</v>
      </c>
      <c r="E534" s="623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648" t="s">
        <v>817</v>
      </c>
      <c r="Q534" s="625"/>
      <c r="R534" s="625"/>
      <c r="S534" s="625"/>
      <c r="T534" s="626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44"/>
      <c r="B535" s="630"/>
      <c r="C535" s="630"/>
      <c r="D535" s="630"/>
      <c r="E535" s="630"/>
      <c r="F535" s="630"/>
      <c r="G535" s="630"/>
      <c r="H535" s="630"/>
      <c r="I535" s="630"/>
      <c r="J535" s="630"/>
      <c r="K535" s="630"/>
      <c r="L535" s="630"/>
      <c r="M535" s="630"/>
      <c r="N535" s="630"/>
      <c r="O535" s="645"/>
      <c r="P535" s="628" t="s">
        <v>85</v>
      </c>
      <c r="Q535" s="620"/>
      <c r="R535" s="620"/>
      <c r="S535" s="620"/>
      <c r="T535" s="620"/>
      <c r="U535" s="620"/>
      <c r="V535" s="621"/>
      <c r="W535" s="37" t="s">
        <v>86</v>
      </c>
      <c r="X535" s="617">
        <f>IFERROR(X533/H533,"0")+IFERROR(X534/H534,"0")</f>
        <v>44.444444444444443</v>
      </c>
      <c r="Y535" s="617">
        <f>IFERROR(Y533/H533,"0")+IFERROR(Y534/H534,"0")</f>
        <v>45</v>
      </c>
      <c r="Z535" s="617">
        <f>IFERROR(IF(Z533="",0,Z533),"0")+IFERROR(IF(Z534="",0,Z534),"0")</f>
        <v>0.85409999999999997</v>
      </c>
      <c r="AA535" s="618"/>
      <c r="AB535" s="618"/>
      <c r="AC535" s="618"/>
    </row>
    <row r="536" spans="1:68" x14ac:dyDescent="0.2">
      <c r="A536" s="630"/>
      <c r="B536" s="630"/>
      <c r="C536" s="630"/>
      <c r="D536" s="630"/>
      <c r="E536" s="630"/>
      <c r="F536" s="630"/>
      <c r="G536" s="630"/>
      <c r="H536" s="630"/>
      <c r="I536" s="630"/>
      <c r="J536" s="630"/>
      <c r="K536" s="630"/>
      <c r="L536" s="630"/>
      <c r="M536" s="630"/>
      <c r="N536" s="630"/>
      <c r="O536" s="645"/>
      <c r="P536" s="628" t="s">
        <v>85</v>
      </c>
      <c r="Q536" s="620"/>
      <c r="R536" s="620"/>
      <c r="S536" s="620"/>
      <c r="T536" s="620"/>
      <c r="U536" s="620"/>
      <c r="V536" s="621"/>
      <c r="W536" s="37" t="s">
        <v>68</v>
      </c>
      <c r="X536" s="617">
        <f>IFERROR(SUM(X533:X534),"0")</f>
        <v>400</v>
      </c>
      <c r="Y536" s="617">
        <f>IFERROR(SUM(Y533:Y534),"0")</f>
        <v>405</v>
      </c>
      <c r="Z536" s="37"/>
      <c r="AA536" s="618"/>
      <c r="AB536" s="618"/>
      <c r="AC536" s="618"/>
    </row>
    <row r="537" spans="1:68" ht="14.25" hidden="1" customHeight="1" x14ac:dyDescent="0.25">
      <c r="A537" s="634" t="s">
        <v>169</v>
      </c>
      <c r="B537" s="630"/>
      <c r="C537" s="630"/>
      <c r="D537" s="630"/>
      <c r="E537" s="630"/>
      <c r="F537" s="630"/>
      <c r="G537" s="630"/>
      <c r="H537" s="630"/>
      <c r="I537" s="630"/>
      <c r="J537" s="630"/>
      <c r="K537" s="630"/>
      <c r="L537" s="630"/>
      <c r="M537" s="630"/>
      <c r="N537" s="630"/>
      <c r="O537" s="630"/>
      <c r="P537" s="630"/>
      <c r="Q537" s="630"/>
      <c r="R537" s="630"/>
      <c r="S537" s="630"/>
      <c r="T537" s="630"/>
      <c r="U537" s="630"/>
      <c r="V537" s="630"/>
      <c r="W537" s="630"/>
      <c r="X537" s="630"/>
      <c r="Y537" s="630"/>
      <c r="Z537" s="630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22">
        <v>4640242180120</v>
      </c>
      <c r="E538" s="623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799" t="s">
        <v>822</v>
      </c>
      <c r="Q538" s="625"/>
      <c r="R538" s="625"/>
      <c r="S538" s="625"/>
      <c r="T538" s="626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22">
        <v>4640242180120</v>
      </c>
      <c r="E539" s="623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964" t="s">
        <v>825</v>
      </c>
      <c r="Q539" s="625"/>
      <c r="R539" s="625"/>
      <c r="S539" s="625"/>
      <c r="T539" s="626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22">
        <v>4640242180137</v>
      </c>
      <c r="E540" s="623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05" t="s">
        <v>828</v>
      </c>
      <c r="Q540" s="625"/>
      <c r="R540" s="625"/>
      <c r="S540" s="625"/>
      <c r="T540" s="626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22">
        <v>4640242180137</v>
      </c>
      <c r="E541" s="623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765" t="s">
        <v>831</v>
      </c>
      <c r="Q541" s="625"/>
      <c r="R541" s="625"/>
      <c r="S541" s="625"/>
      <c r="T541" s="626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44"/>
      <c r="B542" s="630"/>
      <c r="C542" s="630"/>
      <c r="D542" s="630"/>
      <c r="E542" s="630"/>
      <c r="F542" s="630"/>
      <c r="G542" s="630"/>
      <c r="H542" s="630"/>
      <c r="I542" s="630"/>
      <c r="J542" s="630"/>
      <c r="K542" s="630"/>
      <c r="L542" s="630"/>
      <c r="M542" s="630"/>
      <c r="N542" s="630"/>
      <c r="O542" s="645"/>
      <c r="P542" s="628" t="s">
        <v>85</v>
      </c>
      <c r="Q542" s="620"/>
      <c r="R542" s="620"/>
      <c r="S542" s="620"/>
      <c r="T542" s="620"/>
      <c r="U542" s="620"/>
      <c r="V542" s="621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30"/>
      <c r="B543" s="630"/>
      <c r="C543" s="630"/>
      <c r="D543" s="630"/>
      <c r="E543" s="630"/>
      <c r="F543" s="630"/>
      <c r="G543" s="630"/>
      <c r="H543" s="630"/>
      <c r="I543" s="630"/>
      <c r="J543" s="630"/>
      <c r="K543" s="630"/>
      <c r="L543" s="630"/>
      <c r="M543" s="630"/>
      <c r="N543" s="630"/>
      <c r="O543" s="645"/>
      <c r="P543" s="628" t="s">
        <v>85</v>
      </c>
      <c r="Q543" s="620"/>
      <c r="R543" s="620"/>
      <c r="S543" s="620"/>
      <c r="T543" s="620"/>
      <c r="U543" s="620"/>
      <c r="V543" s="621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5" t="s">
        <v>832</v>
      </c>
      <c r="B544" s="630"/>
      <c r="C544" s="630"/>
      <c r="D544" s="630"/>
      <c r="E544" s="630"/>
      <c r="F544" s="630"/>
      <c r="G544" s="630"/>
      <c r="H544" s="630"/>
      <c r="I544" s="630"/>
      <c r="J544" s="630"/>
      <c r="K544" s="630"/>
      <c r="L544" s="630"/>
      <c r="M544" s="630"/>
      <c r="N544" s="630"/>
      <c r="O544" s="630"/>
      <c r="P544" s="630"/>
      <c r="Q544" s="630"/>
      <c r="R544" s="630"/>
      <c r="S544" s="630"/>
      <c r="T544" s="630"/>
      <c r="U544" s="630"/>
      <c r="V544" s="630"/>
      <c r="W544" s="630"/>
      <c r="X544" s="630"/>
      <c r="Y544" s="630"/>
      <c r="Z544" s="630"/>
      <c r="AA544" s="610"/>
      <c r="AB544" s="610"/>
      <c r="AC544" s="610"/>
    </row>
    <row r="545" spans="1:68" ht="14.25" hidden="1" customHeight="1" x14ac:dyDescent="0.25">
      <c r="A545" s="634" t="s">
        <v>95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22">
        <v>4640242180045</v>
      </c>
      <c r="E546" s="623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882" t="s">
        <v>835</v>
      </c>
      <c r="Q546" s="625"/>
      <c r="R546" s="625"/>
      <c r="S546" s="625"/>
      <c r="T546" s="626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44"/>
      <c r="B547" s="630"/>
      <c r="C547" s="630"/>
      <c r="D547" s="630"/>
      <c r="E547" s="630"/>
      <c r="F547" s="630"/>
      <c r="G547" s="630"/>
      <c r="H547" s="630"/>
      <c r="I547" s="630"/>
      <c r="J547" s="630"/>
      <c r="K547" s="630"/>
      <c r="L547" s="630"/>
      <c r="M547" s="630"/>
      <c r="N547" s="630"/>
      <c r="O547" s="645"/>
      <c r="P547" s="628" t="s">
        <v>85</v>
      </c>
      <c r="Q547" s="620"/>
      <c r="R547" s="620"/>
      <c r="S547" s="620"/>
      <c r="T547" s="620"/>
      <c r="U547" s="620"/>
      <c r="V547" s="621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30"/>
      <c r="B548" s="630"/>
      <c r="C548" s="630"/>
      <c r="D548" s="630"/>
      <c r="E548" s="630"/>
      <c r="F548" s="630"/>
      <c r="G548" s="630"/>
      <c r="H548" s="630"/>
      <c r="I548" s="630"/>
      <c r="J548" s="630"/>
      <c r="K548" s="630"/>
      <c r="L548" s="630"/>
      <c r="M548" s="630"/>
      <c r="N548" s="630"/>
      <c r="O548" s="645"/>
      <c r="P548" s="628" t="s">
        <v>85</v>
      </c>
      <c r="Q548" s="620"/>
      <c r="R548" s="620"/>
      <c r="S548" s="620"/>
      <c r="T548" s="620"/>
      <c r="U548" s="620"/>
      <c r="V548" s="621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4" t="s">
        <v>132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22">
        <v>4640242180090</v>
      </c>
      <c r="E550" s="623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934" t="s">
        <v>839</v>
      </c>
      <c r="Q550" s="625"/>
      <c r="R550" s="625"/>
      <c r="S550" s="625"/>
      <c r="T550" s="626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44"/>
      <c r="B551" s="630"/>
      <c r="C551" s="630"/>
      <c r="D551" s="630"/>
      <c r="E551" s="630"/>
      <c r="F551" s="630"/>
      <c r="G551" s="630"/>
      <c r="H551" s="630"/>
      <c r="I551" s="630"/>
      <c r="J551" s="630"/>
      <c r="K551" s="630"/>
      <c r="L551" s="630"/>
      <c r="M551" s="630"/>
      <c r="N551" s="630"/>
      <c r="O551" s="645"/>
      <c r="P551" s="628" t="s">
        <v>85</v>
      </c>
      <c r="Q551" s="620"/>
      <c r="R551" s="620"/>
      <c r="S551" s="620"/>
      <c r="T551" s="620"/>
      <c r="U551" s="620"/>
      <c r="V551" s="621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30"/>
      <c r="B552" s="630"/>
      <c r="C552" s="630"/>
      <c r="D552" s="630"/>
      <c r="E552" s="630"/>
      <c r="F552" s="630"/>
      <c r="G552" s="630"/>
      <c r="H552" s="630"/>
      <c r="I552" s="630"/>
      <c r="J552" s="630"/>
      <c r="K552" s="630"/>
      <c r="L552" s="630"/>
      <c r="M552" s="630"/>
      <c r="N552" s="630"/>
      <c r="O552" s="645"/>
      <c r="P552" s="628" t="s">
        <v>85</v>
      </c>
      <c r="Q552" s="620"/>
      <c r="R552" s="620"/>
      <c r="S552" s="620"/>
      <c r="T552" s="620"/>
      <c r="U552" s="620"/>
      <c r="V552" s="621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4" t="s">
        <v>143</v>
      </c>
      <c r="B553" s="630"/>
      <c r="C553" s="630"/>
      <c r="D553" s="630"/>
      <c r="E553" s="630"/>
      <c r="F553" s="630"/>
      <c r="G553" s="630"/>
      <c r="H553" s="630"/>
      <c r="I553" s="630"/>
      <c r="J553" s="630"/>
      <c r="K553" s="630"/>
      <c r="L553" s="630"/>
      <c r="M553" s="630"/>
      <c r="N553" s="630"/>
      <c r="O553" s="630"/>
      <c r="P553" s="630"/>
      <c r="Q553" s="630"/>
      <c r="R553" s="630"/>
      <c r="S553" s="630"/>
      <c r="T553" s="630"/>
      <c r="U553" s="630"/>
      <c r="V553" s="630"/>
      <c r="W553" s="630"/>
      <c r="X553" s="630"/>
      <c r="Y553" s="630"/>
      <c r="Z553" s="630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22">
        <v>4640242180076</v>
      </c>
      <c r="E554" s="623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763" t="s">
        <v>843</v>
      </c>
      <c r="Q554" s="625"/>
      <c r="R554" s="625"/>
      <c r="S554" s="625"/>
      <c r="T554" s="626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44"/>
      <c r="B555" s="630"/>
      <c r="C555" s="630"/>
      <c r="D555" s="630"/>
      <c r="E555" s="630"/>
      <c r="F555" s="630"/>
      <c r="G555" s="630"/>
      <c r="H555" s="630"/>
      <c r="I555" s="630"/>
      <c r="J555" s="630"/>
      <c r="K555" s="630"/>
      <c r="L555" s="630"/>
      <c r="M555" s="630"/>
      <c r="N555" s="630"/>
      <c r="O555" s="645"/>
      <c r="P555" s="628" t="s">
        <v>85</v>
      </c>
      <c r="Q555" s="620"/>
      <c r="R555" s="620"/>
      <c r="S555" s="620"/>
      <c r="T555" s="620"/>
      <c r="U555" s="620"/>
      <c r="V555" s="621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30"/>
      <c r="B556" s="630"/>
      <c r="C556" s="630"/>
      <c r="D556" s="630"/>
      <c r="E556" s="630"/>
      <c r="F556" s="630"/>
      <c r="G556" s="630"/>
      <c r="H556" s="630"/>
      <c r="I556" s="630"/>
      <c r="J556" s="630"/>
      <c r="K556" s="630"/>
      <c r="L556" s="630"/>
      <c r="M556" s="630"/>
      <c r="N556" s="630"/>
      <c r="O556" s="645"/>
      <c r="P556" s="628" t="s">
        <v>85</v>
      </c>
      <c r="Q556" s="620"/>
      <c r="R556" s="620"/>
      <c r="S556" s="620"/>
      <c r="T556" s="620"/>
      <c r="U556" s="620"/>
      <c r="V556" s="621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862"/>
      <c r="B557" s="630"/>
      <c r="C557" s="630"/>
      <c r="D557" s="630"/>
      <c r="E557" s="630"/>
      <c r="F557" s="630"/>
      <c r="G557" s="630"/>
      <c r="H557" s="630"/>
      <c r="I557" s="630"/>
      <c r="J557" s="630"/>
      <c r="K557" s="630"/>
      <c r="L557" s="630"/>
      <c r="M557" s="630"/>
      <c r="N557" s="630"/>
      <c r="O557" s="823"/>
      <c r="P557" s="794" t="s">
        <v>845</v>
      </c>
      <c r="Q557" s="795"/>
      <c r="R557" s="795"/>
      <c r="S557" s="795"/>
      <c r="T557" s="795"/>
      <c r="U557" s="795"/>
      <c r="V557" s="643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15140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15262.96</v>
      </c>
      <c r="Z557" s="37"/>
      <c r="AA557" s="618"/>
      <c r="AB557" s="618"/>
      <c r="AC557" s="618"/>
    </row>
    <row r="558" spans="1:68" x14ac:dyDescent="0.2">
      <c r="A558" s="630"/>
      <c r="B558" s="630"/>
      <c r="C558" s="630"/>
      <c r="D558" s="630"/>
      <c r="E558" s="630"/>
      <c r="F558" s="630"/>
      <c r="G558" s="630"/>
      <c r="H558" s="630"/>
      <c r="I558" s="630"/>
      <c r="J558" s="630"/>
      <c r="K558" s="630"/>
      <c r="L558" s="630"/>
      <c r="M558" s="630"/>
      <c r="N558" s="630"/>
      <c r="O558" s="823"/>
      <c r="P558" s="794" t="s">
        <v>846</v>
      </c>
      <c r="Q558" s="795"/>
      <c r="R558" s="795"/>
      <c r="S558" s="795"/>
      <c r="T558" s="795"/>
      <c r="U558" s="795"/>
      <c r="V558" s="643"/>
      <c r="W558" s="37" t="s">
        <v>68</v>
      </c>
      <c r="X558" s="617">
        <f>IFERROR(SUM(BM22:BM554),"0")</f>
        <v>16121.554446505661</v>
      </c>
      <c r="Y558" s="617">
        <f>IFERROR(SUM(BN22:BN554),"0")</f>
        <v>16251.058000000001</v>
      </c>
      <c r="Z558" s="37"/>
      <c r="AA558" s="618"/>
      <c r="AB558" s="618"/>
      <c r="AC558" s="618"/>
    </row>
    <row r="559" spans="1:68" x14ac:dyDescent="0.2">
      <c r="A559" s="630"/>
      <c r="B559" s="630"/>
      <c r="C559" s="630"/>
      <c r="D559" s="630"/>
      <c r="E559" s="630"/>
      <c r="F559" s="630"/>
      <c r="G559" s="630"/>
      <c r="H559" s="630"/>
      <c r="I559" s="630"/>
      <c r="J559" s="630"/>
      <c r="K559" s="630"/>
      <c r="L559" s="630"/>
      <c r="M559" s="630"/>
      <c r="N559" s="630"/>
      <c r="O559" s="823"/>
      <c r="P559" s="794" t="s">
        <v>847</v>
      </c>
      <c r="Q559" s="795"/>
      <c r="R559" s="795"/>
      <c r="S559" s="795"/>
      <c r="T559" s="795"/>
      <c r="U559" s="795"/>
      <c r="V559" s="643"/>
      <c r="W559" s="37" t="s">
        <v>848</v>
      </c>
      <c r="X559" s="38">
        <f>ROUNDUP(SUM(BO22:BO554),0)</f>
        <v>28</v>
      </c>
      <c r="Y559" s="38">
        <f>ROUNDUP(SUM(BP22:BP554),0)</f>
        <v>28</v>
      </c>
      <c r="Z559" s="37"/>
      <c r="AA559" s="618"/>
      <c r="AB559" s="618"/>
      <c r="AC559" s="618"/>
    </row>
    <row r="560" spans="1:68" x14ac:dyDescent="0.2">
      <c r="A560" s="630"/>
      <c r="B560" s="630"/>
      <c r="C560" s="630"/>
      <c r="D560" s="630"/>
      <c r="E560" s="630"/>
      <c r="F560" s="630"/>
      <c r="G560" s="630"/>
      <c r="H560" s="630"/>
      <c r="I560" s="630"/>
      <c r="J560" s="630"/>
      <c r="K560" s="630"/>
      <c r="L560" s="630"/>
      <c r="M560" s="630"/>
      <c r="N560" s="630"/>
      <c r="O560" s="823"/>
      <c r="P560" s="794" t="s">
        <v>849</v>
      </c>
      <c r="Q560" s="795"/>
      <c r="R560" s="795"/>
      <c r="S560" s="795"/>
      <c r="T560" s="795"/>
      <c r="U560" s="795"/>
      <c r="V560" s="643"/>
      <c r="W560" s="37" t="s">
        <v>68</v>
      </c>
      <c r="X560" s="617">
        <f>GrossWeightTotal+PalletQtyTotal*25</f>
        <v>16821.554446505659</v>
      </c>
      <c r="Y560" s="617">
        <f>GrossWeightTotalR+PalletQtyTotalR*25</f>
        <v>16951.058000000001</v>
      </c>
      <c r="Z560" s="37"/>
      <c r="AA560" s="618"/>
      <c r="AB560" s="618"/>
      <c r="AC560" s="618"/>
    </row>
    <row r="561" spans="1:32" x14ac:dyDescent="0.2">
      <c r="A561" s="630"/>
      <c r="B561" s="630"/>
      <c r="C561" s="630"/>
      <c r="D561" s="630"/>
      <c r="E561" s="630"/>
      <c r="F561" s="630"/>
      <c r="G561" s="630"/>
      <c r="H561" s="630"/>
      <c r="I561" s="630"/>
      <c r="J561" s="630"/>
      <c r="K561" s="630"/>
      <c r="L561" s="630"/>
      <c r="M561" s="630"/>
      <c r="N561" s="630"/>
      <c r="O561" s="823"/>
      <c r="P561" s="794" t="s">
        <v>850</v>
      </c>
      <c r="Q561" s="795"/>
      <c r="R561" s="795"/>
      <c r="S561" s="795"/>
      <c r="T561" s="795"/>
      <c r="U561" s="795"/>
      <c r="V561" s="643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2980.0866570898847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2998</v>
      </c>
      <c r="Z561" s="37"/>
      <c r="AA561" s="618"/>
      <c r="AB561" s="618"/>
      <c r="AC561" s="618"/>
    </row>
    <row r="562" spans="1:32" ht="14.25" hidden="1" customHeight="1" x14ac:dyDescent="0.2">
      <c r="A562" s="630"/>
      <c r="B562" s="630"/>
      <c r="C562" s="630"/>
      <c r="D562" s="630"/>
      <c r="E562" s="630"/>
      <c r="F562" s="630"/>
      <c r="G562" s="630"/>
      <c r="H562" s="630"/>
      <c r="I562" s="630"/>
      <c r="J562" s="630"/>
      <c r="K562" s="630"/>
      <c r="L562" s="630"/>
      <c r="M562" s="630"/>
      <c r="N562" s="630"/>
      <c r="O562" s="823"/>
      <c r="P562" s="794" t="s">
        <v>851</v>
      </c>
      <c r="Q562" s="795"/>
      <c r="R562" s="795"/>
      <c r="S562" s="795"/>
      <c r="T562" s="795"/>
      <c r="U562" s="795"/>
      <c r="V562" s="643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33.276440000000001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37" t="s">
        <v>93</v>
      </c>
      <c r="D564" s="796"/>
      <c r="E564" s="796"/>
      <c r="F564" s="796"/>
      <c r="G564" s="796"/>
      <c r="H564" s="715"/>
      <c r="I564" s="637" t="s">
        <v>269</v>
      </c>
      <c r="J564" s="796"/>
      <c r="K564" s="796"/>
      <c r="L564" s="796"/>
      <c r="M564" s="796"/>
      <c r="N564" s="796"/>
      <c r="O564" s="796"/>
      <c r="P564" s="796"/>
      <c r="Q564" s="796"/>
      <c r="R564" s="796"/>
      <c r="S564" s="796"/>
      <c r="T564" s="796"/>
      <c r="U564" s="715"/>
      <c r="V564" s="637" t="s">
        <v>573</v>
      </c>
      <c r="W564" s="715"/>
      <c r="X564" s="637" t="s">
        <v>638</v>
      </c>
      <c r="Y564" s="796"/>
      <c r="Z564" s="796"/>
      <c r="AA564" s="715"/>
      <c r="AB564" s="612" t="s">
        <v>703</v>
      </c>
      <c r="AC564" s="637" t="s">
        <v>780</v>
      </c>
      <c r="AD564" s="715"/>
      <c r="AF564" s="613"/>
    </row>
    <row r="565" spans="1:32" ht="14.25" customHeight="1" thickTop="1" x14ac:dyDescent="0.2">
      <c r="A565" s="649" t="s">
        <v>854</v>
      </c>
      <c r="B565" s="637" t="s">
        <v>62</v>
      </c>
      <c r="C565" s="637" t="s">
        <v>94</v>
      </c>
      <c r="D565" s="637" t="s">
        <v>113</v>
      </c>
      <c r="E565" s="637" t="s">
        <v>176</v>
      </c>
      <c r="F565" s="637" t="s">
        <v>203</v>
      </c>
      <c r="G565" s="637" t="s">
        <v>242</v>
      </c>
      <c r="H565" s="637" t="s">
        <v>93</v>
      </c>
      <c r="I565" s="637" t="s">
        <v>270</v>
      </c>
      <c r="J565" s="637" t="s">
        <v>314</v>
      </c>
      <c r="K565" s="637" t="s">
        <v>375</v>
      </c>
      <c r="L565" s="637" t="s">
        <v>421</v>
      </c>
      <c r="M565" s="637" t="s">
        <v>439</v>
      </c>
      <c r="N565" s="613"/>
      <c r="O565" s="637" t="s">
        <v>452</v>
      </c>
      <c r="P565" s="637" t="s">
        <v>464</v>
      </c>
      <c r="Q565" s="637" t="s">
        <v>471</v>
      </c>
      <c r="R565" s="637" t="s">
        <v>475</v>
      </c>
      <c r="S565" s="637" t="s">
        <v>481</v>
      </c>
      <c r="T565" s="637" t="s">
        <v>486</v>
      </c>
      <c r="U565" s="637" t="s">
        <v>560</v>
      </c>
      <c r="V565" s="637" t="s">
        <v>574</v>
      </c>
      <c r="W565" s="637" t="s">
        <v>608</v>
      </c>
      <c r="X565" s="637" t="s">
        <v>639</v>
      </c>
      <c r="Y565" s="637" t="s">
        <v>671</v>
      </c>
      <c r="Z565" s="637" t="s">
        <v>689</v>
      </c>
      <c r="AA565" s="637" t="s">
        <v>696</v>
      </c>
      <c r="AB565" s="637" t="s">
        <v>703</v>
      </c>
      <c r="AC565" s="637" t="s">
        <v>780</v>
      </c>
      <c r="AD565" s="637" t="s">
        <v>832</v>
      </c>
      <c r="AF565" s="613"/>
    </row>
    <row r="566" spans="1:32" ht="13.5" customHeight="1" thickBot="1" x14ac:dyDescent="0.25">
      <c r="A566" s="650"/>
      <c r="B566" s="638"/>
      <c r="C566" s="638"/>
      <c r="D566" s="638"/>
      <c r="E566" s="638"/>
      <c r="F566" s="638"/>
      <c r="G566" s="638"/>
      <c r="H566" s="638"/>
      <c r="I566" s="638"/>
      <c r="J566" s="638"/>
      <c r="K566" s="638"/>
      <c r="L566" s="638"/>
      <c r="M566" s="638"/>
      <c r="N566" s="613"/>
      <c r="O566" s="638"/>
      <c r="P566" s="638"/>
      <c r="Q566" s="638"/>
      <c r="R566" s="638"/>
      <c r="S566" s="638"/>
      <c r="T566" s="638"/>
      <c r="U566" s="638"/>
      <c r="V566" s="638"/>
      <c r="W566" s="638"/>
      <c r="X566" s="638"/>
      <c r="Y566" s="638"/>
      <c r="Z566" s="638"/>
      <c r="AA566" s="638"/>
      <c r="AB566" s="638"/>
      <c r="AC566" s="638"/>
      <c r="AD566" s="638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402.40000000000003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809.1</v>
      </c>
      <c r="E567" s="46">
        <f>IFERROR(Y86*1,"0")+IFERROR(Y87*1,"0")+IFERROR(Y88*1,"0")+IFERROR(Y92*1,"0")+IFERROR(Y93*1,"0")+IFERROR(Y94*1,"0")+IFERROR(Y95*1,"0")+IFERROR(Y96*1,"0")+IFERROR(Y97*1,"0")+IFERROR(Y98*1,"0")+IFERROR(Y99*1,"0")</f>
        <v>1666.98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1615.5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151.20000000000002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2557.5000000000005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216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351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807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906.95999999999992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54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4912.32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813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50,00"/>
        <filter val="1 300,00"/>
        <filter val="1 700,00"/>
        <filter val="1 940,00"/>
        <filter val="100,00"/>
        <filter val="11,42"/>
        <filter val="111,11"/>
        <filter val="112,96"/>
        <filter val="120,00"/>
        <filter val="15 140,00"/>
        <filter val="150,00"/>
        <filter val="151,52"/>
        <filter val="16 121,55"/>
        <filter val="16 821,55"/>
        <filter val="18,52"/>
        <filter val="2 800,00"/>
        <filter val="2 980,09"/>
        <filter val="200,00"/>
        <filter val="201,39"/>
        <filter val="22,22"/>
        <filter val="231,48"/>
        <filter val="246,21"/>
        <filter val="250,00"/>
        <filter val="28"/>
        <filter val="300,00"/>
        <filter val="33,33"/>
        <filter val="35,71"/>
        <filter val="350,00"/>
        <filter val="363,34"/>
        <filter val="37,04"/>
        <filter val="40,00"/>
        <filter val="400,00"/>
        <filter val="44,44"/>
        <filter val="44,87"/>
        <filter val="450,00"/>
        <filter val="46,30"/>
        <filter val="50,00"/>
        <filter val="500,00"/>
        <filter val="52,78"/>
        <filter val="565,66"/>
        <filter val="600,00"/>
        <filter val="600,53"/>
        <filter val="700,00"/>
        <filter val="800,00"/>
        <filter val="850,00"/>
        <filter val="9,26"/>
      </filters>
    </filterColumn>
    <filterColumn colId="29" showButton="0"/>
    <filterColumn colId="30" showButton="0"/>
  </autoFilter>
  <mergeCells count="992"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