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02DEF9-1E65-4E23-91F1-0C8E5837C0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Z318" i="1" s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8" i="1" s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Y102" i="1" s="1"/>
  <c r="P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Z38" i="1" s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Y39" i="1" l="1"/>
  <c r="BN36" i="1"/>
  <c r="BN54" i="1"/>
  <c r="BP54" i="1"/>
  <c r="Y55" i="1"/>
  <c r="BN58" i="1"/>
  <c r="BP58" i="1"/>
  <c r="Y59" i="1"/>
  <c r="BN62" i="1"/>
  <c r="BP62" i="1"/>
  <c r="Y63" i="1"/>
  <c r="Z68" i="1"/>
  <c r="BN66" i="1"/>
  <c r="Z74" i="1"/>
  <c r="BN79" i="1"/>
  <c r="BN133" i="1"/>
  <c r="Z140" i="1"/>
  <c r="Y157" i="1"/>
  <c r="BN155" i="1"/>
  <c r="Z180" i="1"/>
  <c r="BN178" i="1"/>
  <c r="BN191" i="1"/>
  <c r="BP191" i="1"/>
  <c r="Y192" i="1"/>
  <c r="Z201" i="1"/>
  <c r="BN197" i="1"/>
  <c r="BN199" i="1"/>
  <c r="Y219" i="1"/>
  <c r="BN213" i="1"/>
  <c r="BN215" i="1"/>
  <c r="BN217" i="1"/>
  <c r="BN266" i="1"/>
  <c r="BP266" i="1"/>
  <c r="Y267" i="1"/>
  <c r="BN270" i="1"/>
  <c r="BP270" i="1"/>
  <c r="Y271" i="1"/>
  <c r="Y319" i="1"/>
  <c r="BN299" i="1"/>
  <c r="BN300" i="1"/>
  <c r="BN301" i="1"/>
  <c r="BN304" i="1"/>
  <c r="BN305" i="1"/>
  <c r="BP89" i="1"/>
  <c r="BN89" i="1"/>
  <c r="BP106" i="1"/>
  <c r="BN106" i="1"/>
  <c r="Y123" i="1"/>
  <c r="Y122" i="1"/>
  <c r="BP121" i="1"/>
  <c r="BN121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X327" i="1"/>
  <c r="Z31" i="1"/>
  <c r="BN29" i="1"/>
  <c r="BN43" i="1"/>
  <c r="BP45" i="1"/>
  <c r="BN45" i="1"/>
  <c r="BP47" i="1"/>
  <c r="BN47" i="1"/>
  <c r="BP49" i="1"/>
  <c r="BN49" i="1"/>
  <c r="BP72" i="1"/>
  <c r="BN72" i="1"/>
  <c r="Y75" i="1"/>
  <c r="Y86" i="1"/>
  <c r="Y85" i="1"/>
  <c r="BP84" i="1"/>
  <c r="BN84" i="1"/>
  <c r="Z101" i="1"/>
  <c r="BP126" i="1"/>
  <c r="BN126" i="1"/>
  <c r="Y140" i="1"/>
  <c r="BP138" i="1"/>
  <c r="BN138" i="1"/>
  <c r="Y141" i="1"/>
  <c r="Y162" i="1"/>
  <c r="Y161" i="1"/>
  <c r="BP160" i="1"/>
  <c r="BN160" i="1"/>
  <c r="BP225" i="1"/>
  <c r="BN225" i="1"/>
  <c r="Y243" i="1"/>
  <c r="Y242" i="1"/>
  <c r="BP241" i="1"/>
  <c r="BN241" i="1"/>
  <c r="Y295" i="1"/>
  <c r="BP291" i="1"/>
  <c r="BN291" i="1"/>
  <c r="BP293" i="1"/>
  <c r="BN293" i="1"/>
  <c r="Y324" i="1"/>
  <c r="Y323" i="1"/>
  <c r="BP322" i="1"/>
  <c r="BN322" i="1"/>
  <c r="Z91" i="1"/>
  <c r="Z108" i="1"/>
  <c r="Y118" i="1"/>
  <c r="Y119" i="1"/>
  <c r="Z128" i="1"/>
  <c r="Z134" i="1"/>
  <c r="Z156" i="1"/>
  <c r="Z175" i="1"/>
  <c r="Y180" i="1"/>
  <c r="Y188" i="1"/>
  <c r="Z188" i="1"/>
  <c r="Y201" i="1"/>
  <c r="Y208" i="1"/>
  <c r="Z208" i="1"/>
  <c r="Z218" i="1"/>
  <c r="Z226" i="1"/>
  <c r="Z248" i="1"/>
  <c r="Z294" i="1"/>
  <c r="F10" i="1"/>
  <c r="J9" i="1"/>
  <c r="F9" i="1"/>
  <c r="A10" i="1"/>
  <c r="Y31" i="1"/>
  <c r="BP28" i="1"/>
  <c r="BN28" i="1"/>
  <c r="BP30" i="1"/>
  <c r="BN30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81" i="1"/>
  <c r="BP78" i="1"/>
  <c r="BN78" i="1"/>
  <c r="Y80" i="1"/>
  <c r="BP90" i="1"/>
  <c r="BN90" i="1"/>
  <c r="Y108" i="1"/>
  <c r="BP105" i="1"/>
  <c r="BN105" i="1"/>
  <c r="BP107" i="1"/>
  <c r="BN107" i="1"/>
  <c r="BP127" i="1"/>
  <c r="BN127" i="1"/>
  <c r="Y145" i="1"/>
  <c r="BP144" i="1"/>
  <c r="BN144" i="1"/>
  <c r="Y146" i="1"/>
  <c r="H9" i="1"/>
  <c r="Y23" i="1"/>
  <c r="BP22" i="1"/>
  <c r="BN22" i="1"/>
  <c r="X326" i="1"/>
  <c r="X329" i="1"/>
  <c r="Y32" i="1"/>
  <c r="Y38" i="1"/>
  <c r="BP35" i="1"/>
  <c r="BN35" i="1"/>
  <c r="BP37" i="1"/>
  <c r="BN37" i="1"/>
  <c r="Z50" i="1"/>
  <c r="X325" i="1"/>
  <c r="Y68" i="1"/>
  <c r="Y69" i="1"/>
  <c r="Y74" i="1"/>
  <c r="BP71" i="1"/>
  <c r="BN71" i="1"/>
  <c r="BP73" i="1"/>
  <c r="BN73" i="1"/>
  <c r="Z80" i="1"/>
  <c r="Y91" i="1"/>
  <c r="Y92" i="1"/>
  <c r="Y101" i="1"/>
  <c r="BP95" i="1"/>
  <c r="BN95" i="1"/>
  <c r="BP97" i="1"/>
  <c r="BN97" i="1"/>
  <c r="BP100" i="1"/>
  <c r="BN100" i="1"/>
  <c r="Y109" i="1"/>
  <c r="BP113" i="1"/>
  <c r="BN113" i="1"/>
  <c r="BP115" i="1"/>
  <c r="BN115" i="1"/>
  <c r="BP117" i="1"/>
  <c r="BN117" i="1"/>
  <c r="Y128" i="1"/>
  <c r="Y129" i="1"/>
  <c r="Y135" i="1"/>
  <c r="BP132" i="1"/>
  <c r="BN132" i="1"/>
  <c r="Y134" i="1"/>
  <c r="BP139" i="1"/>
  <c r="BN139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Z330" i="1" l="1"/>
  <c r="Y325" i="1"/>
  <c r="X328" i="1"/>
  <c r="Y326" i="1"/>
  <c r="Y329" i="1"/>
  <c r="Y327" i="1"/>
  <c r="C338" i="1" l="1"/>
  <c r="Y328" i="1"/>
  <c r="A338" i="1" s="1"/>
  <c r="B338" i="1"/>
</calcChain>
</file>

<file path=xl/sharedStrings.xml><?xml version="1.0" encoding="utf-8"?>
<sst xmlns="http://schemas.openxmlformats.org/spreadsheetml/2006/main" count="1579" uniqueCount="512">
  <si>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</si>
  <si>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</si>
  <si>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</si>
  <si>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</si>
  <si>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</si>
  <si>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</si>
  <si>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</si>
  <si>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</si>
  <si>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</si>
  <si>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</si>
  <si>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</si>
  <si>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</si>
  <si>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</si>
  <si>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</si>
  <si>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</si>
  <si>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</si>
  <si>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</si>
  <si>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</si>
  <si>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</si>
  <si>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</si>
  <si>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</si>
  <si>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</si>
  <si>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</si>
  <si>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</si>
  <si>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</si>
  <si>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</si>
  <si>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</si>
  <si>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</si>
  <si>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</si>
  <si>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</si>
  <si>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</si>
  <si>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</si>
  <si>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</si>
  <si>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</si>
  <si>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</si>
  <si>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</si>
  <si>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</si>
  <si>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</si>
  <si>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</si>
  <si>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</si>
  <si>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</si>
  <si>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</si>
  <si>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</si>
  <si>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</si>
  <si>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</si>
  <si>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</si>
  <si>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</si>
  <si>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</si>
  <si>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</si>
  <si>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</si>
  <si>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</si>
  <si>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</si>
  <si>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</si>
  <si>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</si>
  <si>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</si>
  <si>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</si>
  <si>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</si>
  <si>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</si>
  <si>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</si>
  <si>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</si>
  <si>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</si>
  <si>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</si>
  <si>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</si>
  <si>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</si>
  <si>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</si>
  <si>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</si>
  <si>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</si>
  <si>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</si>
  <si>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</si>
  <si>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</si>
  <si>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</si>
  <si>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</si>
  <si>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</si>
  <si>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</si>
  <si>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</si>
  <si>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</si>
  <si>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</si>
  <si>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</si>
  <si>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</si>
  <si>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</si>
  <si>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</si>
  <si>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</si>
  <si>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</si>
  <si>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</si>
  <si>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</si>
  <si>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</si>
  <si>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</si>
  <si>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</si>
  <si>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</si>
  <si>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</si>
  <si>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</si>
  <si>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</si>
  <si>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</si>
  <si>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</si>
  <si>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</si>
  <si>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</si>
  <si>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</si>
  <si>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</si>
  <si>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</si>
  <si>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</si>
  <si>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</si>
  <si>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</si>
  <si>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</si>
  <si>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</si>
  <si>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</si>
  <si>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</si>
  <si>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</si>
  <si>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</si>
  <si>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</si>
  <si>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</si>
  <si>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</si>
  <si>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</si>
  <si>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</si>
  <si>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</si>
  <si>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</si>
  <si>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</si>
  <si>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</si>
  <si>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</si>
  <si>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</si>
  <si>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</si>
  <si>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</si>
  <si>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</si>
  <si>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</si>
  <si>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</si>
  <si>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</si>
  <si>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</si>
  <si>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</si>
  <si>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</si>
  <si>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</si>
  <si>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</si>
  <si>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</si>
  <si>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</si>
  <si>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</si>
  <si>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</si>
  <si>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</si>
  <si>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</si>
  <si>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</si>
  <si>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</si>
  <si>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</si>
  <si>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</si>
  <si>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</si>
  <si>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</si>
  <si>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</si>
  <si>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</si>
  <si>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</si>
  <si>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</si>
  <si>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</si>
  <si>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</si>
  <si>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</si>
  <si>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</si>
  <si>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</si>
  <si>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</si>
  <si>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</si>
  <si>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</si>
  <si>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</si>
  <si>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</si>
  <si>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</si>
  <si>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</si>
  <si>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</si>
  <si>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</si>
  <si>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</si>
  <si>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</si>
  <si>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</si>
  <si>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</si>
  <si>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</si>
  <si>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</si>
  <si>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</si>
  <si>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</si>
  <si>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</si>
  <si>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</si>
  <si>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</si>
  <si>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</si>
  <si>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</si>
  <si>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</si>
  <si>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</si>
  <si>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</si>
  <si>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</si>
  <si>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</si>
  <si>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</si>
  <si>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</si>
  <si>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</si>
  <si>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</si>
  <si>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</si>
  <si>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</si>
  <si>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</si>
  <si>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</si>
  <si>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</si>
  <si>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</si>
  <si>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</si>
  <si>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</si>
  <si>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</si>
  <si>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</si>
  <si>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</si>
  <si>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</si>
  <si>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</si>
  <si>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</si>
  <si>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</si>
  <si>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</si>
  <si>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</si>
  <si>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</si>
  <si>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</si>
  <si>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</si>
  <si>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</si>
  <si>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</si>
  <si>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</si>
  <si>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</si>
  <si>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</si>
  <si>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</si>
  <si>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</si>
  <si>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</si>
  <si>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</si>
  <si>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</si>
  <si>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</si>
  <si>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</si>
  <si>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</si>
  <si>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</si>
  <si>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</si>
  <si>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</si>
  <si>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</si>
  <si>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</si>
  <si>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</si>
  <si>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</si>
  <si>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</si>
  <si>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</si>
  <si>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</si>
  <si>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</si>
  <si>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</si>
  <si>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</si>
  <si>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</si>
  <si>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</si>
  <si>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</si>
  <si>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</si>
  <si>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</si>
  <si>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</si>
  <si>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</si>
  <si>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</si>
  <si>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</si>
  <si>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</si>
  <si>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</si>
  <si>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</si>
  <si>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</si>
  <si>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</si>
  <si>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</si>
  <si>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</si>
  <si>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</si>
  <si>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</si>
  <si>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</si>
  <si>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</si>
  <si>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</si>
  <si>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</si>
  <si>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</si>
  <si>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</si>
  <si>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</si>
  <si>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</si>
  <si>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</si>
  <si>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</si>
  <si>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</si>
  <si>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</si>
  <si>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</si>
  <si>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</si>
  <si>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</si>
  <si>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</si>
  <si>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</si>
  <si>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</si>
  <si>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</si>
  <si>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</si>
  <si>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</si>
  <si>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</si>
  <si>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</si>
  <si>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</si>
  <si>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</si>
  <si>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</si>
  <si>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</si>
  <si>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</si>
  <si>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</si>
  <si>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</si>
  <si>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</si>
  <si>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</si>
  <si>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</si>
  <si>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</si>
  <si>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</si>
  <si>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</si>
  <si>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</si>
  <si>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</si>
  <si>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</si>
  <si>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</si>
  <si>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</si>
  <si>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</si>
  <si>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</si>
  <si>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</si>
  <si>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</si>
  <si>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</si>
  <si>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</si>
  <si>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</si>
  <si>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</si>
  <si>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</si>
  <si>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</si>
  <si>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</si>
  <si>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</si>
  <si>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</si>
  <si>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</si>
  <si>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</si>
  <si>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</si>
  <si>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</si>
  <si>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</si>
  <si>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</si>
  <si>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</si>
  <si>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</si>
  <si>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</si>
  <si>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</si>
  <si>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</si>
  <si>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</si>
  <si>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</si>
  <si>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</si>
  <si>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</si>
  <si>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</si>
  <si>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</si>
  <si>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</si>
  <si>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</si>
  <si>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</si>
  <si>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</si>
  <si>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</si>
  <si>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</si>
  <si>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</si>
  <si>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</si>
  <si>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</si>
  <si>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</si>
  <si>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</si>
  <si>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</si>
  <si>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</si>
  <si>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</si>
  <si>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</si>
  <si>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</si>
  <si>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</si>
  <si>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</si>
  <si>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</si>
  <si>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</si>
  <si>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</si>
  <si>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</si>
  <si>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</si>
  <si>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</si>
  <si>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</si>
  <si>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</si>
  <si>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</si>
  <si>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</si>
  <si>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</si>
  <si>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</si>
  <si>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</si>
  <si>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</si>
  <si>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</si>
  <si>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</si>
  <si>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</si>
  <si>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</si>
  <si>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</si>
  <si>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</si>
  <si>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</si>
  <si>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</si>
  <si>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</si>
  <si>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</si>
  <si>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</si>
  <si>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</si>
  <si>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</si>
  <si>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</si>
  <si>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</si>
  <si>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</si>
  <si>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</si>
  <si>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</si>
  <si>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</si>
  <si>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</si>
  <si>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</si>
  <si>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</si>
  <si>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</si>
  <si>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</si>
  <si>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</si>
  <si>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</si>
  <si>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</si>
  <si>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</si>
  <si>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</si>
  <si>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</si>
  <si>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</si>
  <si>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</si>
  <si>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</si>
  <si>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</si>
  <si>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</si>
  <si>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</si>
  <si>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</si>
  <si>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</si>
  <si>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</si>
  <si>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</si>
  <si>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</si>
  <si>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</si>
  <si>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</si>
  <si>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</si>
  <si>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</si>
  <si>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</si>
  <si>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</si>
  <si>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</si>
  <si>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</si>
  <si>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</si>
  <si>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</si>
  <si>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</si>
  <si>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</si>
  <si>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</si>
  <si>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</si>
  <si>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</si>
  <si>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</si>
  <si>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</si>
  <si>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</si>
  <si>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</si>
  <si>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</si>
  <si>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</si>
  <si>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</si>
  <si>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</si>
  <si>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</si>
  <si>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</si>
  <si>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</si>
  <si>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</si>
  <si>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</si>
  <si>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</si>
  <si>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</si>
  <si>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</si>
  <si>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</si>
  <si>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</si>
  <si>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</si>
  <si>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</si>
  <si>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</si>
  <si>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</si>
  <si>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</si>
  <si>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</si>
  <si>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</si>
  <si>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</si>
  <si>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</si>
  <si>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</si>
  <si>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</si>
  <si>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</si>
  <si>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</si>
  <si>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</si>
  <si>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</si>
  <si>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</si>
  <si>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</si>
  <si>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</si>
  <si>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</si>
  <si>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</si>
  <si>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</si>
  <si>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</si>
  <si>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</si>
  <si>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</si>
  <si>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</si>
  <si>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</si>
  <si>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</si>
  <si>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</si>
  <si>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</si>
  <si>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</si>
  <si>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</si>
  <si>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</si>
  <si>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</si>
  <si>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</si>
  <si>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</si>
  <si>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</si>
  <si>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</si>
  <si>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</si>
  <si>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</si>
  <si>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</si>
  <si>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</si>
  <si>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</si>
  <si>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</si>
  <si>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</si>
  <si>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</si>
  <si>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</si>
  <si>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</si>
  <si>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</si>
  <si>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</si>
  <si>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</si>
  <si>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</si>
  <si>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</si>
  <si>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</si>
  <si>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</si>
  <si>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</si>
  <si>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</si>
  <si>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</si>
  <si>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</si>
  <si>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</si>
  <si>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</si>
  <si>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</si>
  <si>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</si>
  <si>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</si>
  <si>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</si>
  <si>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</si>
  <si>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</si>
  <si>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</si>
  <si>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</si>
  <si>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</si>
  <si>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</si>
  <si>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</si>
  <si>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</si>
  <si>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</si>
  <si>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</si>
  <si>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</si>
  <si>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</si>
  <si>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</si>
  <si>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</si>
  <si>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</si>
  <si>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</si>
  <si>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</si>
  <si>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</si>
  <si>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</si>
  <si>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</si>
  <si>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</si>
  <si>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</si>
  <si>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</si>
  <si>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</si>
  <si>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20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</si>
</sst>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511</v>
      </c>
      <c r="I5" s="491"/>
      <c r="J5" s="491"/>
      <c r="K5" s="491"/>
      <c r="L5" s="491"/>
      <c r="M5" s="399"/>
      <c r="N5" s="61"/>
      <c r="P5" s="24" t="s">
        <v>10</v>
      </c>
      <c r="Q5" s="535">
        <v>45788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Воскресенье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 t="s">
        <v>19</v>
      </c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20</v>
      </c>
      <c r="Q8" s="422">
        <v>0.33333333333333331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21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22</v>
      </c>
      <c r="Q10" s="454"/>
      <c r="R10" s="455"/>
      <c r="U10" s="24" t="s">
        <v>23</v>
      </c>
      <c r="V10" s="381" t="s">
        <v>24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9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29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30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32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33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35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24" t="s">
        <v>38</v>
      </c>
      <c r="D17" s="378" t="s">
        <v>39</v>
      </c>
      <c r="E17" s="406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05"/>
      <c r="R17" s="405"/>
      <c r="S17" s="405"/>
      <c r="T17" s="406"/>
      <c r="U17" s="547" t="s">
        <v>51</v>
      </c>
      <c r="V17" s="349"/>
      <c r="W17" s="378" t="s">
        <v>52</v>
      </c>
      <c r="X17" s="378" t="s">
        <v>53</v>
      </c>
      <c r="Y17" s="545" t="s">
        <v>54</v>
      </c>
      <c r="Z17" s="487" t="s">
        <v>55</v>
      </c>
      <c r="AA17" s="470" t="s">
        <v>56</v>
      </c>
      <c r="AB17" s="470" t="s">
        <v>57</v>
      </c>
      <c r="AC17" s="470" t="s">
        <v>58</v>
      </c>
      <c r="AD17" s="470" t="s">
        <v>59</v>
      </c>
      <c r="AE17" s="522"/>
      <c r="AF17" s="523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61</v>
      </c>
      <c r="V18" s="70" t="s">
        <v>62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73</v>
      </c>
      <c r="Q23" s="357"/>
      <c r="R23" s="357"/>
      <c r="S23" s="357"/>
      <c r="T23" s="357"/>
      <c r="U23" s="357"/>
      <c r="V23" s="358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73</v>
      </c>
      <c r="Q24" s="357"/>
      <c r="R24" s="357"/>
      <c r="S24" s="357"/>
      <c r="T24" s="357"/>
      <c r="U24" s="357"/>
      <c r="V24" s="358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70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70</v>
      </c>
      <c r="X29" s="332">
        <v>126</v>
      </c>
      <c r="Y29" s="333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70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73</v>
      </c>
      <c r="Q31" s="357"/>
      <c r="R31" s="357"/>
      <c r="S31" s="357"/>
      <c r="T31" s="357"/>
      <c r="U31" s="357"/>
      <c r="V31" s="358"/>
      <c r="W31" s="37" t="s">
        <v>70</v>
      </c>
      <c r="X31" s="334">
        <f>IFERROR(SUM(X28:X30),"0")</f>
        <v>126</v>
      </c>
      <c r="Y31" s="334">
        <f>IFERROR(SUM(Y28:Y30),"0")</f>
        <v>126</v>
      </c>
      <c r="Z31" s="334">
        <f>IFERROR(IF(Z28="",0,Z28),"0")+IFERROR(IF(Z29="",0,Z29),"0")+IFERROR(IF(Z30="",0,Z30),"0")</f>
        <v>1.1856599999999999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73</v>
      </c>
      <c r="Q32" s="357"/>
      <c r="R32" s="357"/>
      <c r="S32" s="357"/>
      <c r="T32" s="357"/>
      <c r="U32" s="357"/>
      <c r="V32" s="358"/>
      <c r="W32" s="37" t="s">
        <v>74</v>
      </c>
      <c r="X32" s="334">
        <f>IFERROR(SUMPRODUCT(X28:X30*H28:H30),"0")</f>
        <v>189</v>
      </c>
      <c r="Y32" s="334">
        <f>IFERROR(SUMPRODUCT(Y28:Y30*H28:H30),"0")</f>
        <v>189</v>
      </c>
      <c r="Z32" s="37"/>
      <c r="AA32" s="335"/>
      <c r="AB32" s="335"/>
      <c r="AC32" s="335"/>
    </row>
    <row r="33" spans="1:68" ht="16.5" hidden="1" customHeight="1" x14ac:dyDescent="0.25">
      <c r="A33" s="375" t="s">
        <v>87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64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88</v>
      </c>
      <c r="B35" s="54" t="s">
        <v>89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70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70</v>
      </c>
      <c r="X36" s="332">
        <v>12</v>
      </c>
      <c r="Y36" s="333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94</v>
      </c>
      <c r="B37" s="54" t="s">
        <v>95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70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73</v>
      </c>
      <c r="Q38" s="357"/>
      <c r="R38" s="357"/>
      <c r="S38" s="357"/>
      <c r="T38" s="357"/>
      <c r="U38" s="357"/>
      <c r="V38" s="358"/>
      <c r="W38" s="37" t="s">
        <v>70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73</v>
      </c>
      <c r="Q39" s="357"/>
      <c r="R39" s="357"/>
      <c r="S39" s="357"/>
      <c r="T39" s="357"/>
      <c r="U39" s="357"/>
      <c r="V39" s="358"/>
      <c r="W39" s="37" t="s">
        <v>74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hidden="1" customHeight="1" x14ac:dyDescent="0.25">
      <c r="A40" s="375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64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98</v>
      </c>
      <c r="B42" s="54" t="s">
        <v>99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70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70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32">
        <v>24</v>
      </c>
      <c r="Y46" s="333">
        <f t="shared" si="0"/>
        <v>24</v>
      </c>
      <c r="Z46" s="36">
        <f t="shared" si="1"/>
        <v>0.372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32">
        <v>60</v>
      </c>
      <c r="Y48" s="333">
        <f t="shared" si="0"/>
        <v>60</v>
      </c>
      <c r="Z48" s="36">
        <f t="shared" si="1"/>
        <v>0.92999999999999994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438</v>
      </c>
      <c r="BN48" s="67">
        <f t="shared" si="3"/>
        <v>438</v>
      </c>
      <c r="BO48" s="67">
        <f t="shared" si="4"/>
        <v>0.7142857142857143</v>
      </c>
      <c r="BP48" s="67">
        <f t="shared" si="5"/>
        <v>0.7142857142857143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67</v>
      </c>
      <c r="L49" s="32" t="s">
        <v>100</v>
      </c>
      <c r="M49" s="33" t="s">
        <v>69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111</v>
      </c>
      <c r="AG49" s="67"/>
      <c r="AJ49" s="71" t="s">
        <v>102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73</v>
      </c>
      <c r="Q50" s="357"/>
      <c r="R50" s="357"/>
      <c r="S50" s="357"/>
      <c r="T50" s="357"/>
      <c r="U50" s="357"/>
      <c r="V50" s="358"/>
      <c r="W50" s="37" t="s">
        <v>70</v>
      </c>
      <c r="X50" s="334">
        <f>IFERROR(SUM(X42:X49),"0")</f>
        <v>108</v>
      </c>
      <c r="Y50" s="334">
        <f>IFERROR(SUM(Y42:Y49),"0")</f>
        <v>108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1.6739999999999999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73</v>
      </c>
      <c r="Q51" s="357"/>
      <c r="R51" s="357"/>
      <c r="S51" s="357"/>
      <c r="T51" s="357"/>
      <c r="U51" s="357"/>
      <c r="V51" s="358"/>
      <c r="W51" s="37" t="s">
        <v>74</v>
      </c>
      <c r="X51" s="334">
        <f>IFERROR(SUMPRODUCT(X42:X49*H42:H49),"0")</f>
        <v>756</v>
      </c>
      <c r="Y51" s="334">
        <f>IFERROR(SUMPRODUCT(Y42:Y49*H42:H49),"0")</f>
        <v>756</v>
      </c>
      <c r="Z51" s="37"/>
      <c r="AA51" s="335"/>
      <c r="AB51" s="335"/>
      <c r="AC51" s="335"/>
    </row>
    <row r="52" spans="1:68" ht="16.5" hidden="1" customHeight="1" x14ac:dyDescent="0.25">
      <c r="A52" s="375" t="s">
        <v>120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64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121</v>
      </c>
      <c r="B54" s="54" t="s">
        <v>122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123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73</v>
      </c>
      <c r="Q55" s="357"/>
      <c r="R55" s="357"/>
      <c r="S55" s="357"/>
      <c r="T55" s="357"/>
      <c r="U55" s="357"/>
      <c r="V55" s="358"/>
      <c r="W55" s="37" t="s">
        <v>70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73</v>
      </c>
      <c r="Q56" s="357"/>
      <c r="R56" s="357"/>
      <c r="S56" s="357"/>
      <c r="T56" s="357"/>
      <c r="U56" s="357"/>
      <c r="V56" s="358"/>
      <c r="W56" s="37" t="s">
        <v>74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124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125</v>
      </c>
      <c r="B58" s="54" t="s">
        <v>126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70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127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73</v>
      </c>
      <c r="Q59" s="357"/>
      <c r="R59" s="357"/>
      <c r="S59" s="357"/>
      <c r="T59" s="357"/>
      <c r="U59" s="357"/>
      <c r="V59" s="358"/>
      <c r="W59" s="37" t="s">
        <v>70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73</v>
      </c>
      <c r="Q60" s="357"/>
      <c r="R60" s="357"/>
      <c r="S60" s="357"/>
      <c r="T60" s="357"/>
      <c r="U60" s="357"/>
      <c r="V60" s="358"/>
      <c r="W60" s="37" t="s">
        <v>74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77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128</v>
      </c>
      <c r="B62" s="54" t="s">
        <v>129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70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73</v>
      </c>
      <c r="Q63" s="357"/>
      <c r="R63" s="357"/>
      <c r="S63" s="357"/>
      <c r="T63" s="357"/>
      <c r="U63" s="357"/>
      <c r="V63" s="358"/>
      <c r="W63" s="37" t="s">
        <v>70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73</v>
      </c>
      <c r="Q64" s="357"/>
      <c r="R64" s="357"/>
      <c r="S64" s="357"/>
      <c r="T64" s="357"/>
      <c r="U64" s="357"/>
      <c r="V64" s="358"/>
      <c r="W64" s="37" t="s">
        <v>74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131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132</v>
      </c>
      <c r="B66" s="54" t="s">
        <v>133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70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73</v>
      </c>
      <c r="Q68" s="357"/>
      <c r="R68" s="357"/>
      <c r="S68" s="357"/>
      <c r="T68" s="357"/>
      <c r="U68" s="357"/>
      <c r="V68" s="358"/>
      <c r="W68" s="37" t="s">
        <v>70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73</v>
      </c>
      <c r="Q69" s="357"/>
      <c r="R69" s="357"/>
      <c r="S69" s="357"/>
      <c r="T69" s="357"/>
      <c r="U69" s="357"/>
      <c r="V69" s="358"/>
      <c r="W69" s="37" t="s">
        <v>74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137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138</v>
      </c>
      <c r="B71" s="54" t="s">
        <v>139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70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70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143</v>
      </c>
      <c r="B73" s="54" t="s">
        <v>144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70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73</v>
      </c>
      <c r="Q74" s="357"/>
      <c r="R74" s="357"/>
      <c r="S74" s="357"/>
      <c r="T74" s="357"/>
      <c r="U74" s="357"/>
      <c r="V74" s="358"/>
      <c r="W74" s="37" t="s">
        <v>70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73</v>
      </c>
      <c r="Q75" s="357"/>
      <c r="R75" s="357"/>
      <c r="S75" s="357"/>
      <c r="T75" s="357"/>
      <c r="U75" s="357"/>
      <c r="V75" s="358"/>
      <c r="W75" s="37" t="s">
        <v>74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145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64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146</v>
      </c>
      <c r="B78" s="54" t="s">
        <v>147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70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70</v>
      </c>
      <c r="X79" s="332">
        <v>84</v>
      </c>
      <c r="Y79" s="333">
        <f>IFERROR(IF(X79="","",X79),"")</f>
        <v>84</v>
      </c>
      <c r="Z79" s="36">
        <f>IFERROR(IF(X79="","",X79*0.00866),"")</f>
        <v>0.72743999999999998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437.90879999999999</v>
      </c>
      <c r="BN79" s="67">
        <f>IFERROR(Y79*I79,"0")</f>
        <v>437.90879999999999</v>
      </c>
      <c r="BO79" s="67">
        <f>IFERROR(X79/J79,"0")</f>
        <v>0.58333333333333337</v>
      </c>
      <c r="BP79" s="67">
        <f>IFERROR(Y79/J79,"0")</f>
        <v>0.58333333333333337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73</v>
      </c>
      <c r="Q80" s="357"/>
      <c r="R80" s="357"/>
      <c r="S80" s="357"/>
      <c r="T80" s="357"/>
      <c r="U80" s="357"/>
      <c r="V80" s="358"/>
      <c r="W80" s="37" t="s">
        <v>70</v>
      </c>
      <c r="X80" s="334">
        <f>IFERROR(SUM(X78:X79),"0")</f>
        <v>84</v>
      </c>
      <c r="Y80" s="334">
        <f>IFERROR(SUM(Y78:Y79),"0")</f>
        <v>84</v>
      </c>
      <c r="Z80" s="334">
        <f>IFERROR(IF(Z78="",0,Z78),"0")+IFERROR(IF(Z79="",0,Z79),"0")</f>
        <v>0.72743999999999998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73</v>
      </c>
      <c r="Q81" s="357"/>
      <c r="R81" s="357"/>
      <c r="S81" s="357"/>
      <c r="T81" s="357"/>
      <c r="U81" s="357"/>
      <c r="V81" s="358"/>
      <c r="W81" s="37" t="s">
        <v>74</v>
      </c>
      <c r="X81" s="334">
        <f>IFERROR(SUMPRODUCT(X78:X79*H78:H79),"0")</f>
        <v>420</v>
      </c>
      <c r="Y81" s="334">
        <f>IFERROR(SUMPRODUCT(Y78:Y79*H78:H79),"0")</f>
        <v>420</v>
      </c>
      <c r="Z81" s="37"/>
      <c r="AA81" s="335"/>
      <c r="AB81" s="335"/>
      <c r="AC81" s="335"/>
    </row>
    <row r="82" spans="1:68" ht="16.5" hidden="1" customHeight="1" x14ac:dyDescent="0.25">
      <c r="A82" s="375" t="s">
        <v>152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137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70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73</v>
      </c>
      <c r="Q85" s="357"/>
      <c r="R85" s="357"/>
      <c r="S85" s="357"/>
      <c r="T85" s="357"/>
      <c r="U85" s="357"/>
      <c r="V85" s="358"/>
      <c r="W85" s="37" t="s">
        <v>70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73</v>
      </c>
      <c r="Q86" s="357"/>
      <c r="R86" s="357"/>
      <c r="S86" s="357"/>
      <c r="T86" s="357"/>
      <c r="U86" s="357"/>
      <c r="V86" s="358"/>
      <c r="W86" s="37" t="s">
        <v>74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hidden="1" customHeight="1" x14ac:dyDescent="0.25">
      <c r="A87" s="375" t="s">
        <v>156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157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70</v>
      </c>
      <c r="X90" s="332">
        <v>14</v>
      </c>
      <c r="Y90" s="333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73</v>
      </c>
      <c r="Q91" s="357"/>
      <c r="R91" s="357"/>
      <c r="S91" s="357"/>
      <c r="T91" s="357"/>
      <c r="U91" s="357"/>
      <c r="V91" s="358"/>
      <c r="W91" s="37" t="s">
        <v>70</v>
      </c>
      <c r="X91" s="334">
        <f>IFERROR(SUM(X89:X90),"0")</f>
        <v>28</v>
      </c>
      <c r="Y91" s="334">
        <f>IFERROR(SUM(Y89:Y90),"0")</f>
        <v>28</v>
      </c>
      <c r="Z91" s="334">
        <f>IFERROR(IF(Z89="",0,Z89),"0")+IFERROR(IF(Z90="",0,Z90),"0")</f>
        <v>0.50063999999999997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73</v>
      </c>
      <c r="Q92" s="357"/>
      <c r="R92" s="357"/>
      <c r="S92" s="357"/>
      <c r="T92" s="357"/>
      <c r="U92" s="357"/>
      <c r="V92" s="358"/>
      <c r="W92" s="37" t="s">
        <v>74</v>
      </c>
      <c r="X92" s="334">
        <f>IFERROR(SUMPRODUCT(X89:X90*H89:H90),"0")</f>
        <v>100.8</v>
      </c>
      <c r="Y92" s="334">
        <f>IFERROR(SUMPRODUCT(Y89:Y90*H89:H90),"0")</f>
        <v>100.8</v>
      </c>
      <c r="Z92" s="37"/>
      <c r="AA92" s="335"/>
      <c r="AB92" s="335"/>
      <c r="AC92" s="335"/>
    </row>
    <row r="93" spans="1:68" ht="16.5" hidden="1" customHeight="1" x14ac:dyDescent="0.25">
      <c r="A93" s="375" t="s">
        <v>164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137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80</v>
      </c>
      <c r="L95" s="32" t="s">
        <v>100</v>
      </c>
      <c r="M95" s="33" t="s">
        <v>69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70</v>
      </c>
      <c r="X95" s="332">
        <v>14</v>
      </c>
      <c r="Y95" s="333">
        <f t="shared" ref="Y95:Y100" si="6">IFERROR(IF(X95="","",X95),"")</f>
        <v>14</v>
      </c>
      <c r="Z95" s="36">
        <f t="shared" ref="Z95:Z100" si="7">IFERROR(IF(X95="","",X95*0.01788),"")</f>
        <v>0.25031999999999999</v>
      </c>
      <c r="AA95" s="56"/>
      <c r="AB95" s="57"/>
      <c r="AC95" s="128" t="s">
        <v>155</v>
      </c>
      <c r="AG95" s="67"/>
      <c r="AJ95" s="71" t="s">
        <v>102</v>
      </c>
      <c r="AK95" s="71">
        <v>14</v>
      </c>
      <c r="BB95" s="129" t="s">
        <v>82</v>
      </c>
      <c r="BM95" s="67">
        <f t="shared" ref="BM95:BM100" si="8">IFERROR(X95*I95,"0")</f>
        <v>60.250400000000006</v>
      </c>
      <c r="BN95" s="67">
        <f t="shared" ref="BN95:BN100" si="9">IFERROR(Y95*I95,"0")</f>
        <v>60.250400000000006</v>
      </c>
      <c r="BO95" s="67">
        <f t="shared" ref="BO95:BO100" si="10">IFERROR(X95/J95,"0")</f>
        <v>0.2</v>
      </c>
      <c r="BP95" s="67">
        <f t="shared" ref="BP95:BP100" si="11">IFERROR(Y95/J95,"0")</f>
        <v>0.2</v>
      </c>
    </row>
    <row r="96" spans="1:68" ht="27" customHeight="1" x14ac:dyDescent="0.25">
      <c r="A96" s="54" t="s">
        <v>167</v>
      </c>
      <c r="B96" s="54" t="s">
        <v>168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80</v>
      </c>
      <c r="L96" s="32" t="s">
        <v>105</v>
      </c>
      <c r="M96" s="33" t="s">
        <v>69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70</v>
      </c>
      <c r="X96" s="332">
        <v>70</v>
      </c>
      <c r="Y96" s="333">
        <f t="shared" si="6"/>
        <v>70</v>
      </c>
      <c r="Z96" s="36">
        <f t="shared" si="7"/>
        <v>1.2516</v>
      </c>
      <c r="AA96" s="56"/>
      <c r="AB96" s="57"/>
      <c r="AC96" s="130" t="s">
        <v>155</v>
      </c>
      <c r="AG96" s="67"/>
      <c r="AJ96" s="71" t="s">
        <v>106</v>
      </c>
      <c r="AK96" s="71">
        <v>70</v>
      </c>
      <c r="BB96" s="131" t="s">
        <v>82</v>
      </c>
      <c r="BM96" s="67">
        <f t="shared" si="8"/>
        <v>301.25200000000001</v>
      </c>
      <c r="BN96" s="67">
        <f t="shared" si="9"/>
        <v>301.25200000000001</v>
      </c>
      <c r="BO96" s="67">
        <f t="shared" si="10"/>
        <v>1</v>
      </c>
      <c r="BP96" s="67">
        <f t="shared" si="11"/>
        <v>1</v>
      </c>
    </row>
    <row r="97" spans="1:68" ht="27" hidden="1" customHeight="1" x14ac:dyDescent="0.25">
      <c r="A97" s="54" t="s">
        <v>169</v>
      </c>
      <c r="B97" s="54" t="s">
        <v>170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171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70</v>
      </c>
      <c r="X98" s="332">
        <v>56</v>
      </c>
      <c r="Y98" s="333">
        <f t="shared" si="6"/>
        <v>56</v>
      </c>
      <c r="Z98" s="36">
        <f t="shared" si="7"/>
        <v>1.0012799999999999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8"/>
        <v>241.00160000000002</v>
      </c>
      <c r="BN98" s="67">
        <f t="shared" si="9"/>
        <v>241.00160000000002</v>
      </c>
      <c r="BO98" s="67">
        <f t="shared" si="10"/>
        <v>0.8</v>
      </c>
      <c r="BP98" s="67">
        <f t="shared" si="11"/>
        <v>0.8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83" t="s">
        <v>176</v>
      </c>
      <c r="Q99" s="339"/>
      <c r="R99" s="339"/>
      <c r="S99" s="339"/>
      <c r="T99" s="340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177</v>
      </c>
      <c r="B100" s="54" t="s">
        <v>178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80</v>
      </c>
      <c r="L100" s="32" t="s">
        <v>100</v>
      </c>
      <c r="M100" s="33" t="s">
        <v>69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70</v>
      </c>
      <c r="X100" s="332">
        <v>14</v>
      </c>
      <c r="Y100" s="333">
        <f t="shared" si="6"/>
        <v>14</v>
      </c>
      <c r="Z100" s="36">
        <f t="shared" si="7"/>
        <v>0.25031999999999999</v>
      </c>
      <c r="AA100" s="56"/>
      <c r="AB100" s="57"/>
      <c r="AC100" s="138" t="s">
        <v>179</v>
      </c>
      <c r="AG100" s="67"/>
      <c r="AJ100" s="71" t="s">
        <v>102</v>
      </c>
      <c r="AK100" s="71">
        <v>14</v>
      </c>
      <c r="BB100" s="139" t="s">
        <v>82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73</v>
      </c>
      <c r="Q101" s="357"/>
      <c r="R101" s="357"/>
      <c r="S101" s="357"/>
      <c r="T101" s="357"/>
      <c r="U101" s="357"/>
      <c r="V101" s="358"/>
      <c r="W101" s="37" t="s">
        <v>70</v>
      </c>
      <c r="X101" s="334">
        <f>IFERROR(SUM(X95:X100),"0")</f>
        <v>154</v>
      </c>
      <c r="Y101" s="334">
        <f>IFERROR(SUM(Y95:Y100),"0")</f>
        <v>154</v>
      </c>
      <c r="Z101" s="334">
        <f>IFERROR(IF(Z95="",0,Z95),"0")+IFERROR(IF(Z96="",0,Z96),"0")+IFERROR(IF(Z97="",0,Z97),"0")+IFERROR(IF(Z98="",0,Z98),"0")+IFERROR(IF(Z99="",0,Z99),"0")+IFERROR(IF(Z100="",0,Z100),"0")</f>
        <v>2.75352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73</v>
      </c>
      <c r="Q102" s="357"/>
      <c r="R102" s="357"/>
      <c r="S102" s="357"/>
      <c r="T102" s="357"/>
      <c r="U102" s="357"/>
      <c r="V102" s="358"/>
      <c r="W102" s="37" t="s">
        <v>74</v>
      </c>
      <c r="X102" s="334">
        <f>IFERROR(SUMPRODUCT(X95:X100*H95:H100),"0")</f>
        <v>562.79999999999995</v>
      </c>
      <c r="Y102" s="334">
        <f>IFERROR(SUMPRODUCT(Y95:Y100*H95:H100),"0")</f>
        <v>562.79999999999995</v>
      </c>
      <c r="Z102" s="37"/>
      <c r="AA102" s="335"/>
      <c r="AB102" s="335"/>
      <c r="AC102" s="335"/>
    </row>
    <row r="103" spans="1:68" ht="16.5" hidden="1" customHeight="1" x14ac:dyDescent="0.25">
      <c r="A103" s="375" t="s">
        <v>180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131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181</v>
      </c>
      <c r="B105" s="54" t="s">
        <v>182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80</v>
      </c>
      <c r="L105" s="32" t="s">
        <v>100</v>
      </c>
      <c r="M105" s="33" t="s">
        <v>69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70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183</v>
      </c>
      <c r="AG105" s="67"/>
      <c r="AJ105" s="71" t="s">
        <v>102</v>
      </c>
      <c r="AK105" s="71">
        <v>14</v>
      </c>
      <c r="BB105" s="141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155</v>
      </c>
      <c r="AG106" s="67"/>
      <c r="AJ106" s="71" t="s">
        <v>72</v>
      </c>
      <c r="AK106" s="71">
        <v>1</v>
      </c>
      <c r="BB106" s="143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hidden="1" customHeight="1" x14ac:dyDescent="0.25">
      <c r="A107" s="54" t="s">
        <v>186</v>
      </c>
      <c r="B107" s="54" t="s">
        <v>187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188</v>
      </c>
      <c r="AG107" s="67"/>
      <c r="AJ107" s="71" t="s">
        <v>72</v>
      </c>
      <c r="AK107" s="71">
        <v>1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73</v>
      </c>
      <c r="Q108" s="357"/>
      <c r="R108" s="357"/>
      <c r="S108" s="357"/>
      <c r="T108" s="357"/>
      <c r="U108" s="357"/>
      <c r="V108" s="358"/>
      <c r="W108" s="37" t="s">
        <v>70</v>
      </c>
      <c r="X108" s="334">
        <f>IFERROR(SUM(X105:X107),"0")</f>
        <v>0</v>
      </c>
      <c r="Y108" s="334">
        <f>IFERROR(SUM(Y105:Y107),"0")</f>
        <v>0</v>
      </c>
      <c r="Z108" s="334">
        <f>IFERROR(IF(Z105="",0,Z105),"0")+IFERROR(IF(Z106="",0,Z106),"0")+IFERROR(IF(Z107="",0,Z107),"0")</f>
        <v>0</v>
      </c>
      <c r="AA108" s="335"/>
      <c r="AB108" s="335"/>
      <c r="AC108" s="335"/>
    </row>
    <row r="109" spans="1:68" hidden="1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73</v>
      </c>
      <c r="Q109" s="357"/>
      <c r="R109" s="357"/>
      <c r="S109" s="357"/>
      <c r="T109" s="357"/>
      <c r="U109" s="357"/>
      <c r="V109" s="358"/>
      <c r="W109" s="37" t="s">
        <v>74</v>
      </c>
      <c r="X109" s="334">
        <f>IFERROR(SUMPRODUCT(X105:X107*H105:H107),"0")</f>
        <v>0</v>
      </c>
      <c r="Y109" s="334">
        <f>IFERROR(SUMPRODUCT(Y105:Y107*H105:H107),"0")</f>
        <v>0</v>
      </c>
      <c r="Z109" s="37"/>
      <c r="AA109" s="335"/>
      <c r="AB109" s="335"/>
      <c r="AC109" s="335"/>
    </row>
    <row r="110" spans="1:68" ht="16.5" hidden="1" customHeight="1" x14ac:dyDescent="0.25">
      <c r="A110" s="375" t="s">
        <v>189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64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customHeight="1" x14ac:dyDescent="0.25">
      <c r="A112" s="54" t="s">
        <v>190</v>
      </c>
      <c r="B112" s="54" t="s">
        <v>191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67</v>
      </c>
      <c r="L112" s="32" t="s">
        <v>68</v>
      </c>
      <c r="M112" s="33" t="s">
        <v>69</v>
      </c>
      <c r="N112" s="33"/>
      <c r="O112" s="32">
        <v>180</v>
      </c>
      <c r="P112" s="498" t="s">
        <v>192</v>
      </c>
      <c r="Q112" s="339"/>
      <c r="R112" s="339"/>
      <c r="S112" s="339"/>
      <c r="T112" s="340"/>
      <c r="U112" s="34"/>
      <c r="V112" s="34"/>
      <c r="W112" s="35" t="s">
        <v>70</v>
      </c>
      <c r="X112" s="332">
        <v>60</v>
      </c>
      <c r="Y112" s="333">
        <f t="shared" ref="Y112:Y117" si="12">IFERROR(IF(X112="","",X112),"")</f>
        <v>60</v>
      </c>
      <c r="Z112" s="36">
        <f t="shared" ref="Z112:Z117" si="13">IFERROR(IF(X112="","",X112*0.0155),"")</f>
        <v>0.92999999999999994</v>
      </c>
      <c r="AA112" s="56"/>
      <c r="AB112" s="57"/>
      <c r="AC112" s="146" t="s">
        <v>193</v>
      </c>
      <c r="AG112" s="67"/>
      <c r="AJ112" s="71" t="s">
        <v>72</v>
      </c>
      <c r="AK112" s="71">
        <v>1</v>
      </c>
      <c r="BB112" s="147" t="s">
        <v>1</v>
      </c>
      <c r="BM112" s="67">
        <f t="shared" ref="BM112:BM117" si="14">IFERROR(X112*I112,"0")</f>
        <v>436.8</v>
      </c>
      <c r="BN112" s="67">
        <f t="shared" ref="BN112:BN117" si="15">IFERROR(Y112*I112,"0")</f>
        <v>436.8</v>
      </c>
      <c r="BO112" s="67">
        <f t="shared" ref="BO112:BO117" si="16">IFERROR(X112/J112,"0")</f>
        <v>0.7142857142857143</v>
      </c>
      <c r="BP112" s="67">
        <f t="shared" ref="BP112:BP117" si="17">IFERROR(Y112/J112,"0")</f>
        <v>0.7142857142857143</v>
      </c>
    </row>
    <row r="113" spans="1:68" ht="27" customHeight="1" x14ac:dyDescent="0.25">
      <c r="A113" s="54" t="s">
        <v>194</v>
      </c>
      <c r="B113" s="54" t="s">
        <v>195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67</v>
      </c>
      <c r="L113" s="32" t="s">
        <v>100</v>
      </c>
      <c r="M113" s="33" t="s">
        <v>69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70</v>
      </c>
      <c r="X113" s="332">
        <v>24</v>
      </c>
      <c r="Y113" s="333">
        <f t="shared" si="12"/>
        <v>24</v>
      </c>
      <c r="Z113" s="36">
        <f t="shared" si="13"/>
        <v>0.372</v>
      </c>
      <c r="AA113" s="56"/>
      <c r="AB113" s="57"/>
      <c r="AC113" s="148" t="s">
        <v>149</v>
      </c>
      <c r="AG113" s="67"/>
      <c r="AJ113" s="71" t="s">
        <v>102</v>
      </c>
      <c r="AK113" s="71">
        <v>12</v>
      </c>
      <c r="BB113" s="149" t="s">
        <v>1</v>
      </c>
      <c r="BM113" s="67">
        <f t="shared" si="14"/>
        <v>161.2704</v>
      </c>
      <c r="BN113" s="67">
        <f t="shared" si="15"/>
        <v>161.2704</v>
      </c>
      <c r="BO113" s="67">
        <f t="shared" si="16"/>
        <v>0.2857142857142857</v>
      </c>
      <c r="BP113" s="67">
        <f t="shared" si="17"/>
        <v>0.2857142857142857</v>
      </c>
    </row>
    <row r="114" spans="1:68" ht="27" customHeight="1" x14ac:dyDescent="0.25">
      <c r="A114" s="54" t="s">
        <v>196</v>
      </c>
      <c r="B114" s="54" t="s">
        <v>197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67</v>
      </c>
      <c r="L114" s="32" t="s">
        <v>105</v>
      </c>
      <c r="M114" s="33" t="s">
        <v>69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70</v>
      </c>
      <c r="X114" s="332">
        <v>72</v>
      </c>
      <c r="Y114" s="333">
        <f t="shared" si="12"/>
        <v>72</v>
      </c>
      <c r="Z114" s="36">
        <f t="shared" si="13"/>
        <v>1.1160000000000001</v>
      </c>
      <c r="AA114" s="56"/>
      <c r="AB114" s="57"/>
      <c r="AC114" s="150" t="s">
        <v>149</v>
      </c>
      <c r="AG114" s="67"/>
      <c r="AJ114" s="71" t="s">
        <v>106</v>
      </c>
      <c r="AK114" s="71">
        <v>84</v>
      </c>
      <c r="BB114" s="151" t="s">
        <v>1</v>
      </c>
      <c r="BM114" s="67">
        <f t="shared" si="14"/>
        <v>525.6</v>
      </c>
      <c r="BN114" s="67">
        <f t="shared" si="15"/>
        <v>525.6</v>
      </c>
      <c r="BO114" s="67">
        <f t="shared" si="16"/>
        <v>0.8571428571428571</v>
      </c>
      <c r="BP114" s="67">
        <f t="shared" si="17"/>
        <v>0.8571428571428571</v>
      </c>
    </row>
    <row r="115" spans="1:68" ht="27" hidden="1" customHeight="1" x14ac:dyDescent="0.25">
      <c r="A115" s="54" t="s">
        <v>198</v>
      </c>
      <c r="B115" s="54" t="s">
        <v>199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67</v>
      </c>
      <c r="L115" s="32" t="s">
        <v>105</v>
      </c>
      <c r="M115" s="33" t="s">
        <v>69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70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149</v>
      </c>
      <c r="AG115" s="67"/>
      <c r="AJ115" s="71" t="s">
        <v>106</v>
      </c>
      <c r="AK115" s="71">
        <v>84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200</v>
      </c>
      <c r="B116" s="54" t="s">
        <v>201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67</v>
      </c>
      <c r="L116" s="32" t="s">
        <v>100</v>
      </c>
      <c r="M116" s="33" t="s">
        <v>69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70</v>
      </c>
      <c r="X116" s="332">
        <v>24</v>
      </c>
      <c r="Y116" s="333">
        <f t="shared" si="12"/>
        <v>24</v>
      </c>
      <c r="Z116" s="36">
        <f t="shared" si="13"/>
        <v>0.372</v>
      </c>
      <c r="AA116" s="56"/>
      <c r="AB116" s="57"/>
      <c r="AC116" s="154" t="s">
        <v>149</v>
      </c>
      <c r="AG116" s="67"/>
      <c r="AJ116" s="71" t="s">
        <v>102</v>
      </c>
      <c r="AK116" s="71">
        <v>12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202</v>
      </c>
      <c r="B117" s="54" t="s">
        <v>203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67</v>
      </c>
      <c r="L117" s="32" t="s">
        <v>105</v>
      </c>
      <c r="M117" s="33" t="s">
        <v>69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32">
        <v>96</v>
      </c>
      <c r="Y117" s="333">
        <f t="shared" si="12"/>
        <v>96</v>
      </c>
      <c r="Z117" s="36">
        <f t="shared" si="13"/>
        <v>1.488</v>
      </c>
      <c r="AA117" s="56"/>
      <c r="AB117" s="57"/>
      <c r="AC117" s="156" t="s">
        <v>149</v>
      </c>
      <c r="AG117" s="67"/>
      <c r="AJ117" s="71" t="s">
        <v>106</v>
      </c>
      <c r="AK117" s="71">
        <v>84</v>
      </c>
      <c r="BB117" s="157" t="s">
        <v>1</v>
      </c>
      <c r="BM117" s="67">
        <f t="shared" si="14"/>
        <v>700.8</v>
      </c>
      <c r="BN117" s="67">
        <f t="shared" si="15"/>
        <v>700.8</v>
      </c>
      <c r="BO117" s="67">
        <f t="shared" si="16"/>
        <v>1.1428571428571428</v>
      </c>
      <c r="BP117" s="67">
        <f t="shared" si="17"/>
        <v>1.1428571428571428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73</v>
      </c>
      <c r="Q118" s="357"/>
      <c r="R118" s="357"/>
      <c r="S118" s="357"/>
      <c r="T118" s="357"/>
      <c r="U118" s="357"/>
      <c r="V118" s="358"/>
      <c r="W118" s="37" t="s">
        <v>70</v>
      </c>
      <c r="X118" s="334">
        <f>IFERROR(SUM(X112:X117),"0")</f>
        <v>276</v>
      </c>
      <c r="Y118" s="334">
        <f>IFERROR(SUM(Y112:Y117),"0")</f>
        <v>276</v>
      </c>
      <c r="Z118" s="334">
        <f>IFERROR(IF(Z112="",0,Z112),"0")+IFERROR(IF(Z113="",0,Z113),"0")+IFERROR(IF(Z114="",0,Z114),"0")+IFERROR(IF(Z115="",0,Z115),"0")+IFERROR(IF(Z116="",0,Z116),"0")+IFERROR(IF(Z117="",0,Z117),"0")</f>
        <v>4.2780000000000005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73</v>
      </c>
      <c r="Q119" s="357"/>
      <c r="R119" s="357"/>
      <c r="S119" s="357"/>
      <c r="T119" s="357"/>
      <c r="U119" s="357"/>
      <c r="V119" s="358"/>
      <c r="W119" s="37" t="s">
        <v>74</v>
      </c>
      <c r="X119" s="334">
        <f>IFERROR(SUMPRODUCT(X112:X117*H112:H117),"0")</f>
        <v>1903.1999999999998</v>
      </c>
      <c r="Y119" s="334">
        <f>IFERROR(SUMPRODUCT(Y112:Y117*H112:H117),"0")</f>
        <v>1903.1999999999998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137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customHeight="1" x14ac:dyDescent="0.25">
      <c r="A121" s="54" t="s">
        <v>204</v>
      </c>
      <c r="B121" s="54" t="s">
        <v>205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3" t="s">
        <v>206</v>
      </c>
      <c r="Q121" s="339"/>
      <c r="R121" s="339"/>
      <c r="S121" s="339"/>
      <c r="T121" s="340"/>
      <c r="U121" s="34"/>
      <c r="V121" s="34"/>
      <c r="W121" s="35" t="s">
        <v>70</v>
      </c>
      <c r="X121" s="332">
        <v>56</v>
      </c>
      <c r="Y121" s="333">
        <f>IFERROR(IF(X121="","",X121),"")</f>
        <v>56</v>
      </c>
      <c r="Z121" s="36">
        <f>IFERROR(IF(X121="","",X121*0.01788),"")</f>
        <v>1.0012799999999999</v>
      </c>
      <c r="AA121" s="56"/>
      <c r="AB121" s="57"/>
      <c r="AC121" s="158" t="s">
        <v>207</v>
      </c>
      <c r="AG121" s="67"/>
      <c r="AJ121" s="71" t="s">
        <v>72</v>
      </c>
      <c r="AK121" s="71">
        <v>1</v>
      </c>
      <c r="BB121" s="159" t="s">
        <v>82</v>
      </c>
      <c r="BM121" s="67">
        <f>IFERROR(X121*I121,"0")</f>
        <v>187.24160000000001</v>
      </c>
      <c r="BN121" s="67">
        <f>IFERROR(Y121*I121,"0")</f>
        <v>187.24160000000001</v>
      </c>
      <c r="BO121" s="67">
        <f>IFERROR(X121/J121,"0")</f>
        <v>0.8</v>
      </c>
      <c r="BP121" s="67">
        <f>IFERROR(Y121/J121,"0")</f>
        <v>0.8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73</v>
      </c>
      <c r="Q122" s="357"/>
      <c r="R122" s="357"/>
      <c r="S122" s="357"/>
      <c r="T122" s="357"/>
      <c r="U122" s="357"/>
      <c r="V122" s="358"/>
      <c r="W122" s="37" t="s">
        <v>70</v>
      </c>
      <c r="X122" s="334">
        <f>IFERROR(SUM(X121:X121),"0")</f>
        <v>56</v>
      </c>
      <c r="Y122" s="334">
        <f>IFERROR(SUM(Y121:Y121),"0")</f>
        <v>56</v>
      </c>
      <c r="Z122" s="334">
        <f>IFERROR(IF(Z121="",0,Z121),"0")</f>
        <v>1.0012799999999999</v>
      </c>
      <c r="AA122" s="335"/>
      <c r="AB122" s="335"/>
      <c r="AC122" s="335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73</v>
      </c>
      <c r="Q123" s="357"/>
      <c r="R123" s="357"/>
      <c r="S123" s="357"/>
      <c r="T123" s="357"/>
      <c r="U123" s="357"/>
      <c r="V123" s="358"/>
      <c r="W123" s="37" t="s">
        <v>74</v>
      </c>
      <c r="X123" s="334">
        <f>IFERROR(SUMPRODUCT(X121:X121*H121:H121),"0")</f>
        <v>147.84</v>
      </c>
      <c r="Y123" s="334">
        <f>IFERROR(SUMPRODUCT(Y121:Y121*H121:H121),"0")</f>
        <v>147.84</v>
      </c>
      <c r="Z123" s="37"/>
      <c r="AA123" s="335"/>
      <c r="AB123" s="335"/>
      <c r="AC123" s="335"/>
    </row>
    <row r="124" spans="1:68" ht="16.5" hidden="1" customHeight="1" x14ac:dyDescent="0.25">
      <c r="A124" s="375" t="s">
        <v>208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137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209</v>
      </c>
      <c r="B126" s="54" t="s">
        <v>210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80</v>
      </c>
      <c r="L126" s="32" t="s">
        <v>105</v>
      </c>
      <c r="M126" s="33" t="s">
        <v>69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70</v>
      </c>
      <c r="X126" s="332">
        <v>70</v>
      </c>
      <c r="Y126" s="333">
        <f>IFERROR(IF(X126="","",X126),"")</f>
        <v>70</v>
      </c>
      <c r="Z126" s="36">
        <f>IFERROR(IF(X126="","",X126*0.01788),"")</f>
        <v>1.2516</v>
      </c>
      <c r="AA126" s="56"/>
      <c r="AB126" s="57"/>
      <c r="AC126" s="160" t="s">
        <v>211</v>
      </c>
      <c r="AG126" s="67"/>
      <c r="AJ126" s="71" t="s">
        <v>106</v>
      </c>
      <c r="AK126" s="71">
        <v>70</v>
      </c>
      <c r="BB126" s="161" t="s">
        <v>82</v>
      </c>
      <c r="BM126" s="67">
        <f>IFERROR(X126*I126,"0")</f>
        <v>259.25200000000001</v>
      </c>
      <c r="BN126" s="67">
        <f>IFERROR(Y126*I126,"0")</f>
        <v>259.25200000000001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212</v>
      </c>
      <c r="B127" s="54" t="s">
        <v>213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80</v>
      </c>
      <c r="L127" s="32" t="s">
        <v>105</v>
      </c>
      <c r="M127" s="33" t="s">
        <v>69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70</v>
      </c>
      <c r="X127" s="332">
        <v>98</v>
      </c>
      <c r="Y127" s="333">
        <f>IFERROR(IF(X127="","",X127),"")</f>
        <v>98</v>
      </c>
      <c r="Z127" s="36">
        <f>IFERROR(IF(X127="","",X127*0.01788),"")</f>
        <v>1.75224</v>
      </c>
      <c r="AA127" s="56"/>
      <c r="AB127" s="57"/>
      <c r="AC127" s="162" t="s">
        <v>155</v>
      </c>
      <c r="AG127" s="67"/>
      <c r="AJ127" s="71" t="s">
        <v>106</v>
      </c>
      <c r="AK127" s="71">
        <v>70</v>
      </c>
      <c r="BB127" s="163" t="s">
        <v>82</v>
      </c>
      <c r="BM127" s="67">
        <f>IFERROR(X127*I127,"0")</f>
        <v>362.95279999999997</v>
      </c>
      <c r="BN127" s="67">
        <f>IFERROR(Y127*I127,"0")</f>
        <v>362.95279999999997</v>
      </c>
      <c r="BO127" s="67">
        <f>IFERROR(X127/J127,"0")</f>
        <v>1.4</v>
      </c>
      <c r="BP127" s="67">
        <f>IFERROR(Y127/J127,"0")</f>
        <v>1.4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73</v>
      </c>
      <c r="Q128" s="357"/>
      <c r="R128" s="357"/>
      <c r="S128" s="357"/>
      <c r="T128" s="357"/>
      <c r="U128" s="357"/>
      <c r="V128" s="358"/>
      <c r="W128" s="37" t="s">
        <v>70</v>
      </c>
      <c r="X128" s="334">
        <f>IFERROR(SUM(X126:X127),"0")</f>
        <v>168</v>
      </c>
      <c r="Y128" s="334">
        <f>IFERROR(SUM(Y126:Y127),"0")</f>
        <v>168</v>
      </c>
      <c r="Z128" s="334">
        <f>IFERROR(IF(Z126="",0,Z126),"0")+IFERROR(IF(Z127="",0,Z127),"0")</f>
        <v>3.0038400000000003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73</v>
      </c>
      <c r="Q129" s="357"/>
      <c r="R129" s="357"/>
      <c r="S129" s="357"/>
      <c r="T129" s="357"/>
      <c r="U129" s="357"/>
      <c r="V129" s="358"/>
      <c r="W129" s="37" t="s">
        <v>74</v>
      </c>
      <c r="X129" s="334">
        <f>IFERROR(SUMPRODUCT(X126:X127*H126:H127),"0")</f>
        <v>504</v>
      </c>
      <c r="Y129" s="334">
        <f>IFERROR(SUMPRODUCT(Y126:Y127*H126:H127),"0")</f>
        <v>504</v>
      </c>
      <c r="Z129" s="37"/>
      <c r="AA129" s="335"/>
      <c r="AB129" s="335"/>
      <c r="AC129" s="335"/>
    </row>
    <row r="130" spans="1:68" ht="16.5" hidden="1" customHeight="1" x14ac:dyDescent="0.25">
      <c r="A130" s="375" t="s">
        <v>214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137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customHeight="1" x14ac:dyDescent="0.25">
      <c r="A132" s="54" t="s">
        <v>215</v>
      </c>
      <c r="B132" s="54" t="s">
        <v>216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80</v>
      </c>
      <c r="L132" s="32" t="s">
        <v>100</v>
      </c>
      <c r="M132" s="33" t="s">
        <v>69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70</v>
      </c>
      <c r="X132" s="332">
        <v>14</v>
      </c>
      <c r="Y132" s="333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64" t="s">
        <v>217</v>
      </c>
      <c r="AG132" s="67"/>
      <c r="AJ132" s="71" t="s">
        <v>102</v>
      </c>
      <c r="AK132" s="71">
        <v>14</v>
      </c>
      <c r="BB132" s="165" t="s">
        <v>82</v>
      </c>
      <c r="BM132" s="67">
        <f>IFERROR(X132*I132,"0")</f>
        <v>52.472000000000001</v>
      </c>
      <c r="BN132" s="67">
        <f>IFERROR(Y132*I132,"0")</f>
        <v>52.472000000000001</v>
      </c>
      <c r="BO132" s="67">
        <f>IFERROR(X132/J132,"0")</f>
        <v>0.2</v>
      </c>
      <c r="BP132" s="67">
        <f>IFERROR(Y132/J132,"0")</f>
        <v>0.2</v>
      </c>
    </row>
    <row r="133" spans="1:68" ht="16.5" customHeight="1" x14ac:dyDescent="0.25">
      <c r="A133" s="54" t="s">
        <v>218</v>
      </c>
      <c r="B133" s="54" t="s">
        <v>219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70</v>
      </c>
      <c r="X133" s="332">
        <v>42</v>
      </c>
      <c r="Y133" s="333">
        <f>IFERROR(IF(X133="","",X133),"")</f>
        <v>42</v>
      </c>
      <c r="Z133" s="36">
        <f>IFERROR(IF(X133="","",X133*0.01788),"")</f>
        <v>0.75095999999999996</v>
      </c>
      <c r="AA133" s="56"/>
      <c r="AB133" s="57"/>
      <c r="AC133" s="166" t="s">
        <v>220</v>
      </c>
      <c r="AG133" s="67"/>
      <c r="AJ133" s="71" t="s">
        <v>72</v>
      </c>
      <c r="AK133" s="71">
        <v>1</v>
      </c>
      <c r="BB133" s="167" t="s">
        <v>82</v>
      </c>
      <c r="BM133" s="67">
        <f>IFERROR(X133*I133,"0")</f>
        <v>155.55119999999999</v>
      </c>
      <c r="BN133" s="67">
        <f>IFERROR(Y133*I133,"0")</f>
        <v>155.55119999999999</v>
      </c>
      <c r="BO133" s="67">
        <f>IFERROR(X133/J133,"0")</f>
        <v>0.6</v>
      </c>
      <c r="BP133" s="67">
        <f>IFERROR(Y133/J133,"0")</f>
        <v>0.6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73</v>
      </c>
      <c r="Q134" s="357"/>
      <c r="R134" s="357"/>
      <c r="S134" s="357"/>
      <c r="T134" s="357"/>
      <c r="U134" s="357"/>
      <c r="V134" s="358"/>
      <c r="W134" s="37" t="s">
        <v>70</v>
      </c>
      <c r="X134" s="334">
        <f>IFERROR(SUM(X132:X133),"0")</f>
        <v>56</v>
      </c>
      <c r="Y134" s="334">
        <f>IFERROR(SUM(Y132:Y133),"0")</f>
        <v>56</v>
      </c>
      <c r="Z134" s="334">
        <f>IFERROR(IF(Z132="",0,Z132),"0")+IFERROR(IF(Z133="",0,Z133),"0")</f>
        <v>1.0012799999999999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73</v>
      </c>
      <c r="Q135" s="357"/>
      <c r="R135" s="357"/>
      <c r="S135" s="357"/>
      <c r="T135" s="357"/>
      <c r="U135" s="357"/>
      <c r="V135" s="358"/>
      <c r="W135" s="37" t="s">
        <v>74</v>
      </c>
      <c r="X135" s="334">
        <f>IFERROR(SUMPRODUCT(X132:X133*H132:H133),"0")</f>
        <v>168</v>
      </c>
      <c r="Y135" s="334">
        <f>IFERROR(SUMPRODUCT(Y132:Y133*H132:H133),"0")</f>
        <v>168</v>
      </c>
      <c r="Z135" s="37"/>
      <c r="AA135" s="335"/>
      <c r="AB135" s="335"/>
      <c r="AC135" s="335"/>
    </row>
    <row r="136" spans="1:68" ht="16.5" hidden="1" customHeight="1" x14ac:dyDescent="0.25">
      <c r="A136" s="375" t="s">
        <v>221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137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hidden="1" customHeight="1" x14ac:dyDescent="0.25">
      <c r="A138" s="54" t="s">
        <v>222</v>
      </c>
      <c r="B138" s="54" t="s">
        <v>223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70</v>
      </c>
      <c r="X138" s="332">
        <v>0</v>
      </c>
      <c r="Y138" s="333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224</v>
      </c>
      <c r="AG138" s="67"/>
      <c r="AJ138" s="71" t="s">
        <v>102</v>
      </c>
      <c r="AK138" s="71">
        <v>14</v>
      </c>
      <c r="BB138" s="169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customHeight="1" x14ac:dyDescent="0.25">
      <c r="A139" s="54" t="s">
        <v>225</v>
      </c>
      <c r="B139" s="54" t="s">
        <v>226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80</v>
      </c>
      <c r="L139" s="32" t="s">
        <v>105</v>
      </c>
      <c r="M139" s="33" t="s">
        <v>69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70</v>
      </c>
      <c r="X139" s="332">
        <v>28</v>
      </c>
      <c r="Y139" s="333">
        <f>IFERROR(IF(X139="","",X139),"")</f>
        <v>28</v>
      </c>
      <c r="Z139" s="36">
        <f>IFERROR(IF(X139="","",X139*0.01788),"")</f>
        <v>0.50063999999999997</v>
      </c>
      <c r="AA139" s="56"/>
      <c r="AB139" s="57"/>
      <c r="AC139" s="170" t="s">
        <v>211</v>
      </c>
      <c r="AG139" s="67"/>
      <c r="AJ139" s="71" t="s">
        <v>106</v>
      </c>
      <c r="AK139" s="71">
        <v>70</v>
      </c>
      <c r="BB139" s="171" t="s">
        <v>82</v>
      </c>
      <c r="BM139" s="67">
        <f>IFERROR(X139*I139,"0")</f>
        <v>91.839999999999989</v>
      </c>
      <c r="BN139" s="67">
        <f>IFERROR(Y139*I139,"0")</f>
        <v>91.839999999999989</v>
      </c>
      <c r="BO139" s="67">
        <f>IFERROR(X139/J139,"0")</f>
        <v>0.4</v>
      </c>
      <c r="BP139" s="67">
        <f>IFERROR(Y139/J139,"0")</f>
        <v>0.4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73</v>
      </c>
      <c r="Q140" s="357"/>
      <c r="R140" s="357"/>
      <c r="S140" s="357"/>
      <c r="T140" s="357"/>
      <c r="U140" s="357"/>
      <c r="V140" s="358"/>
      <c r="W140" s="37" t="s">
        <v>70</v>
      </c>
      <c r="X140" s="334">
        <f>IFERROR(SUM(X138:X139),"0")</f>
        <v>28</v>
      </c>
      <c r="Y140" s="334">
        <f>IFERROR(SUM(Y138:Y139),"0")</f>
        <v>28</v>
      </c>
      <c r="Z140" s="334">
        <f>IFERROR(IF(Z138="",0,Z138),"0")+IFERROR(IF(Z139="",0,Z139),"0")</f>
        <v>0.50063999999999997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73</v>
      </c>
      <c r="Q141" s="357"/>
      <c r="R141" s="357"/>
      <c r="S141" s="357"/>
      <c r="T141" s="357"/>
      <c r="U141" s="357"/>
      <c r="V141" s="358"/>
      <c r="W141" s="37" t="s">
        <v>74</v>
      </c>
      <c r="X141" s="334">
        <f>IFERROR(SUMPRODUCT(X138:X139*H138:H139),"0")</f>
        <v>84</v>
      </c>
      <c r="Y141" s="334">
        <f>IFERROR(SUMPRODUCT(Y138:Y139*H138:H139),"0")</f>
        <v>84</v>
      </c>
      <c r="Z141" s="37"/>
      <c r="AA141" s="335"/>
      <c r="AB141" s="335"/>
      <c r="AC141" s="335"/>
    </row>
    <row r="142" spans="1:68" ht="16.5" hidden="1" customHeight="1" x14ac:dyDescent="0.25">
      <c r="A142" s="375" t="s">
        <v>227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137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customHeight="1" x14ac:dyDescent="0.25">
      <c r="A144" s="54" t="s">
        <v>228</v>
      </c>
      <c r="B144" s="54" t="s">
        <v>229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70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230</v>
      </c>
      <c r="AG144" s="67"/>
      <c r="AJ144" s="71" t="s">
        <v>72</v>
      </c>
      <c r="AK144" s="71">
        <v>1</v>
      </c>
      <c r="BB144" s="173" t="s">
        <v>82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73</v>
      </c>
      <c r="Q145" s="357"/>
      <c r="R145" s="357"/>
      <c r="S145" s="357"/>
      <c r="T145" s="357"/>
      <c r="U145" s="357"/>
      <c r="V145" s="358"/>
      <c r="W145" s="37" t="s">
        <v>70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73</v>
      </c>
      <c r="Q146" s="357"/>
      <c r="R146" s="357"/>
      <c r="S146" s="357"/>
      <c r="T146" s="357"/>
      <c r="U146" s="357"/>
      <c r="V146" s="358"/>
      <c r="W146" s="37" t="s">
        <v>74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hidden="1" customHeight="1" x14ac:dyDescent="0.25">
      <c r="A147" s="375" t="s">
        <v>231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137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customHeight="1" x14ac:dyDescent="0.25">
      <c r="A149" s="54" t="s">
        <v>232</v>
      </c>
      <c r="B149" s="54" t="s">
        <v>233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80</v>
      </c>
      <c r="L149" s="32" t="s">
        <v>68</v>
      </c>
      <c r="M149" s="33" t="s">
        <v>69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70</v>
      </c>
      <c r="X149" s="332">
        <v>14</v>
      </c>
      <c r="Y149" s="333">
        <f>IFERROR(IF(X149="","",X149),"")</f>
        <v>14</v>
      </c>
      <c r="Z149" s="36">
        <f>IFERROR(IF(X149="","",X149*0.00936),"")</f>
        <v>0.13103999999999999</v>
      </c>
      <c r="AA149" s="56"/>
      <c r="AB149" s="57"/>
      <c r="AC149" s="174" t="s">
        <v>217</v>
      </c>
      <c r="AG149" s="67"/>
      <c r="AJ149" s="71" t="s">
        <v>72</v>
      </c>
      <c r="AK149" s="71">
        <v>1</v>
      </c>
      <c r="BB149" s="175" t="s">
        <v>82</v>
      </c>
      <c r="BM149" s="67">
        <f>IFERROR(X149*I149,"0")</f>
        <v>43.26</v>
      </c>
      <c r="BN149" s="67">
        <f>IFERROR(Y149*I149,"0")</f>
        <v>43.26</v>
      </c>
      <c r="BO149" s="67">
        <f>IFERROR(X149/J149,"0")</f>
        <v>0.1111111111111111</v>
      </c>
      <c r="BP149" s="67">
        <f>IFERROR(Y149/J149,"0")</f>
        <v>0.1111111111111111</v>
      </c>
    </row>
    <row r="150" spans="1:68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73</v>
      </c>
      <c r="Q150" s="357"/>
      <c r="R150" s="357"/>
      <c r="S150" s="357"/>
      <c r="T150" s="357"/>
      <c r="U150" s="357"/>
      <c r="V150" s="358"/>
      <c r="W150" s="37" t="s">
        <v>70</v>
      </c>
      <c r="X150" s="334">
        <f>IFERROR(SUM(X149:X149),"0")</f>
        <v>14</v>
      </c>
      <c r="Y150" s="334">
        <f>IFERROR(SUM(Y149:Y149),"0")</f>
        <v>14</v>
      </c>
      <c r="Z150" s="334">
        <f>IFERROR(IF(Z149="",0,Z149),"0")</f>
        <v>0.13103999999999999</v>
      </c>
      <c r="AA150" s="335"/>
      <c r="AB150" s="335"/>
      <c r="AC150" s="335"/>
    </row>
    <row r="151" spans="1:68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73</v>
      </c>
      <c r="Q151" s="357"/>
      <c r="R151" s="357"/>
      <c r="S151" s="357"/>
      <c r="T151" s="357"/>
      <c r="U151" s="357"/>
      <c r="V151" s="358"/>
      <c r="W151" s="37" t="s">
        <v>74</v>
      </c>
      <c r="X151" s="334">
        <f>IFERROR(SUMPRODUCT(X149:X149*H149:H149),"0")</f>
        <v>37.800000000000004</v>
      </c>
      <c r="Y151" s="334">
        <f>IFERROR(SUMPRODUCT(Y149:Y149*H149:H149),"0")</f>
        <v>37.800000000000004</v>
      </c>
      <c r="Z151" s="37"/>
      <c r="AA151" s="335"/>
      <c r="AB151" s="335"/>
      <c r="AC151" s="335"/>
    </row>
    <row r="152" spans="1:68" ht="16.5" hidden="1" customHeight="1" x14ac:dyDescent="0.25">
      <c r="A152" s="375" t="s">
        <v>234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235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236</v>
      </c>
      <c r="B154" s="54" t="s">
        <v>237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238</v>
      </c>
      <c r="L154" s="32" t="s">
        <v>68</v>
      </c>
      <c r="M154" s="33" t="s">
        <v>69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70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239</v>
      </c>
      <c r="AG154" s="67"/>
      <c r="AJ154" s="71" t="s">
        <v>72</v>
      </c>
      <c r="AK154" s="71">
        <v>1</v>
      </c>
      <c r="BB154" s="177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240</v>
      </c>
      <c r="B155" s="54" t="s">
        <v>241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238</v>
      </c>
      <c r="L155" s="32" t="s">
        <v>68</v>
      </c>
      <c r="M155" s="33" t="s">
        <v>69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70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239</v>
      </c>
      <c r="AG155" s="67"/>
      <c r="AJ155" s="71" t="s">
        <v>72</v>
      </c>
      <c r="AK155" s="71">
        <v>1</v>
      </c>
      <c r="BB155" s="179" t="s">
        <v>82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73</v>
      </c>
      <c r="Q156" s="357"/>
      <c r="R156" s="357"/>
      <c r="S156" s="357"/>
      <c r="T156" s="357"/>
      <c r="U156" s="357"/>
      <c r="V156" s="358"/>
      <c r="W156" s="37" t="s">
        <v>70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73</v>
      </c>
      <c r="Q157" s="357"/>
      <c r="R157" s="357"/>
      <c r="S157" s="357"/>
      <c r="T157" s="357"/>
      <c r="U157" s="357"/>
      <c r="V157" s="358"/>
      <c r="W157" s="37" t="s">
        <v>74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137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hidden="1" customHeight="1" x14ac:dyDescent="0.25">
      <c r="A160" s="54" t="s">
        <v>243</v>
      </c>
      <c r="B160" s="54" t="s">
        <v>244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80</v>
      </c>
      <c r="L160" s="32" t="s">
        <v>68</v>
      </c>
      <c r="M160" s="33" t="s">
        <v>69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70</v>
      </c>
      <c r="X160" s="332">
        <v>0</v>
      </c>
      <c r="Y160" s="333">
        <f>IFERROR(IF(X160="","",X160),"")</f>
        <v>0</v>
      </c>
      <c r="Z160" s="36">
        <f>IFERROR(IF(X160="","",X160*0.00941),"")</f>
        <v>0</v>
      </c>
      <c r="AA160" s="56"/>
      <c r="AB160" s="57"/>
      <c r="AC160" s="180" t="s">
        <v>245</v>
      </c>
      <c r="AG160" s="67"/>
      <c r="AJ160" s="71" t="s">
        <v>72</v>
      </c>
      <c r="AK160" s="71">
        <v>1</v>
      </c>
      <c r="BB160" s="181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73</v>
      </c>
      <c r="Q161" s="357"/>
      <c r="R161" s="357"/>
      <c r="S161" s="357"/>
      <c r="T161" s="357"/>
      <c r="U161" s="357"/>
      <c r="V161" s="358"/>
      <c r="W161" s="37" t="s">
        <v>70</v>
      </c>
      <c r="X161" s="334">
        <f>IFERROR(SUM(X160:X160),"0")</f>
        <v>0</v>
      </c>
      <c r="Y161" s="334">
        <f>IFERROR(SUM(Y160:Y160),"0")</f>
        <v>0</v>
      </c>
      <c r="Z161" s="334">
        <f>IFERROR(IF(Z160="",0,Z160),"0")</f>
        <v>0</v>
      </c>
      <c r="AA161" s="335"/>
      <c r="AB161" s="335"/>
      <c r="AC161" s="335"/>
    </row>
    <row r="162" spans="1:68" hidden="1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73</v>
      </c>
      <c r="Q162" s="357"/>
      <c r="R162" s="357"/>
      <c r="S162" s="357"/>
      <c r="T162" s="357"/>
      <c r="U162" s="357"/>
      <c r="V162" s="358"/>
      <c r="W162" s="37" t="s">
        <v>74</v>
      </c>
      <c r="X162" s="334">
        <f>IFERROR(SUMPRODUCT(X160:X160*H160:H160),"0")</f>
        <v>0</v>
      </c>
      <c r="Y162" s="334">
        <f>IFERROR(SUMPRODUCT(Y160:Y160*H160:H160),"0")</f>
        <v>0</v>
      </c>
      <c r="Z162" s="37"/>
      <c r="AA162" s="335"/>
      <c r="AB162" s="335"/>
      <c r="AC162" s="335"/>
    </row>
    <row r="163" spans="1:68" ht="27.75" hidden="1" customHeight="1" x14ac:dyDescent="0.2">
      <c r="A163" s="354" t="s">
        <v>246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247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137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248</v>
      </c>
      <c r="B166" s="54" t="s">
        <v>249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148</v>
      </c>
      <c r="L166" s="32" t="s">
        <v>100</v>
      </c>
      <c r="M166" s="33" t="s">
        <v>69</v>
      </c>
      <c r="N166" s="33"/>
      <c r="O166" s="32">
        <v>180</v>
      </c>
      <c r="P166" s="402" t="s">
        <v>250</v>
      </c>
      <c r="Q166" s="339"/>
      <c r="R166" s="339"/>
      <c r="S166" s="339"/>
      <c r="T166" s="340"/>
      <c r="U166" s="34"/>
      <c r="V166" s="34"/>
      <c r="W166" s="35" t="s">
        <v>70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217</v>
      </c>
      <c r="AG166" s="67"/>
      <c r="AJ166" s="71" t="s">
        <v>102</v>
      </c>
      <c r="AK166" s="71">
        <v>18</v>
      </c>
      <c r="BB166" s="18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73</v>
      </c>
      <c r="Q167" s="357"/>
      <c r="R167" s="357"/>
      <c r="S167" s="357"/>
      <c r="T167" s="357"/>
      <c r="U167" s="357"/>
      <c r="V167" s="358"/>
      <c r="W167" s="37" t="s">
        <v>70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73</v>
      </c>
      <c r="Q168" s="357"/>
      <c r="R168" s="357"/>
      <c r="S168" s="357"/>
      <c r="T168" s="357"/>
      <c r="U168" s="357"/>
      <c r="V168" s="358"/>
      <c r="W168" s="37" t="s">
        <v>74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251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64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252</v>
      </c>
      <c r="B171" s="54" t="s">
        <v>253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180</v>
      </c>
      <c r="P171" s="397" t="s">
        <v>254</v>
      </c>
      <c r="Q171" s="339"/>
      <c r="R171" s="339"/>
      <c r="S171" s="339"/>
      <c r="T171" s="340"/>
      <c r="U171" s="34"/>
      <c r="V171" s="34"/>
      <c r="W171" s="35" t="s">
        <v>70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255</v>
      </c>
      <c r="AG171" s="67"/>
      <c r="AJ171" s="71" t="s">
        <v>72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256</v>
      </c>
      <c r="B172" s="54" t="s">
        <v>257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67</v>
      </c>
      <c r="L172" s="32" t="s">
        <v>100</v>
      </c>
      <c r="M172" s="33" t="s">
        <v>69</v>
      </c>
      <c r="N172" s="33"/>
      <c r="O172" s="32">
        <v>180</v>
      </c>
      <c r="P172" s="363" t="s">
        <v>258</v>
      </c>
      <c r="Q172" s="339"/>
      <c r="R172" s="339"/>
      <c r="S172" s="339"/>
      <c r="T172" s="340"/>
      <c r="U172" s="34"/>
      <c r="V172" s="34"/>
      <c r="W172" s="35" t="s">
        <v>70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259</v>
      </c>
      <c r="AG172" s="67"/>
      <c r="AJ172" s="71" t="s">
        <v>102</v>
      </c>
      <c r="AK172" s="71">
        <v>12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260</v>
      </c>
      <c r="B173" s="54" t="s">
        <v>261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67</v>
      </c>
      <c r="L173" s="32" t="s">
        <v>100</v>
      </c>
      <c r="M173" s="33" t="s">
        <v>69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70</v>
      </c>
      <c r="X173" s="332">
        <v>36</v>
      </c>
      <c r="Y173" s="333">
        <f>IFERROR(IF(X173="","",X173),"")</f>
        <v>36</v>
      </c>
      <c r="Z173" s="36">
        <f>IFERROR(IF(X173="","",X173*0.00866),"")</f>
        <v>0.31175999999999998</v>
      </c>
      <c r="AA173" s="56"/>
      <c r="AB173" s="57"/>
      <c r="AC173" s="188" t="s">
        <v>262</v>
      </c>
      <c r="AG173" s="67"/>
      <c r="AJ173" s="71" t="s">
        <v>102</v>
      </c>
      <c r="AK173" s="71">
        <v>12</v>
      </c>
      <c r="BB173" s="189" t="s">
        <v>1</v>
      </c>
      <c r="BM173" s="67">
        <f>IFERROR(X173*I173,"0")</f>
        <v>187.67519999999999</v>
      </c>
      <c r="BN173" s="67">
        <f>IFERROR(Y173*I173,"0")</f>
        <v>187.67519999999999</v>
      </c>
      <c r="BO173" s="67">
        <f>IFERROR(X173/J173,"0")</f>
        <v>0.25</v>
      </c>
      <c r="BP173" s="67">
        <f>IFERROR(Y173/J173,"0")</f>
        <v>0.25</v>
      </c>
    </row>
    <row r="174" spans="1:68" ht="27" hidden="1" customHeight="1" x14ac:dyDescent="0.25">
      <c r="A174" s="54" t="s">
        <v>263</v>
      </c>
      <c r="B174" s="54" t="s">
        <v>264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67</v>
      </c>
      <c r="L174" s="32" t="s">
        <v>68</v>
      </c>
      <c r="M174" s="33" t="s">
        <v>69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70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265</v>
      </c>
      <c r="AG174" s="67"/>
      <c r="AJ174" s="71" t="s">
        <v>72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73</v>
      </c>
      <c r="Q175" s="357"/>
      <c r="R175" s="357"/>
      <c r="S175" s="357"/>
      <c r="T175" s="357"/>
      <c r="U175" s="357"/>
      <c r="V175" s="358"/>
      <c r="W175" s="37" t="s">
        <v>70</v>
      </c>
      <c r="X175" s="334">
        <f>IFERROR(SUM(X171:X174),"0")</f>
        <v>36</v>
      </c>
      <c r="Y175" s="334">
        <f>IFERROR(SUM(Y171:Y174),"0")</f>
        <v>36</v>
      </c>
      <c r="Z175" s="334">
        <f>IFERROR(IF(Z171="",0,Z171),"0")+IFERROR(IF(Z172="",0,Z172),"0")+IFERROR(IF(Z173="",0,Z173),"0")+IFERROR(IF(Z174="",0,Z174),"0")</f>
        <v>0.31175999999999998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73</v>
      </c>
      <c r="Q176" s="357"/>
      <c r="R176" s="357"/>
      <c r="S176" s="357"/>
      <c r="T176" s="357"/>
      <c r="U176" s="357"/>
      <c r="V176" s="358"/>
      <c r="W176" s="37" t="s">
        <v>74</v>
      </c>
      <c r="X176" s="334">
        <f>IFERROR(SUMPRODUCT(X171:X174*H171:H174),"0")</f>
        <v>180</v>
      </c>
      <c r="Y176" s="334">
        <f>IFERROR(SUMPRODUCT(Y171:Y174*H171:H174),"0")</f>
        <v>180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266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267</v>
      </c>
      <c r="B178" s="54" t="s">
        <v>268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70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269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270</v>
      </c>
      <c r="B179" s="54" t="s">
        <v>271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67</v>
      </c>
      <c r="L179" s="32" t="s">
        <v>68</v>
      </c>
      <c r="M179" s="33" t="s">
        <v>69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70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269</v>
      </c>
      <c r="AG179" s="67"/>
      <c r="AJ179" s="71" t="s">
        <v>72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73</v>
      </c>
      <c r="Q180" s="357"/>
      <c r="R180" s="357"/>
      <c r="S180" s="357"/>
      <c r="T180" s="357"/>
      <c r="U180" s="357"/>
      <c r="V180" s="358"/>
      <c r="W180" s="37" t="s">
        <v>70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73</v>
      </c>
      <c r="Q181" s="357"/>
      <c r="R181" s="357"/>
      <c r="S181" s="357"/>
      <c r="T181" s="357"/>
      <c r="U181" s="357"/>
      <c r="V181" s="358"/>
      <c r="W181" s="37" t="s">
        <v>74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hidden="1" customHeight="1" x14ac:dyDescent="0.2">
      <c r="A182" s="354" t="s">
        <v>272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273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77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274</v>
      </c>
      <c r="B185" s="54" t="s">
        <v>275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70</v>
      </c>
      <c r="X185" s="332">
        <v>56</v>
      </c>
      <c r="Y185" s="333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196" t="s">
        <v>276</v>
      </c>
      <c r="AG185" s="67"/>
      <c r="AJ185" s="71" t="s">
        <v>72</v>
      </c>
      <c r="AK185" s="71">
        <v>1</v>
      </c>
      <c r="BB185" s="197" t="s">
        <v>82</v>
      </c>
      <c r="BM185" s="67">
        <f>IFERROR(X185*I185,"0")</f>
        <v>189.72800000000001</v>
      </c>
      <c r="BN185" s="67">
        <f>IFERROR(Y185*I185,"0")</f>
        <v>189.72800000000001</v>
      </c>
      <c r="BO185" s="67">
        <f>IFERROR(X185/J185,"0")</f>
        <v>0.8</v>
      </c>
      <c r="BP185" s="67">
        <f>IFERROR(Y185/J185,"0")</f>
        <v>0.8</v>
      </c>
    </row>
    <row r="186" spans="1:68" ht="27" customHeight="1" x14ac:dyDescent="0.25">
      <c r="A186" s="54" t="s">
        <v>277</v>
      </c>
      <c r="B186" s="54" t="s">
        <v>278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70</v>
      </c>
      <c r="X186" s="332">
        <v>84</v>
      </c>
      <c r="Y186" s="333">
        <f>IFERROR(IF(X186="","",X186),"")</f>
        <v>84</v>
      </c>
      <c r="Z186" s="36">
        <f>IFERROR(IF(X186="","",X186*0.01788),"")</f>
        <v>1.5019199999999999</v>
      </c>
      <c r="AA186" s="56"/>
      <c r="AB186" s="57"/>
      <c r="AC186" s="198" t="s">
        <v>279</v>
      </c>
      <c r="AG186" s="67"/>
      <c r="AJ186" s="71" t="s">
        <v>72</v>
      </c>
      <c r="AK186" s="71">
        <v>1</v>
      </c>
      <c r="BB186" s="199" t="s">
        <v>82</v>
      </c>
      <c r="BM186" s="67">
        <f>IFERROR(X186*I186,"0")</f>
        <v>284.59199999999998</v>
      </c>
      <c r="BN186" s="67">
        <f>IFERROR(Y186*I186,"0")</f>
        <v>284.59199999999998</v>
      </c>
      <c r="BO186" s="67">
        <f>IFERROR(X186/J186,"0")</f>
        <v>1.2</v>
      </c>
      <c r="BP186" s="67">
        <f>IFERROR(Y186/J186,"0")</f>
        <v>1.2</v>
      </c>
    </row>
    <row r="187" spans="1:68" ht="27" customHeight="1" x14ac:dyDescent="0.25">
      <c r="A187" s="54" t="s">
        <v>280</v>
      </c>
      <c r="B187" s="54" t="s">
        <v>281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70</v>
      </c>
      <c r="X187" s="332">
        <v>56</v>
      </c>
      <c r="Y187" s="33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00" t="s">
        <v>282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209.21600000000001</v>
      </c>
      <c r="BN187" s="67">
        <f>IFERROR(Y187*I187,"0")</f>
        <v>209.21600000000001</v>
      </c>
      <c r="BO187" s="67">
        <f>IFERROR(X187/J187,"0")</f>
        <v>0.8</v>
      </c>
      <c r="BP187" s="67">
        <f>IFERROR(Y187/J187,"0")</f>
        <v>0.8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73</v>
      </c>
      <c r="Q188" s="357"/>
      <c r="R188" s="357"/>
      <c r="S188" s="357"/>
      <c r="T188" s="357"/>
      <c r="U188" s="357"/>
      <c r="V188" s="358"/>
      <c r="W188" s="37" t="s">
        <v>70</v>
      </c>
      <c r="X188" s="334">
        <f>IFERROR(SUM(X185:X187),"0")</f>
        <v>196</v>
      </c>
      <c r="Y188" s="334">
        <f>IFERROR(SUM(Y185:Y187),"0")</f>
        <v>196</v>
      </c>
      <c r="Z188" s="334">
        <f>IFERROR(IF(Z185="",0,Z185),"0")+IFERROR(IF(Z186="",0,Z186),"0")+IFERROR(IF(Z187="",0,Z187),"0")</f>
        <v>3.5044799999999996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73</v>
      </c>
      <c r="Q189" s="357"/>
      <c r="R189" s="357"/>
      <c r="S189" s="357"/>
      <c r="T189" s="357"/>
      <c r="U189" s="357"/>
      <c r="V189" s="358"/>
      <c r="W189" s="37" t="s">
        <v>74</v>
      </c>
      <c r="X189" s="334">
        <f>IFERROR(SUMPRODUCT(X185:X187*H185:H187),"0")</f>
        <v>588</v>
      </c>
      <c r="Y189" s="334">
        <f>IFERROR(SUMPRODUCT(Y185:Y187*H185:H187),"0")</f>
        <v>588</v>
      </c>
      <c r="Z189" s="37"/>
      <c r="AA189" s="335"/>
      <c r="AB189" s="335"/>
      <c r="AC189" s="335"/>
    </row>
    <row r="190" spans="1:68" ht="14.25" hidden="1" customHeight="1" x14ac:dyDescent="0.25">
      <c r="A190" s="345" t="s">
        <v>283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284</v>
      </c>
      <c r="B191" s="54" t="s">
        <v>285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286</v>
      </c>
      <c r="L191" s="32" t="s">
        <v>68</v>
      </c>
      <c r="M191" s="33" t="s">
        <v>287</v>
      </c>
      <c r="N191" s="33"/>
      <c r="O191" s="32">
        <v>365</v>
      </c>
      <c r="P191" s="518" t="s">
        <v>288</v>
      </c>
      <c r="Q191" s="339"/>
      <c r="R191" s="339"/>
      <c r="S191" s="339"/>
      <c r="T191" s="340"/>
      <c r="U191" s="34"/>
      <c r="V191" s="34"/>
      <c r="W191" s="35" t="s">
        <v>70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289</v>
      </c>
      <c r="AG191" s="67"/>
      <c r="AJ191" s="71" t="s">
        <v>72</v>
      </c>
      <c r="AK191" s="71">
        <v>1</v>
      </c>
      <c r="BB191" s="203" t="s">
        <v>290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73</v>
      </c>
      <c r="Q192" s="357"/>
      <c r="R192" s="357"/>
      <c r="S192" s="357"/>
      <c r="T192" s="357"/>
      <c r="U192" s="357"/>
      <c r="V192" s="358"/>
      <c r="W192" s="37" t="s">
        <v>70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73</v>
      </c>
      <c r="Q193" s="357"/>
      <c r="R193" s="357"/>
      <c r="S193" s="357"/>
      <c r="T193" s="357"/>
      <c r="U193" s="357"/>
      <c r="V193" s="358"/>
      <c r="W193" s="37" t="s">
        <v>74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291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292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137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293</v>
      </c>
      <c r="B197" s="54" t="s">
        <v>294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80</v>
      </c>
      <c r="L197" s="32" t="s">
        <v>100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70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295</v>
      </c>
      <c r="AG197" s="67"/>
      <c r="AJ197" s="71" t="s">
        <v>102</v>
      </c>
      <c r="AK197" s="71">
        <v>14</v>
      </c>
      <c r="BB197" s="205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80</v>
      </c>
      <c r="L198" s="32" t="s">
        <v>100</v>
      </c>
      <c r="M198" s="33" t="s">
        <v>69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32">
        <v>14</v>
      </c>
      <c r="Y198" s="333">
        <f>IFERROR(IF(X198="","",X198),"")</f>
        <v>14</v>
      </c>
      <c r="Z198" s="36">
        <f>IFERROR(IF(X198="","",X198*0.01788),"")</f>
        <v>0.25031999999999999</v>
      </c>
      <c r="AA198" s="56"/>
      <c r="AB198" s="57"/>
      <c r="AC198" s="206" t="s">
        <v>298</v>
      </c>
      <c r="AG198" s="67"/>
      <c r="AJ198" s="71" t="s">
        <v>102</v>
      </c>
      <c r="AK198" s="71">
        <v>14</v>
      </c>
      <c r="BB198" s="207" t="s">
        <v>82</v>
      </c>
      <c r="BM198" s="67">
        <f>IFERROR(X198*I198,"0")</f>
        <v>43.450400000000002</v>
      </c>
      <c r="BN198" s="67">
        <f>IFERROR(Y198*I198,"0")</f>
        <v>43.450400000000002</v>
      </c>
      <c r="BO198" s="67">
        <f>IFERROR(X198/J198,"0")</f>
        <v>0.2</v>
      </c>
      <c r="BP198" s="67">
        <f>IFERROR(Y198/J198,"0")</f>
        <v>0.2</v>
      </c>
    </row>
    <row r="199" spans="1:68" ht="27" hidden="1" customHeight="1" x14ac:dyDescent="0.25">
      <c r="A199" s="54" t="s">
        <v>299</v>
      </c>
      <c r="B199" s="54" t="s">
        <v>300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80</v>
      </c>
      <c r="L199" s="32" t="s">
        <v>100</v>
      </c>
      <c r="M199" s="33" t="s">
        <v>69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295</v>
      </c>
      <c r="AG199" s="67"/>
      <c r="AJ199" s="71" t="s">
        <v>102</v>
      </c>
      <c r="AK199" s="71">
        <v>14</v>
      </c>
      <c r="BB199" s="209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301</v>
      </c>
      <c r="B200" s="54" t="s">
        <v>302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303</v>
      </c>
      <c r="AG200" s="67"/>
      <c r="AJ200" s="71" t="s">
        <v>72</v>
      </c>
      <c r="AK200" s="71">
        <v>1</v>
      </c>
      <c r="BB200" s="211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73</v>
      </c>
      <c r="Q201" s="357"/>
      <c r="R201" s="357"/>
      <c r="S201" s="357"/>
      <c r="T201" s="357"/>
      <c r="U201" s="357"/>
      <c r="V201" s="358"/>
      <c r="W201" s="37" t="s">
        <v>70</v>
      </c>
      <c r="X201" s="334">
        <f>IFERROR(SUM(X197:X200),"0")</f>
        <v>14</v>
      </c>
      <c r="Y201" s="334">
        <f>IFERROR(SUM(Y197:Y200),"0")</f>
        <v>14</v>
      </c>
      <c r="Z201" s="334">
        <f>IFERROR(IF(Z197="",0,Z197),"0")+IFERROR(IF(Z198="",0,Z198),"0")+IFERROR(IF(Z199="",0,Z199),"0")+IFERROR(IF(Z200="",0,Z200),"0")</f>
        <v>0.25031999999999999</v>
      </c>
      <c r="AA201" s="335"/>
      <c r="AB201" s="335"/>
      <c r="AC201" s="335"/>
    </row>
    <row r="202" spans="1:68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73</v>
      </c>
      <c r="Q202" s="357"/>
      <c r="R202" s="357"/>
      <c r="S202" s="357"/>
      <c r="T202" s="357"/>
      <c r="U202" s="357"/>
      <c r="V202" s="358"/>
      <c r="W202" s="37" t="s">
        <v>74</v>
      </c>
      <c r="X202" s="334">
        <f>IFERROR(SUMPRODUCT(X197:X200*H197:H200),"0")</f>
        <v>33.6</v>
      </c>
      <c r="Y202" s="334">
        <f>IFERROR(SUMPRODUCT(Y197:Y200*H197:H200),"0")</f>
        <v>33.6</v>
      </c>
      <c r="Z202" s="37"/>
      <c r="AA202" s="335"/>
      <c r="AB202" s="335"/>
      <c r="AC202" s="335"/>
    </row>
    <row r="203" spans="1:68" ht="16.5" hidden="1" customHeight="1" x14ac:dyDescent="0.25">
      <c r="A203" s="375" t="s">
        <v>304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64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67</v>
      </c>
      <c r="L205" s="32" t="s">
        <v>105</v>
      </c>
      <c r="M205" s="33" t="s">
        <v>69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70</v>
      </c>
      <c r="X205" s="332">
        <v>60</v>
      </c>
      <c r="Y205" s="333">
        <f>IFERROR(IF(X205="","",X205),"")</f>
        <v>60</v>
      </c>
      <c r="Z205" s="36">
        <f>IFERROR(IF(X205="","",X205*0.0155),"")</f>
        <v>0.92999999999999994</v>
      </c>
      <c r="AA205" s="56"/>
      <c r="AB205" s="57"/>
      <c r="AC205" s="212" t="s">
        <v>307</v>
      </c>
      <c r="AG205" s="67"/>
      <c r="AJ205" s="71" t="s">
        <v>106</v>
      </c>
      <c r="AK205" s="71">
        <v>84</v>
      </c>
      <c r="BB205" s="213" t="s">
        <v>1</v>
      </c>
      <c r="BM205" s="67">
        <f>IFERROR(X205*I205,"0")</f>
        <v>352.2</v>
      </c>
      <c r="BN205" s="67">
        <f>IFERROR(Y205*I205,"0")</f>
        <v>352.2</v>
      </c>
      <c r="BO205" s="67">
        <f>IFERROR(X205/J205,"0")</f>
        <v>0.7142857142857143</v>
      </c>
      <c r="BP205" s="67">
        <f>IFERROR(Y205/J205,"0")</f>
        <v>0.7142857142857143</v>
      </c>
    </row>
    <row r="206" spans="1:68" ht="27" hidden="1" customHeight="1" x14ac:dyDescent="0.25">
      <c r="A206" s="54" t="s">
        <v>308</v>
      </c>
      <c r="B206" s="54" t="s">
        <v>309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310</v>
      </c>
      <c r="AG206" s="67"/>
      <c r="AJ206" s="71" t="s">
        <v>72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311</v>
      </c>
      <c r="B207" s="54" t="s">
        <v>312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67</v>
      </c>
      <c r="L207" s="32" t="s">
        <v>100</v>
      </c>
      <c r="M207" s="33" t="s">
        <v>69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70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313</v>
      </c>
      <c r="AG207" s="67"/>
      <c r="AJ207" s="71" t="s">
        <v>102</v>
      </c>
      <c r="AK207" s="71">
        <v>12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73</v>
      </c>
      <c r="Q208" s="357"/>
      <c r="R208" s="357"/>
      <c r="S208" s="357"/>
      <c r="T208" s="357"/>
      <c r="U208" s="357"/>
      <c r="V208" s="358"/>
      <c r="W208" s="37" t="s">
        <v>70</v>
      </c>
      <c r="X208" s="334">
        <f>IFERROR(SUM(X205:X207),"0")</f>
        <v>60</v>
      </c>
      <c r="Y208" s="334">
        <f>IFERROR(SUM(Y205:Y207),"0")</f>
        <v>60</v>
      </c>
      <c r="Z208" s="334">
        <f>IFERROR(IF(Z205="",0,Z205),"0")+IFERROR(IF(Z206="",0,Z206),"0")+IFERROR(IF(Z207="",0,Z207),"0")</f>
        <v>0.92999999999999994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73</v>
      </c>
      <c r="Q209" s="357"/>
      <c r="R209" s="357"/>
      <c r="S209" s="357"/>
      <c r="T209" s="357"/>
      <c r="U209" s="357"/>
      <c r="V209" s="358"/>
      <c r="W209" s="37" t="s">
        <v>74</v>
      </c>
      <c r="X209" s="334">
        <f>IFERROR(SUMPRODUCT(X205:X207*H205:H207),"0")</f>
        <v>336</v>
      </c>
      <c r="Y209" s="334">
        <f>IFERROR(SUMPRODUCT(Y205:Y207*H205:H207),"0")</f>
        <v>336</v>
      </c>
      <c r="Z209" s="37"/>
      <c r="AA209" s="335"/>
      <c r="AB209" s="335"/>
      <c r="AC209" s="335"/>
    </row>
    <row r="210" spans="1:68" ht="16.5" hidden="1" customHeight="1" x14ac:dyDescent="0.25">
      <c r="A210" s="375" t="s">
        <v>314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64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315</v>
      </c>
      <c r="B212" s="54" t="s">
        <v>316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70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317</v>
      </c>
      <c r="AG212" s="67"/>
      <c r="AJ212" s="71" t="s">
        <v>72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318</v>
      </c>
      <c r="B213" s="54" t="s">
        <v>319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67</v>
      </c>
      <c r="L213" s="32" t="s">
        <v>100</v>
      </c>
      <c r="M213" s="33" t="s">
        <v>69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70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317</v>
      </c>
      <c r="AG213" s="67"/>
      <c r="AJ213" s="71" t="s">
        <v>102</v>
      </c>
      <c r="AK213" s="71">
        <v>12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320</v>
      </c>
      <c r="B214" s="54" t="s">
        <v>321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70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322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323</v>
      </c>
      <c r="B215" s="54" t="s">
        <v>324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70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322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325</v>
      </c>
      <c r="B216" s="54" t="s">
        <v>326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70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317</v>
      </c>
      <c r="AG216" s="67"/>
      <c r="AJ216" s="71" t="s">
        <v>72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327</v>
      </c>
      <c r="B217" s="54" t="s">
        <v>328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70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317</v>
      </c>
      <c r="AG217" s="67"/>
      <c r="AJ217" s="71" t="s">
        <v>102</v>
      </c>
      <c r="AK217" s="71">
        <v>12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73</v>
      </c>
      <c r="Q218" s="357"/>
      <c r="R218" s="357"/>
      <c r="S218" s="357"/>
      <c r="T218" s="357"/>
      <c r="U218" s="357"/>
      <c r="V218" s="358"/>
      <c r="W218" s="37" t="s">
        <v>70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73</v>
      </c>
      <c r="Q219" s="357"/>
      <c r="R219" s="357"/>
      <c r="S219" s="357"/>
      <c r="T219" s="357"/>
      <c r="U219" s="357"/>
      <c r="V219" s="358"/>
      <c r="W219" s="37" t="s">
        <v>74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329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64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330</v>
      </c>
      <c r="B222" s="54" t="s">
        <v>331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70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332</v>
      </c>
      <c r="AG222" s="67"/>
      <c r="AJ222" s="71" t="s">
        <v>72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70</v>
      </c>
      <c r="X223" s="332">
        <v>24</v>
      </c>
      <c r="Y223" s="333">
        <f>IFERROR(IF(X223="","",X223),"")</f>
        <v>24</v>
      </c>
      <c r="Z223" s="36">
        <f>IFERROR(IF(X223="","",X223*0.0155),"")</f>
        <v>0.372</v>
      </c>
      <c r="AA223" s="56"/>
      <c r="AB223" s="57"/>
      <c r="AC223" s="232" t="s">
        <v>332</v>
      </c>
      <c r="AG223" s="67"/>
      <c r="AJ223" s="71" t="s">
        <v>102</v>
      </c>
      <c r="AK223" s="71">
        <v>12</v>
      </c>
      <c r="BB223" s="233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hidden="1" customHeight="1" x14ac:dyDescent="0.25">
      <c r="A224" s="54" t="s">
        <v>335</v>
      </c>
      <c r="B224" s="54" t="s">
        <v>336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70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337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338</v>
      </c>
      <c r="B225" s="54" t="s">
        <v>339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70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337</v>
      </c>
      <c r="AG225" s="67"/>
      <c r="AJ225" s="71" t="s">
        <v>72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73</v>
      </c>
      <c r="Q226" s="357"/>
      <c r="R226" s="357"/>
      <c r="S226" s="357"/>
      <c r="T226" s="357"/>
      <c r="U226" s="357"/>
      <c r="V226" s="358"/>
      <c r="W226" s="37" t="s">
        <v>70</v>
      </c>
      <c r="X226" s="334">
        <f>IFERROR(SUM(X222:X225),"0")</f>
        <v>24</v>
      </c>
      <c r="Y226" s="334">
        <f>IFERROR(SUM(Y222:Y225),"0")</f>
        <v>24</v>
      </c>
      <c r="Z226" s="334">
        <f>IFERROR(IF(Z222="",0,Z222),"0")+IFERROR(IF(Z223="",0,Z223),"0")+IFERROR(IF(Z224="",0,Z224),"0")+IFERROR(IF(Z225="",0,Z225),"0")</f>
        <v>0.372</v>
      </c>
      <c r="AA226" s="335"/>
      <c r="AB226" s="335"/>
      <c r="AC226" s="335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73</v>
      </c>
      <c r="Q227" s="357"/>
      <c r="R227" s="357"/>
      <c r="S227" s="357"/>
      <c r="T227" s="357"/>
      <c r="U227" s="357"/>
      <c r="V227" s="358"/>
      <c r="W227" s="37" t="s">
        <v>74</v>
      </c>
      <c r="X227" s="334">
        <f>IFERROR(SUMPRODUCT(X222:X225*H222:H225),"0")</f>
        <v>172.8</v>
      </c>
      <c r="Y227" s="334">
        <f>IFERROR(SUMPRODUCT(Y222:Y225*H222:H225),"0")</f>
        <v>172.8</v>
      </c>
      <c r="Z227" s="37"/>
      <c r="AA227" s="335"/>
      <c r="AB227" s="335"/>
      <c r="AC227" s="335"/>
    </row>
    <row r="228" spans="1:68" ht="16.5" hidden="1" customHeight="1" x14ac:dyDescent="0.25">
      <c r="A228" s="375" t="s">
        <v>340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64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341</v>
      </c>
      <c r="B230" s="54" t="s">
        <v>342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343</v>
      </c>
      <c r="AG230" s="67"/>
      <c r="AJ230" s="71" t="s">
        <v>72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73</v>
      </c>
      <c r="Q231" s="357"/>
      <c r="R231" s="357"/>
      <c r="S231" s="357"/>
      <c r="T231" s="357"/>
      <c r="U231" s="357"/>
      <c r="V231" s="358"/>
      <c r="W231" s="37" t="s">
        <v>70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73</v>
      </c>
      <c r="Q232" s="357"/>
      <c r="R232" s="357"/>
      <c r="S232" s="357"/>
      <c r="T232" s="357"/>
      <c r="U232" s="357"/>
      <c r="V232" s="358"/>
      <c r="W232" s="37" t="s">
        <v>74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137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344</v>
      </c>
      <c r="B234" s="54" t="s">
        <v>345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70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346</v>
      </c>
      <c r="AG234" s="67"/>
      <c r="AJ234" s="71" t="s">
        <v>72</v>
      </c>
      <c r="AK234" s="71">
        <v>1</v>
      </c>
      <c r="BB234" s="241" t="s">
        <v>82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347</v>
      </c>
      <c r="B235" s="54" t="s">
        <v>348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70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346</v>
      </c>
      <c r="AG235" s="67"/>
      <c r="AJ235" s="71" t="s">
        <v>72</v>
      </c>
      <c r="AK235" s="71">
        <v>1</v>
      </c>
      <c r="BB235" s="243" t="s">
        <v>82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349</v>
      </c>
      <c r="B236" s="54" t="s">
        <v>350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70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346</v>
      </c>
      <c r="AG236" s="67"/>
      <c r="AJ236" s="71" t="s">
        <v>72</v>
      </c>
      <c r="AK236" s="71">
        <v>1</v>
      </c>
      <c r="BB236" s="245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73</v>
      </c>
      <c r="Q237" s="357"/>
      <c r="R237" s="357"/>
      <c r="S237" s="357"/>
      <c r="T237" s="357"/>
      <c r="U237" s="357"/>
      <c r="V237" s="358"/>
      <c r="W237" s="37" t="s">
        <v>70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73</v>
      </c>
      <c r="Q238" s="357"/>
      <c r="R238" s="357"/>
      <c r="S238" s="357"/>
      <c r="T238" s="357"/>
      <c r="U238" s="357"/>
      <c r="V238" s="358"/>
      <c r="W238" s="37" t="s">
        <v>74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351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283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352</v>
      </c>
      <c r="B241" s="54" t="s">
        <v>353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80</v>
      </c>
      <c r="L241" s="32" t="s">
        <v>68</v>
      </c>
      <c r="M241" s="33" t="s">
        <v>287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354</v>
      </c>
      <c r="AG241" s="67"/>
      <c r="AJ241" s="71" t="s">
        <v>72</v>
      </c>
      <c r="AK241" s="71">
        <v>1</v>
      </c>
      <c r="BB241" s="247" t="s">
        <v>290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73</v>
      </c>
      <c r="Q242" s="357"/>
      <c r="R242" s="357"/>
      <c r="S242" s="357"/>
      <c r="T242" s="357"/>
      <c r="U242" s="357"/>
      <c r="V242" s="358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73</v>
      </c>
      <c r="Q243" s="357"/>
      <c r="R243" s="357"/>
      <c r="S243" s="357"/>
      <c r="T243" s="357"/>
      <c r="U243" s="357"/>
      <c r="V243" s="358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355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64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356</v>
      </c>
      <c r="B246" s="54" t="s">
        <v>357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358</v>
      </c>
      <c r="AG246" s="67"/>
      <c r="AJ246" s="71" t="s">
        <v>72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359</v>
      </c>
      <c r="B247" s="54" t="s">
        <v>360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67</v>
      </c>
      <c r="L247" s="32" t="s">
        <v>100</v>
      </c>
      <c r="M247" s="33" t="s">
        <v>69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358</v>
      </c>
      <c r="AG247" s="67"/>
      <c r="AJ247" s="71" t="s">
        <v>102</v>
      </c>
      <c r="AK247" s="71">
        <v>12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73</v>
      </c>
      <c r="Q248" s="357"/>
      <c r="R248" s="357"/>
      <c r="S248" s="357"/>
      <c r="T248" s="357"/>
      <c r="U248" s="357"/>
      <c r="V248" s="358"/>
      <c r="W248" s="37" t="s">
        <v>70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73</v>
      </c>
      <c r="Q249" s="357"/>
      <c r="R249" s="357"/>
      <c r="S249" s="357"/>
      <c r="T249" s="357"/>
      <c r="U249" s="357"/>
      <c r="V249" s="358"/>
      <c r="W249" s="37" t="s">
        <v>74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361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362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363</v>
      </c>
      <c r="B253" s="54" t="s">
        <v>364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70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365</v>
      </c>
      <c r="AG253" s="67"/>
      <c r="AJ253" s="71" t="s">
        <v>72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73</v>
      </c>
      <c r="Q254" s="357"/>
      <c r="R254" s="357"/>
      <c r="S254" s="357"/>
      <c r="T254" s="357"/>
      <c r="U254" s="357"/>
      <c r="V254" s="358"/>
      <c r="W254" s="37" t="s">
        <v>70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73</v>
      </c>
      <c r="Q255" s="357"/>
      <c r="R255" s="357"/>
      <c r="S255" s="357"/>
      <c r="T255" s="357"/>
      <c r="U255" s="357"/>
      <c r="V255" s="358"/>
      <c r="W255" s="37" t="s">
        <v>74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366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64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customHeight="1" x14ac:dyDescent="0.25">
      <c r="A259" s="54" t="s">
        <v>368</v>
      </c>
      <c r="B259" s="54" t="s">
        <v>369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67</v>
      </c>
      <c r="L259" s="32" t="s">
        <v>105</v>
      </c>
      <c r="M259" s="33" t="s">
        <v>69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70</v>
      </c>
      <c r="X259" s="332">
        <v>36</v>
      </c>
      <c r="Y259" s="333">
        <f>IFERROR(IF(X259="","",X259),"")</f>
        <v>36</v>
      </c>
      <c r="Z259" s="36">
        <f>IFERROR(IF(X259="","",X259*0.0155),"")</f>
        <v>0.55800000000000005</v>
      </c>
      <c r="AA259" s="56"/>
      <c r="AB259" s="57"/>
      <c r="AC259" s="254" t="s">
        <v>262</v>
      </c>
      <c r="AG259" s="67"/>
      <c r="AJ259" s="71" t="s">
        <v>106</v>
      </c>
      <c r="AK259" s="71">
        <v>84</v>
      </c>
      <c r="BB259" s="255" t="s">
        <v>1</v>
      </c>
      <c r="BM259" s="67">
        <f>IFERROR(X259*I259,"0")</f>
        <v>189.43199999999999</v>
      </c>
      <c r="BN259" s="67">
        <f>IFERROR(Y259*I259,"0")</f>
        <v>189.43199999999999</v>
      </c>
      <c r="BO259" s="67">
        <f>IFERROR(X259/J259,"0")</f>
        <v>0.42857142857142855</v>
      </c>
      <c r="BP259" s="67">
        <f>IFERROR(Y259/J259,"0")</f>
        <v>0.42857142857142855</v>
      </c>
    </row>
    <row r="260" spans="1:68" ht="27" hidden="1" customHeight="1" x14ac:dyDescent="0.25">
      <c r="A260" s="54" t="s">
        <v>370</v>
      </c>
      <c r="B260" s="54" t="s">
        <v>371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67</v>
      </c>
      <c r="L260" s="32" t="s">
        <v>100</v>
      </c>
      <c r="M260" s="33" t="s">
        <v>69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70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372</v>
      </c>
      <c r="AG260" s="67"/>
      <c r="AJ260" s="71" t="s">
        <v>102</v>
      </c>
      <c r="AK260" s="71">
        <v>12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73</v>
      </c>
      <c r="Q261" s="357"/>
      <c r="R261" s="357"/>
      <c r="S261" s="357"/>
      <c r="T261" s="357"/>
      <c r="U261" s="357"/>
      <c r="V261" s="358"/>
      <c r="W261" s="37" t="s">
        <v>70</v>
      </c>
      <c r="X261" s="334">
        <f>IFERROR(SUM(X259:X260),"0")</f>
        <v>36</v>
      </c>
      <c r="Y261" s="334">
        <f>IFERROR(SUM(Y259:Y260),"0")</f>
        <v>36</v>
      </c>
      <c r="Z261" s="334">
        <f>IFERROR(IF(Z259="",0,Z259),"0")+IFERROR(IF(Z260="",0,Z260),"0")</f>
        <v>0.55800000000000005</v>
      </c>
      <c r="AA261" s="335"/>
      <c r="AB261" s="335"/>
      <c r="AC261" s="335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73</v>
      </c>
      <c r="Q262" s="357"/>
      <c r="R262" s="357"/>
      <c r="S262" s="357"/>
      <c r="T262" s="357"/>
      <c r="U262" s="357"/>
      <c r="V262" s="358"/>
      <c r="W262" s="37" t="s">
        <v>74</v>
      </c>
      <c r="X262" s="334">
        <f>IFERROR(SUMPRODUCT(X259:X260*H259:H260),"0")</f>
        <v>180</v>
      </c>
      <c r="Y262" s="334">
        <f>IFERROR(SUMPRODUCT(Y259:Y260*H259:H260),"0")</f>
        <v>180</v>
      </c>
      <c r="Z262" s="37"/>
      <c r="AA262" s="335"/>
      <c r="AB262" s="335"/>
      <c r="AC262" s="335"/>
    </row>
    <row r="263" spans="1:68" ht="27.75" hidden="1" customHeight="1" x14ac:dyDescent="0.2">
      <c r="A263" s="354" t="s">
        <v>373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374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375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376</v>
      </c>
      <c r="B266" s="54" t="s">
        <v>377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378</v>
      </c>
      <c r="AG266" s="67"/>
      <c r="AJ266" s="71" t="s">
        <v>72</v>
      </c>
      <c r="AK266" s="71">
        <v>1</v>
      </c>
      <c r="BB266" s="259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73</v>
      </c>
      <c r="Q267" s="357"/>
      <c r="R267" s="357"/>
      <c r="S267" s="357"/>
      <c r="T267" s="357"/>
      <c r="U267" s="357"/>
      <c r="V267" s="358"/>
      <c r="W267" s="37" t="s">
        <v>70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73</v>
      </c>
      <c r="Q268" s="357"/>
      <c r="R268" s="357"/>
      <c r="S268" s="357"/>
      <c r="T268" s="357"/>
      <c r="U268" s="357"/>
      <c r="V268" s="358"/>
      <c r="W268" s="37" t="s">
        <v>74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137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379</v>
      </c>
      <c r="B270" s="54" t="s">
        <v>380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70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378</v>
      </c>
      <c r="AG270" s="67"/>
      <c r="AJ270" s="71" t="s">
        <v>72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73</v>
      </c>
      <c r="Q271" s="357"/>
      <c r="R271" s="357"/>
      <c r="S271" s="357"/>
      <c r="T271" s="357"/>
      <c r="U271" s="357"/>
      <c r="V271" s="358"/>
      <c r="W271" s="37" t="s">
        <v>70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73</v>
      </c>
      <c r="Q272" s="357"/>
      <c r="R272" s="357"/>
      <c r="S272" s="357"/>
      <c r="T272" s="357"/>
      <c r="U272" s="357"/>
      <c r="V272" s="358"/>
      <c r="W272" s="37" t="s">
        <v>74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247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247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64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381</v>
      </c>
      <c r="B276" s="54" t="s">
        <v>382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67</v>
      </c>
      <c r="L276" s="32" t="s">
        <v>100</v>
      </c>
      <c r="M276" s="33" t="s">
        <v>69</v>
      </c>
      <c r="N276" s="33"/>
      <c r="O276" s="32">
        <v>180</v>
      </c>
      <c r="P276" s="476" t="s">
        <v>383</v>
      </c>
      <c r="Q276" s="339"/>
      <c r="R276" s="339"/>
      <c r="S276" s="339"/>
      <c r="T276" s="340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384</v>
      </c>
      <c r="AG276" s="67"/>
      <c r="AJ276" s="71" t="s">
        <v>102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385</v>
      </c>
      <c r="B277" s="54" t="s">
        <v>386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67</v>
      </c>
      <c r="L277" s="32" t="s">
        <v>100</v>
      </c>
      <c r="M277" s="33" t="s">
        <v>69</v>
      </c>
      <c r="N277" s="33"/>
      <c r="O277" s="32">
        <v>180</v>
      </c>
      <c r="P277" s="437" t="s">
        <v>387</v>
      </c>
      <c r="Q277" s="339"/>
      <c r="R277" s="339"/>
      <c r="S277" s="339"/>
      <c r="T277" s="340"/>
      <c r="U277" s="34"/>
      <c r="V277" s="34"/>
      <c r="W277" s="35" t="s">
        <v>70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384</v>
      </c>
      <c r="AG277" s="67"/>
      <c r="AJ277" s="71" t="s">
        <v>102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67</v>
      </c>
      <c r="L278" s="32" t="s">
        <v>100</v>
      </c>
      <c r="M278" s="33" t="s">
        <v>69</v>
      </c>
      <c r="N278" s="33"/>
      <c r="O278" s="32">
        <v>180</v>
      </c>
      <c r="P278" s="520" t="s">
        <v>390</v>
      </c>
      <c r="Q278" s="339"/>
      <c r="R278" s="339"/>
      <c r="S278" s="339"/>
      <c r="T278" s="340"/>
      <c r="U278" s="34"/>
      <c r="V278" s="34"/>
      <c r="W278" s="35" t="s">
        <v>70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391</v>
      </c>
      <c r="AG278" s="67"/>
      <c r="AJ278" s="71" t="s">
        <v>102</v>
      </c>
      <c r="AK278" s="71">
        <v>12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73</v>
      </c>
      <c r="Q279" s="357"/>
      <c r="R279" s="357"/>
      <c r="S279" s="357"/>
      <c r="T279" s="357"/>
      <c r="U279" s="357"/>
      <c r="V279" s="358"/>
      <c r="W279" s="37" t="s">
        <v>70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73</v>
      </c>
      <c r="Q280" s="357"/>
      <c r="R280" s="357"/>
      <c r="S280" s="357"/>
      <c r="T280" s="357"/>
      <c r="U280" s="357"/>
      <c r="V280" s="358"/>
      <c r="W280" s="37" t="s">
        <v>74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157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hidden="1" customHeight="1" x14ac:dyDescent="0.25">
      <c r="A282" s="54" t="s">
        <v>392</v>
      </c>
      <c r="B282" s="54" t="s">
        <v>393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148</v>
      </c>
      <c r="L282" s="32" t="s">
        <v>100</v>
      </c>
      <c r="M282" s="33" t="s">
        <v>69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IFERROR(IF(X282="","",X282*0.00502),"")</f>
        <v>0</v>
      </c>
      <c r="AA282" s="56"/>
      <c r="AB282" s="57"/>
      <c r="AC282" s="268" t="s">
        <v>394</v>
      </c>
      <c r="AG282" s="67"/>
      <c r="AJ282" s="71" t="s">
        <v>102</v>
      </c>
      <c r="AK282" s="71">
        <v>18</v>
      </c>
      <c r="BB282" s="269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idden="1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73</v>
      </c>
      <c r="Q283" s="357"/>
      <c r="R283" s="357"/>
      <c r="S283" s="357"/>
      <c r="T283" s="357"/>
      <c r="U283" s="357"/>
      <c r="V283" s="358"/>
      <c r="W283" s="37" t="s">
        <v>70</v>
      </c>
      <c r="X283" s="334">
        <f>IFERROR(SUM(X282:X282),"0")</f>
        <v>0</v>
      </c>
      <c r="Y283" s="334">
        <f>IFERROR(SUM(Y282:Y282),"0")</f>
        <v>0</v>
      </c>
      <c r="Z283" s="334">
        <f>IFERROR(IF(Z282="",0,Z282),"0")</f>
        <v>0</v>
      </c>
      <c r="AA283" s="335"/>
      <c r="AB283" s="335"/>
      <c r="AC283" s="335"/>
    </row>
    <row r="284" spans="1:68" hidden="1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73</v>
      </c>
      <c r="Q284" s="357"/>
      <c r="R284" s="357"/>
      <c r="S284" s="357"/>
      <c r="T284" s="357"/>
      <c r="U284" s="357"/>
      <c r="V284" s="358"/>
      <c r="W284" s="37" t="s">
        <v>74</v>
      </c>
      <c r="X284" s="334">
        <f>IFERROR(SUMPRODUCT(X282:X282*H282:H282),"0")</f>
        <v>0</v>
      </c>
      <c r="Y284" s="334">
        <f>IFERROR(SUMPRODUCT(Y282:Y282*H282:H282),"0")</f>
        <v>0</v>
      </c>
      <c r="Z284" s="37"/>
      <c r="AA284" s="335"/>
      <c r="AB284" s="335"/>
      <c r="AC284" s="335"/>
    </row>
    <row r="285" spans="1:68" ht="14.25" hidden="1" customHeight="1" x14ac:dyDescent="0.25">
      <c r="A285" s="345" t="s">
        <v>77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395</v>
      </c>
      <c r="B286" s="54" t="s">
        <v>396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67</v>
      </c>
      <c r="L286" s="32" t="s">
        <v>105</v>
      </c>
      <c r="M286" s="33" t="s">
        <v>69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70</v>
      </c>
      <c r="X286" s="332">
        <v>36</v>
      </c>
      <c r="Y286" s="333">
        <f>IFERROR(IF(X286="","",X286),"")</f>
        <v>36</v>
      </c>
      <c r="Z286" s="36">
        <f>IFERROR(IF(X286="","",X286*0.0155),"")</f>
        <v>0.55800000000000005</v>
      </c>
      <c r="AA286" s="56"/>
      <c r="AB286" s="57"/>
      <c r="AC286" s="270" t="s">
        <v>397</v>
      </c>
      <c r="AG286" s="67"/>
      <c r="AJ286" s="71" t="s">
        <v>106</v>
      </c>
      <c r="AK286" s="71">
        <v>84</v>
      </c>
      <c r="BB286" s="271" t="s">
        <v>82</v>
      </c>
      <c r="BM286" s="67">
        <f>IFERROR(X286*I286,"0")</f>
        <v>225.35999999999999</v>
      </c>
      <c r="BN286" s="67">
        <f>IFERROR(Y286*I286,"0")</f>
        <v>225.35999999999999</v>
      </c>
      <c r="BO286" s="67">
        <f>IFERROR(X286/J286,"0")</f>
        <v>0.42857142857142855</v>
      </c>
      <c r="BP286" s="67">
        <f>IFERROR(Y286/J286,"0")</f>
        <v>0.42857142857142855</v>
      </c>
    </row>
    <row r="287" spans="1:68" ht="27" hidden="1" customHeight="1" x14ac:dyDescent="0.25">
      <c r="A287" s="54" t="s">
        <v>398</v>
      </c>
      <c r="B287" s="54" t="s">
        <v>399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148</v>
      </c>
      <c r="L287" s="32" t="s">
        <v>100</v>
      </c>
      <c r="M287" s="33" t="s">
        <v>69</v>
      </c>
      <c r="N287" s="33"/>
      <c r="O287" s="32">
        <v>180</v>
      </c>
      <c r="P287" s="418" t="s">
        <v>400</v>
      </c>
      <c r="Q287" s="339"/>
      <c r="R287" s="339"/>
      <c r="S287" s="339"/>
      <c r="T287" s="340"/>
      <c r="U287" s="34"/>
      <c r="V287" s="34"/>
      <c r="W287" s="35" t="s">
        <v>70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397</v>
      </c>
      <c r="AG287" s="67"/>
      <c r="AJ287" s="71" t="s">
        <v>102</v>
      </c>
      <c r="AK287" s="71">
        <v>18</v>
      </c>
      <c r="BB287" s="273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73</v>
      </c>
      <c r="Q288" s="357"/>
      <c r="R288" s="357"/>
      <c r="S288" s="357"/>
      <c r="T288" s="357"/>
      <c r="U288" s="357"/>
      <c r="V288" s="358"/>
      <c r="W288" s="37" t="s">
        <v>70</v>
      </c>
      <c r="X288" s="334">
        <f>IFERROR(SUM(X286:X287),"0")</f>
        <v>36</v>
      </c>
      <c r="Y288" s="334">
        <f>IFERROR(SUM(Y286:Y287),"0")</f>
        <v>36</v>
      </c>
      <c r="Z288" s="334">
        <f>IFERROR(IF(Z286="",0,Z286),"0")+IFERROR(IF(Z287="",0,Z287),"0")</f>
        <v>0.55800000000000005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73</v>
      </c>
      <c r="Q289" s="357"/>
      <c r="R289" s="357"/>
      <c r="S289" s="357"/>
      <c r="T289" s="357"/>
      <c r="U289" s="357"/>
      <c r="V289" s="358"/>
      <c r="W289" s="37" t="s">
        <v>74</v>
      </c>
      <c r="X289" s="334">
        <f>IFERROR(SUMPRODUCT(X286:X287*H286:H287),"0")</f>
        <v>216</v>
      </c>
      <c r="Y289" s="334">
        <f>IFERROR(SUMPRODUCT(Y286:Y287*H286:H287),"0")</f>
        <v>216</v>
      </c>
      <c r="Z289" s="37"/>
      <c r="AA289" s="335"/>
      <c r="AB289" s="335"/>
      <c r="AC289" s="335"/>
    </row>
    <row r="290" spans="1:68" ht="14.25" hidden="1" customHeight="1" x14ac:dyDescent="0.25">
      <c r="A290" s="345" t="s">
        <v>131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401</v>
      </c>
      <c r="B291" s="54" t="s">
        <v>402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80</v>
      </c>
      <c r="L291" s="32" t="s">
        <v>100</v>
      </c>
      <c r="M291" s="33" t="s">
        <v>69</v>
      </c>
      <c r="N291" s="33"/>
      <c r="O291" s="32">
        <v>180</v>
      </c>
      <c r="P291" s="537" t="s">
        <v>403</v>
      </c>
      <c r="Q291" s="339"/>
      <c r="R291" s="339"/>
      <c r="S291" s="339"/>
      <c r="T291" s="340"/>
      <c r="U291" s="34"/>
      <c r="V291" s="34"/>
      <c r="W291" s="35" t="s">
        <v>70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404</v>
      </c>
      <c r="AG291" s="67"/>
      <c r="AJ291" s="71" t="s">
        <v>102</v>
      </c>
      <c r="AK291" s="71">
        <v>14</v>
      </c>
      <c r="BB291" s="275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405</v>
      </c>
      <c r="B292" s="54" t="s">
        <v>406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67</v>
      </c>
      <c r="L292" s="32" t="s">
        <v>105</v>
      </c>
      <c r="M292" s="33" t="s">
        <v>69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70</v>
      </c>
      <c r="X292" s="332">
        <v>36</v>
      </c>
      <c r="Y292" s="333">
        <f>IFERROR(IF(X292="","",X292),"")</f>
        <v>36</v>
      </c>
      <c r="Z292" s="36">
        <f>IFERROR(IF(X292="","",X292*0.0155),"")</f>
        <v>0.55800000000000005</v>
      </c>
      <c r="AA292" s="56"/>
      <c r="AB292" s="57"/>
      <c r="AC292" s="276" t="s">
        <v>404</v>
      </c>
      <c r="AG292" s="67"/>
      <c r="AJ292" s="71" t="s">
        <v>106</v>
      </c>
      <c r="AK292" s="71">
        <v>84</v>
      </c>
      <c r="BB292" s="277" t="s">
        <v>82</v>
      </c>
      <c r="BM292" s="67">
        <f>IFERROR(X292*I292,"0")</f>
        <v>188.46</v>
      </c>
      <c r="BN292" s="67">
        <f>IFERROR(Y292*I292,"0")</f>
        <v>188.46</v>
      </c>
      <c r="BO292" s="67">
        <f>IFERROR(X292/J292,"0")</f>
        <v>0.42857142857142855</v>
      </c>
      <c r="BP292" s="67">
        <f>IFERROR(Y292/J292,"0")</f>
        <v>0.42857142857142855</v>
      </c>
    </row>
    <row r="293" spans="1:68" ht="27" customHeight="1" x14ac:dyDescent="0.25">
      <c r="A293" s="54" t="s">
        <v>407</v>
      </c>
      <c r="B293" s="54" t="s">
        <v>408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80</v>
      </c>
      <c r="L293" s="32" t="s">
        <v>100</v>
      </c>
      <c r="M293" s="33" t="s">
        <v>69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70</v>
      </c>
      <c r="X293" s="332">
        <v>28</v>
      </c>
      <c r="Y293" s="333">
        <f>IFERROR(IF(X293="","",X293),"")</f>
        <v>28</v>
      </c>
      <c r="Z293" s="36">
        <f>IFERROR(IF(X293="","",X293*0.00936),"")</f>
        <v>0.26207999999999998</v>
      </c>
      <c r="AA293" s="56"/>
      <c r="AB293" s="57"/>
      <c r="AC293" s="278" t="s">
        <v>404</v>
      </c>
      <c r="AG293" s="67"/>
      <c r="AJ293" s="71" t="s">
        <v>102</v>
      </c>
      <c r="AK293" s="71">
        <v>14</v>
      </c>
      <c r="BB293" s="279" t="s">
        <v>82</v>
      </c>
      <c r="BM293" s="67">
        <f>IFERROR(X293*I293,"0")</f>
        <v>68.096000000000004</v>
      </c>
      <c r="BN293" s="67">
        <f>IFERROR(Y293*I293,"0")</f>
        <v>68.096000000000004</v>
      </c>
      <c r="BO293" s="67">
        <f>IFERROR(X293/J293,"0")</f>
        <v>0.22222222222222221</v>
      </c>
      <c r="BP293" s="67">
        <f>IFERROR(Y293/J293,"0")</f>
        <v>0.22222222222222221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73</v>
      </c>
      <c r="Q294" s="357"/>
      <c r="R294" s="357"/>
      <c r="S294" s="357"/>
      <c r="T294" s="357"/>
      <c r="U294" s="357"/>
      <c r="V294" s="358"/>
      <c r="W294" s="37" t="s">
        <v>70</v>
      </c>
      <c r="X294" s="334">
        <f>IFERROR(SUM(X291:X293),"0")</f>
        <v>64</v>
      </c>
      <c r="Y294" s="334">
        <f>IFERROR(SUM(Y291:Y293),"0")</f>
        <v>64</v>
      </c>
      <c r="Z294" s="334">
        <f>IFERROR(IF(Z291="",0,Z291),"0")+IFERROR(IF(Z292="",0,Z292),"0")+IFERROR(IF(Z293="",0,Z293),"0")</f>
        <v>0.82008000000000003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73</v>
      </c>
      <c r="Q295" s="357"/>
      <c r="R295" s="357"/>
      <c r="S295" s="357"/>
      <c r="T295" s="357"/>
      <c r="U295" s="357"/>
      <c r="V295" s="358"/>
      <c r="W295" s="37" t="s">
        <v>74</v>
      </c>
      <c r="X295" s="334">
        <f>IFERROR(SUMPRODUCT(X291:X293*H291:H293),"0")</f>
        <v>242.72</v>
      </c>
      <c r="Y295" s="334">
        <f>IFERROR(SUMPRODUCT(Y291:Y293*H291:H293),"0")</f>
        <v>242.72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137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409</v>
      </c>
      <c r="B297" s="54" t="s">
        <v>410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36" t="s">
        <v>411</v>
      </c>
      <c r="Q297" s="339"/>
      <c r="R297" s="339"/>
      <c r="S297" s="339"/>
      <c r="T297" s="340"/>
      <c r="U297" s="34"/>
      <c r="V297" s="34"/>
      <c r="W297" s="35" t="s">
        <v>70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412</v>
      </c>
      <c r="AG297" s="67"/>
      <c r="AJ297" s="71" t="s">
        <v>72</v>
      </c>
      <c r="AK297" s="71">
        <v>1</v>
      </c>
      <c r="BB297" s="281" t="s">
        <v>82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413</v>
      </c>
      <c r="B298" s="54" t="s">
        <v>414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80</v>
      </c>
      <c r="L298" s="32" t="s">
        <v>100</v>
      </c>
      <c r="M298" s="33" t="s">
        <v>69</v>
      </c>
      <c r="N298" s="33"/>
      <c r="O298" s="32">
        <v>180</v>
      </c>
      <c r="P298" s="514" t="s">
        <v>415</v>
      </c>
      <c r="Q298" s="339"/>
      <c r="R298" s="339"/>
      <c r="S298" s="339"/>
      <c r="T298" s="340"/>
      <c r="U298" s="34"/>
      <c r="V298" s="34"/>
      <c r="W298" s="35" t="s">
        <v>70</v>
      </c>
      <c r="X298" s="332">
        <v>14</v>
      </c>
      <c r="Y298" s="333">
        <f t="shared" si="24"/>
        <v>14</v>
      </c>
      <c r="Z298" s="36">
        <f>IFERROR(IF(X298="","",X298*0.00936),"")</f>
        <v>0.13103999999999999</v>
      </c>
      <c r="AA298" s="56"/>
      <c r="AB298" s="57"/>
      <c r="AC298" s="282" t="s">
        <v>416</v>
      </c>
      <c r="AG298" s="67"/>
      <c r="AJ298" s="71" t="s">
        <v>102</v>
      </c>
      <c r="AK298" s="71">
        <v>14</v>
      </c>
      <c r="BB298" s="283" t="s">
        <v>82</v>
      </c>
      <c r="BM298" s="67">
        <f t="shared" si="25"/>
        <v>54.488</v>
      </c>
      <c r="BN298" s="67">
        <f t="shared" si="26"/>
        <v>54.488</v>
      </c>
      <c r="BO298" s="67">
        <f t="shared" si="27"/>
        <v>0.1111111111111111</v>
      </c>
      <c r="BP298" s="67">
        <f t="shared" si="28"/>
        <v>0.1111111111111111</v>
      </c>
    </row>
    <row r="299" spans="1:68" ht="27" customHeight="1" x14ac:dyDescent="0.25">
      <c r="A299" s="54" t="s">
        <v>417</v>
      </c>
      <c r="B299" s="54" t="s">
        <v>418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67</v>
      </c>
      <c r="L299" s="32" t="s">
        <v>100</v>
      </c>
      <c r="M299" s="33" t="s">
        <v>69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70</v>
      </c>
      <c r="X299" s="332">
        <v>12</v>
      </c>
      <c r="Y299" s="333">
        <f t="shared" si="24"/>
        <v>12</v>
      </c>
      <c r="Z299" s="36">
        <f>IFERROR(IF(X299="","",X299*0.0155),"")</f>
        <v>0.186</v>
      </c>
      <c r="AA299" s="56"/>
      <c r="AB299" s="57"/>
      <c r="AC299" s="284" t="s">
        <v>412</v>
      </c>
      <c r="AG299" s="67"/>
      <c r="AJ299" s="71" t="s">
        <v>102</v>
      </c>
      <c r="AK299" s="71">
        <v>12</v>
      </c>
      <c r="BB299" s="285" t="s">
        <v>82</v>
      </c>
      <c r="BM299" s="67">
        <f t="shared" si="25"/>
        <v>68.820000000000007</v>
      </c>
      <c r="BN299" s="67">
        <f t="shared" si="26"/>
        <v>68.820000000000007</v>
      </c>
      <c r="BO299" s="67">
        <f t="shared" si="27"/>
        <v>0.14285714285714285</v>
      </c>
      <c r="BP299" s="67">
        <f t="shared" si="28"/>
        <v>0.14285714285714285</v>
      </c>
    </row>
    <row r="300" spans="1:68" ht="27" hidden="1" customHeight="1" x14ac:dyDescent="0.25">
      <c r="A300" s="54" t="s">
        <v>419</v>
      </c>
      <c r="B300" s="54" t="s">
        <v>420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351" t="s">
        <v>421</v>
      </c>
      <c r="Q300" s="339"/>
      <c r="R300" s="339"/>
      <c r="S300" s="339"/>
      <c r="T300" s="340"/>
      <c r="U300" s="34"/>
      <c r="V300" s="34"/>
      <c r="W300" s="35" t="s">
        <v>70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422</v>
      </c>
      <c r="AG300" s="67"/>
      <c r="AJ300" s="71" t="s">
        <v>72</v>
      </c>
      <c r="AK300" s="71">
        <v>1</v>
      </c>
      <c r="BB300" s="28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423</v>
      </c>
      <c r="B301" s="54" t="s">
        <v>424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75" t="s">
        <v>425</v>
      </c>
      <c r="Q301" s="339"/>
      <c r="R301" s="339"/>
      <c r="S301" s="339"/>
      <c r="T301" s="340"/>
      <c r="U301" s="34"/>
      <c r="V301" s="34"/>
      <c r="W301" s="35" t="s">
        <v>70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426</v>
      </c>
      <c r="AG301" s="67"/>
      <c r="AJ301" s="71" t="s">
        <v>72</v>
      </c>
      <c r="AK301" s="71">
        <v>1</v>
      </c>
      <c r="BB301" s="28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427</v>
      </c>
      <c r="B302" s="54" t="s">
        <v>428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80</v>
      </c>
      <c r="L302" s="32" t="s">
        <v>100</v>
      </c>
      <c r="M302" s="33" t="s">
        <v>69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70</v>
      </c>
      <c r="X302" s="332">
        <v>28</v>
      </c>
      <c r="Y302" s="333">
        <f t="shared" si="24"/>
        <v>28</v>
      </c>
      <c r="Z302" s="36">
        <f t="shared" si="29"/>
        <v>0.26207999999999998</v>
      </c>
      <c r="AA302" s="56"/>
      <c r="AB302" s="57"/>
      <c r="AC302" s="290" t="s">
        <v>416</v>
      </c>
      <c r="AG302" s="67"/>
      <c r="AJ302" s="71" t="s">
        <v>102</v>
      </c>
      <c r="AK302" s="71">
        <v>14</v>
      </c>
      <c r="BB302" s="291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hidden="1" customHeight="1" x14ac:dyDescent="0.25">
      <c r="A303" s="54" t="s">
        <v>429</v>
      </c>
      <c r="B303" s="54" t="s">
        <v>430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29" t="s">
        <v>431</v>
      </c>
      <c r="Q303" s="339"/>
      <c r="R303" s="339"/>
      <c r="S303" s="339"/>
      <c r="T303" s="340"/>
      <c r="U303" s="34"/>
      <c r="V303" s="34"/>
      <c r="W303" s="35" t="s">
        <v>70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426</v>
      </c>
      <c r="AG303" s="67"/>
      <c r="AJ303" s="71" t="s">
        <v>72</v>
      </c>
      <c r="AK303" s="71">
        <v>1</v>
      </c>
      <c r="BB303" s="29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432</v>
      </c>
      <c r="B304" s="54" t="s">
        <v>433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100</v>
      </c>
      <c r="M304" s="33" t="s">
        <v>69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70</v>
      </c>
      <c r="X304" s="332">
        <v>14</v>
      </c>
      <c r="Y304" s="333">
        <f t="shared" si="24"/>
        <v>14</v>
      </c>
      <c r="Z304" s="36">
        <f t="shared" si="29"/>
        <v>0.13103999999999999</v>
      </c>
      <c r="AA304" s="56"/>
      <c r="AB304" s="57"/>
      <c r="AC304" s="294" t="s">
        <v>412</v>
      </c>
      <c r="AG304" s="67"/>
      <c r="AJ304" s="71" t="s">
        <v>102</v>
      </c>
      <c r="AK304" s="71">
        <v>14</v>
      </c>
      <c r="BB304" s="295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hidden="1" customHeight="1" x14ac:dyDescent="0.25">
      <c r="A305" s="54" t="s">
        <v>434</v>
      </c>
      <c r="B305" s="54" t="s">
        <v>435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31" t="s">
        <v>436</v>
      </c>
      <c r="Q305" s="339"/>
      <c r="R305" s="339"/>
      <c r="S305" s="339"/>
      <c r="T305" s="340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412</v>
      </c>
      <c r="AG305" s="67"/>
      <c r="AJ305" s="71" t="s">
        <v>72</v>
      </c>
      <c r="AK305" s="71">
        <v>1</v>
      </c>
      <c r="BB305" s="29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437</v>
      </c>
      <c r="B306" s="54" t="s">
        <v>438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80</v>
      </c>
      <c r="L306" s="32" t="s">
        <v>100</v>
      </c>
      <c r="M306" s="33" t="s">
        <v>69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412</v>
      </c>
      <c r="AG306" s="67"/>
      <c r="AJ306" s="71" t="s">
        <v>102</v>
      </c>
      <c r="AK306" s="71">
        <v>14</v>
      </c>
      <c r="BB306" s="29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439</v>
      </c>
      <c r="B307" s="54" t="s">
        <v>440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80</v>
      </c>
      <c r="L307" s="32" t="s">
        <v>100</v>
      </c>
      <c r="M307" s="33" t="s">
        <v>69</v>
      </c>
      <c r="N307" s="33"/>
      <c r="O307" s="32">
        <v>180</v>
      </c>
      <c r="P307" s="550" t="s">
        <v>441</v>
      </c>
      <c r="Q307" s="339"/>
      <c r="R307" s="339"/>
      <c r="S307" s="339"/>
      <c r="T307" s="340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412</v>
      </c>
      <c r="AG307" s="67"/>
      <c r="AJ307" s="71" t="s">
        <v>102</v>
      </c>
      <c r="AK307" s="71">
        <v>14</v>
      </c>
      <c r="BB307" s="30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442</v>
      </c>
      <c r="B308" s="54" t="s">
        <v>443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35" t="s">
        <v>444</v>
      </c>
      <c r="Q308" s="339"/>
      <c r="R308" s="339"/>
      <c r="S308" s="339"/>
      <c r="T308" s="340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416</v>
      </c>
      <c r="AG308" s="67"/>
      <c r="AJ308" s="71" t="s">
        <v>102</v>
      </c>
      <c r="AK308" s="71">
        <v>14</v>
      </c>
      <c r="BB308" s="30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445</v>
      </c>
      <c r="B309" s="54" t="s">
        <v>446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148</v>
      </c>
      <c r="L309" s="32" t="s">
        <v>100</v>
      </c>
      <c r="M309" s="33" t="s">
        <v>69</v>
      </c>
      <c r="N309" s="33"/>
      <c r="O309" s="32">
        <v>180</v>
      </c>
      <c r="P309" s="448" t="s">
        <v>447</v>
      </c>
      <c r="Q309" s="339"/>
      <c r="R309" s="339"/>
      <c r="S309" s="339"/>
      <c r="T309" s="340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412</v>
      </c>
      <c r="AG309" s="67"/>
      <c r="AJ309" s="71" t="s">
        <v>102</v>
      </c>
      <c r="AK309" s="71">
        <v>18</v>
      </c>
      <c r="BB309" s="30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448</v>
      </c>
      <c r="B310" s="54" t="s">
        <v>449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148</v>
      </c>
      <c r="L310" s="32" t="s">
        <v>100</v>
      </c>
      <c r="M310" s="33" t="s">
        <v>69</v>
      </c>
      <c r="N310" s="33"/>
      <c r="O310" s="32">
        <v>180</v>
      </c>
      <c r="P310" s="442" t="s">
        <v>450</v>
      </c>
      <c r="Q310" s="339"/>
      <c r="R310" s="339"/>
      <c r="S310" s="339"/>
      <c r="T310" s="340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412</v>
      </c>
      <c r="AG310" s="67"/>
      <c r="AJ310" s="71" t="s">
        <v>102</v>
      </c>
      <c r="AK310" s="71">
        <v>18</v>
      </c>
      <c r="BB310" s="30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451</v>
      </c>
      <c r="B311" s="54" t="s">
        <v>452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148</v>
      </c>
      <c r="L311" s="32" t="s">
        <v>68</v>
      </c>
      <c r="M311" s="33" t="s">
        <v>69</v>
      </c>
      <c r="N311" s="33"/>
      <c r="O311" s="32">
        <v>180</v>
      </c>
      <c r="P311" s="452" t="s">
        <v>453</v>
      </c>
      <c r="Q311" s="339"/>
      <c r="R311" s="339"/>
      <c r="S311" s="339"/>
      <c r="T311" s="340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412</v>
      </c>
      <c r="AG311" s="67"/>
      <c r="AJ311" s="71" t="s">
        <v>72</v>
      </c>
      <c r="AK311" s="71">
        <v>1</v>
      </c>
      <c r="BB311" s="309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454</v>
      </c>
      <c r="B312" s="54" t="s">
        <v>455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148</v>
      </c>
      <c r="L312" s="32" t="s">
        <v>100</v>
      </c>
      <c r="M312" s="33" t="s">
        <v>69</v>
      </c>
      <c r="N312" s="33"/>
      <c r="O312" s="32">
        <v>180</v>
      </c>
      <c r="P312" s="419" t="s">
        <v>456</v>
      </c>
      <c r="Q312" s="339"/>
      <c r="R312" s="339"/>
      <c r="S312" s="339"/>
      <c r="T312" s="340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412</v>
      </c>
      <c r="AG312" s="67"/>
      <c r="AJ312" s="71" t="s">
        <v>102</v>
      </c>
      <c r="AK312" s="71">
        <v>18</v>
      </c>
      <c r="BB312" s="311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457</v>
      </c>
      <c r="B313" s="54" t="s">
        <v>458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148</v>
      </c>
      <c r="L313" s="32" t="s">
        <v>68</v>
      </c>
      <c r="M313" s="33" t="s">
        <v>69</v>
      </c>
      <c r="N313" s="33"/>
      <c r="O313" s="32">
        <v>180</v>
      </c>
      <c r="P313" s="549" t="s">
        <v>459</v>
      </c>
      <c r="Q313" s="339"/>
      <c r="R313" s="339"/>
      <c r="S313" s="339"/>
      <c r="T313" s="340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460</v>
      </c>
      <c r="AG313" s="67"/>
      <c r="AJ313" s="71" t="s">
        <v>72</v>
      </c>
      <c r="AK313" s="71">
        <v>1</v>
      </c>
      <c r="BB313" s="313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461</v>
      </c>
      <c r="B314" s="54" t="s">
        <v>462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86" t="s">
        <v>463</v>
      </c>
      <c r="Q314" s="339"/>
      <c r="R314" s="339"/>
      <c r="S314" s="339"/>
      <c r="T314" s="340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464</v>
      </c>
      <c r="AG314" s="67"/>
      <c r="AJ314" s="71" t="s">
        <v>72</v>
      </c>
      <c r="AK314" s="71">
        <v>1</v>
      </c>
      <c r="BB314" s="315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465</v>
      </c>
      <c r="B315" s="54" t="s">
        <v>466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8" t="s">
        <v>467</v>
      </c>
      <c r="Q315" s="339"/>
      <c r="R315" s="339"/>
      <c r="S315" s="339"/>
      <c r="T315" s="340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468</v>
      </c>
      <c r="AG315" s="67"/>
      <c r="AJ315" s="71" t="s">
        <v>72</v>
      </c>
      <c r="AK315" s="71">
        <v>1</v>
      </c>
      <c r="BB315" s="317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469</v>
      </c>
      <c r="B316" s="54" t="s">
        <v>470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67</v>
      </c>
      <c r="L316" s="32" t="s">
        <v>68</v>
      </c>
      <c r="M316" s="33" t="s">
        <v>69</v>
      </c>
      <c r="N316" s="33"/>
      <c r="O316" s="32">
        <v>180</v>
      </c>
      <c r="P316" s="384" t="s">
        <v>471</v>
      </c>
      <c r="Q316" s="339"/>
      <c r="R316" s="339"/>
      <c r="S316" s="339"/>
      <c r="T316" s="340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472</v>
      </c>
      <c r="AG316" s="67"/>
      <c r="AJ316" s="71" t="s">
        <v>72</v>
      </c>
      <c r="AK316" s="71">
        <v>1</v>
      </c>
      <c r="BB316" s="319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473</v>
      </c>
      <c r="B317" s="54" t="s">
        <v>474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80</v>
      </c>
      <c r="L317" s="32" t="s">
        <v>68</v>
      </c>
      <c r="M317" s="33" t="s">
        <v>69</v>
      </c>
      <c r="N317" s="33"/>
      <c r="O317" s="32">
        <v>180</v>
      </c>
      <c r="P317" s="532" t="s">
        <v>475</v>
      </c>
      <c r="Q317" s="339"/>
      <c r="R317" s="339"/>
      <c r="S317" s="339"/>
      <c r="T317" s="340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476</v>
      </c>
      <c r="AG317" s="67"/>
      <c r="AJ317" s="71" t="s">
        <v>72</v>
      </c>
      <c r="AK317" s="71">
        <v>1</v>
      </c>
      <c r="BB317" s="321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73</v>
      </c>
      <c r="Q318" s="357"/>
      <c r="R318" s="357"/>
      <c r="S318" s="357"/>
      <c r="T318" s="357"/>
      <c r="U318" s="357"/>
      <c r="V318" s="358"/>
      <c r="W318" s="37" t="s">
        <v>70</v>
      </c>
      <c r="X318" s="334">
        <f>IFERROR(SUM(X297:X317),"0")</f>
        <v>68</v>
      </c>
      <c r="Y318" s="334">
        <f>IFERROR(SUM(Y297:Y317),"0")</f>
        <v>68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0.7101599999999999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73</v>
      </c>
      <c r="Q319" s="357"/>
      <c r="R319" s="357"/>
      <c r="S319" s="357"/>
      <c r="T319" s="357"/>
      <c r="U319" s="357"/>
      <c r="V319" s="358"/>
      <c r="W319" s="37" t="s">
        <v>74</v>
      </c>
      <c r="X319" s="334">
        <f>IFERROR(SUMPRODUCT(X297:X317*H297:H317),"0")</f>
        <v>253.60000000000002</v>
      </c>
      <c r="Y319" s="334">
        <f>IFERROR(SUMPRODUCT(Y297:Y317*H297:H317),"0")</f>
        <v>253.60000000000002</v>
      </c>
      <c r="Z319" s="37"/>
      <c r="AA319" s="335"/>
      <c r="AB319" s="335"/>
      <c r="AC319" s="335"/>
    </row>
    <row r="320" spans="1:68" ht="16.5" hidden="1" customHeight="1" x14ac:dyDescent="0.25">
      <c r="A320" s="375" t="s">
        <v>477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137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478</v>
      </c>
      <c r="B322" s="54" t="s">
        <v>479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67</v>
      </c>
      <c r="L322" s="32" t="s">
        <v>68</v>
      </c>
      <c r="M322" s="33" t="s">
        <v>69</v>
      </c>
      <c r="N322" s="33"/>
      <c r="O322" s="32">
        <v>180</v>
      </c>
      <c r="P322" s="432" t="s">
        <v>480</v>
      </c>
      <c r="Q322" s="339"/>
      <c r="R322" s="339"/>
      <c r="S322" s="339"/>
      <c r="T322" s="340"/>
      <c r="U322" s="34"/>
      <c r="V322" s="34"/>
      <c r="W322" s="35" t="s">
        <v>70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481</v>
      </c>
      <c r="AG322" s="67"/>
      <c r="AJ322" s="71" t="s">
        <v>72</v>
      </c>
      <c r="AK322" s="71">
        <v>1</v>
      </c>
      <c r="BB322" s="323" t="s">
        <v>82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73</v>
      </c>
      <c r="Q323" s="357"/>
      <c r="R323" s="357"/>
      <c r="S323" s="357"/>
      <c r="T323" s="357"/>
      <c r="U323" s="357"/>
      <c r="V323" s="358"/>
      <c r="W323" s="37" t="s">
        <v>70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73</v>
      </c>
      <c r="Q324" s="357"/>
      <c r="R324" s="357"/>
      <c r="S324" s="357"/>
      <c r="T324" s="357"/>
      <c r="U324" s="357"/>
      <c r="V324" s="358"/>
      <c r="W324" s="37" t="s">
        <v>74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482</v>
      </c>
      <c r="Q325" s="348"/>
      <c r="R325" s="348"/>
      <c r="S325" s="348"/>
      <c r="T325" s="348"/>
      <c r="U325" s="348"/>
      <c r="V325" s="349"/>
      <c r="W325" s="37" t="s">
        <v>74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7235.7600000000011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7235.7600000000011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483</v>
      </c>
      <c r="Q326" s="348"/>
      <c r="R326" s="348"/>
      <c r="S326" s="348"/>
      <c r="T326" s="348"/>
      <c r="U326" s="348"/>
      <c r="V326" s="349"/>
      <c r="W326" s="37" t="s">
        <v>74</v>
      </c>
      <c r="X326" s="334">
        <f>IFERROR(SUM(BM22:BM322),"0")</f>
        <v>7960.0460000000003</v>
      </c>
      <c r="Y326" s="334">
        <f>IFERROR(SUM(BN22:BN322),"0")</f>
        <v>7960.0460000000003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484</v>
      </c>
      <c r="Q327" s="348"/>
      <c r="R327" s="348"/>
      <c r="S327" s="348"/>
      <c r="T327" s="348"/>
      <c r="U327" s="348"/>
      <c r="V327" s="349"/>
      <c r="W327" s="37" t="s">
        <v>485</v>
      </c>
      <c r="X327" s="38">
        <f>ROUNDUP(SUM(BO22:BO322),0)</f>
        <v>21</v>
      </c>
      <c r="Y327" s="38">
        <f>ROUNDUP(SUM(BP22:BP322),0)</f>
        <v>21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486</v>
      </c>
      <c r="Q328" s="348"/>
      <c r="R328" s="348"/>
      <c r="S328" s="348"/>
      <c r="T328" s="348"/>
      <c r="U328" s="348"/>
      <c r="V328" s="349"/>
      <c r="W328" s="37" t="s">
        <v>74</v>
      </c>
      <c r="X328" s="334">
        <f>GrossWeightTotal+PalletQtyTotal*25</f>
        <v>8485.0460000000003</v>
      </c>
      <c r="Y328" s="334">
        <f>GrossWeightTotalR+PalletQtyTotalR*25</f>
        <v>8485.0460000000003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487</v>
      </c>
      <c r="Q329" s="348"/>
      <c r="R329" s="348"/>
      <c r="S329" s="348"/>
      <c r="T329" s="348"/>
      <c r="U329" s="348"/>
      <c r="V329" s="349"/>
      <c r="W329" s="37" t="s">
        <v>485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1672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1672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488</v>
      </c>
      <c r="Q330" s="348"/>
      <c r="R330" s="348"/>
      <c r="S330" s="348"/>
      <c r="T330" s="348"/>
      <c r="U330" s="348"/>
      <c r="V330" s="349"/>
      <c r="W330" s="39" t="s">
        <v>489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25.458779999999994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490</v>
      </c>
      <c r="B332" s="329" t="s">
        <v>63</v>
      </c>
      <c r="C332" s="336" t="s">
        <v>75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246</v>
      </c>
      <c r="V332" s="350"/>
      <c r="W332" s="329" t="s">
        <v>272</v>
      </c>
      <c r="X332" s="336" t="s">
        <v>291</v>
      </c>
      <c r="Y332" s="380"/>
      <c r="Z332" s="380"/>
      <c r="AA332" s="380"/>
      <c r="AB332" s="380"/>
      <c r="AC332" s="380"/>
      <c r="AD332" s="350"/>
      <c r="AE332" s="329" t="s">
        <v>361</v>
      </c>
      <c r="AF332" s="329" t="s">
        <v>366</v>
      </c>
      <c r="AG332" s="329" t="s">
        <v>373</v>
      </c>
      <c r="AH332" s="336" t="s">
        <v>247</v>
      </c>
      <c r="AI332" s="350"/>
    </row>
    <row r="333" spans="1:68" ht="14.25" customHeight="1" thickTop="1" x14ac:dyDescent="0.2">
      <c r="A333" s="509" t="s">
        <v>491</v>
      </c>
      <c r="B333" s="336" t="s">
        <v>63</v>
      </c>
      <c r="C333" s="336" t="s">
        <v>76</v>
      </c>
      <c r="D333" s="336" t="s">
        <v>87</v>
      </c>
      <c r="E333" s="336" t="s">
        <v>97</v>
      </c>
      <c r="F333" s="336" t="s">
        <v>120</v>
      </c>
      <c r="G333" s="336" t="s">
        <v>145</v>
      </c>
      <c r="H333" s="336" t="s">
        <v>152</v>
      </c>
      <c r="I333" s="336" t="s">
        <v>156</v>
      </c>
      <c r="J333" s="336" t="s">
        <v>164</v>
      </c>
      <c r="K333" s="336" t="s">
        <v>180</v>
      </c>
      <c r="L333" s="336" t="s">
        <v>189</v>
      </c>
      <c r="M333" s="336" t="s">
        <v>208</v>
      </c>
      <c r="N333" s="330"/>
      <c r="O333" s="336" t="s">
        <v>214</v>
      </c>
      <c r="P333" s="336" t="s">
        <v>221</v>
      </c>
      <c r="Q333" s="336" t="s">
        <v>227</v>
      </c>
      <c r="R333" s="336" t="s">
        <v>231</v>
      </c>
      <c r="S333" s="336" t="s">
        <v>234</v>
      </c>
      <c r="T333" s="336" t="s">
        <v>242</v>
      </c>
      <c r="U333" s="336" t="s">
        <v>247</v>
      </c>
      <c r="V333" s="336" t="s">
        <v>251</v>
      </c>
      <c r="W333" s="336" t="s">
        <v>273</v>
      </c>
      <c r="X333" s="336" t="s">
        <v>292</v>
      </c>
      <c r="Y333" s="336" t="s">
        <v>304</v>
      </c>
      <c r="Z333" s="336" t="s">
        <v>314</v>
      </c>
      <c r="AA333" s="336" t="s">
        <v>329</v>
      </c>
      <c r="AB333" s="336" t="s">
        <v>340</v>
      </c>
      <c r="AC333" s="336" t="s">
        <v>351</v>
      </c>
      <c r="AD333" s="336" t="s">
        <v>355</v>
      </c>
      <c r="AE333" s="336" t="s">
        <v>362</v>
      </c>
      <c r="AF333" s="336" t="s">
        <v>367</v>
      </c>
      <c r="AG333" s="336" t="s">
        <v>374</v>
      </c>
      <c r="AH333" s="336" t="s">
        <v>247</v>
      </c>
      <c r="AI333" s="336" t="s">
        <v>477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492</v>
      </c>
      <c r="B335" s="46">
        <f>IFERROR(X22*H22,"0")</f>
        <v>0</v>
      </c>
      <c r="C335" s="46">
        <f>IFERROR(X28*H28,"0")+IFERROR(X29*H29,"0")+IFERROR(X30*H30,"0")</f>
        <v>189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756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420</v>
      </c>
      <c r="H335" s="46">
        <f>IFERROR(X84*H84,"0")</f>
        <v>50.4</v>
      </c>
      <c r="I335" s="46">
        <f>IFERROR(X89*H89,"0")+IFERROR(X90*H90,"0")</f>
        <v>100.8</v>
      </c>
      <c r="J335" s="46">
        <f>IFERROR(X95*H95,"0")+IFERROR(X96*H96,"0")+IFERROR(X97*H97,"0")+IFERROR(X98*H98,"0")+IFERROR(X99*H99,"0")+IFERROR(X100*H100,"0")</f>
        <v>562.79999999999995</v>
      </c>
      <c r="K335" s="46">
        <f>IFERROR(X105*H105,"0")+IFERROR(X106*H106,"0")+IFERROR(X107*H107,"0")</f>
        <v>0</v>
      </c>
      <c r="L335" s="46">
        <f>IFERROR(X112*H112,"0")+IFERROR(X113*H113,"0")+IFERROR(X114*H114,"0")+IFERROR(X115*H115,"0")+IFERROR(X116*H116,"0")+IFERROR(X117*H117,"0")+IFERROR(X121*H121,"0")</f>
        <v>2051.04</v>
      </c>
      <c r="M335" s="46">
        <f>IFERROR(X126*H126,"0")+IFERROR(X127*H127,"0")</f>
        <v>504</v>
      </c>
      <c r="N335" s="330"/>
      <c r="O335" s="46">
        <f>IFERROR(X132*H132,"0")+IFERROR(X133*H133,"0")</f>
        <v>168</v>
      </c>
      <c r="P335" s="46">
        <f>IFERROR(X138*H138,"0")+IFERROR(X139*H139,"0")</f>
        <v>84</v>
      </c>
      <c r="Q335" s="46">
        <f>IFERROR(X144*H144,"0")</f>
        <v>42</v>
      </c>
      <c r="R335" s="46">
        <f>IFERROR(X149*H149,"0")</f>
        <v>37.800000000000004</v>
      </c>
      <c r="S335" s="46">
        <f>IFERROR(X154*H154,"0")+IFERROR(X155*H155,"0")</f>
        <v>0</v>
      </c>
      <c r="T335" s="46">
        <f>IFERROR(X160*H160,"0")</f>
        <v>0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180</v>
      </c>
      <c r="W335" s="46">
        <f>IFERROR(X185*H185,"0")+IFERROR(X186*H186,"0")+IFERROR(X187*H187,"0")+IFERROR(X191*H191,"0")</f>
        <v>588</v>
      </c>
      <c r="X335" s="46">
        <f>IFERROR(X197*H197,"0")+IFERROR(X198*H198,"0")+IFERROR(X199*H199,"0")+IFERROR(X200*H200,"0")</f>
        <v>33.6</v>
      </c>
      <c r="Y335" s="46">
        <f>IFERROR(X205*H205,"0")+IFERROR(X206*H206,"0")+IFERROR(X207*H207,"0")</f>
        <v>336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172.8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180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712.31999999999994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493</v>
      </c>
      <c r="B337" s="58" t="s">
        <v>494</v>
      </c>
      <c r="C337" s="58" t="s">
        <v>495</v>
      </c>
    </row>
    <row r="338" spans="1:3" x14ac:dyDescent="0.2">
      <c r="A338" s="59">
        <f>SUMPRODUCT(--(BB:BB="ЗПФ"),--(W:W="кор"),H:H,Y:Y)+SUMPRODUCT(--(BB:BB="ЗПФ"),--(W:W="кг"),Y:Y)</f>
        <v>4015.2000000000003</v>
      </c>
      <c r="B338" s="60">
        <f>SUMPRODUCT(--(BB:BB="ПГП"),--(W:W="кор"),H:H,Y:Y)+SUMPRODUCT(--(BB:BB="ПГП"),--(W:W="кг"),Y:Y)</f>
        <v>3220.56</v>
      </c>
      <c r="C338" s="60">
        <f>SUMPRODUCT(--(BB:BB="КИЗ"),--(W:W="кор"),H:H,Y:Y)+SUMPRODUCT(--(BB:BB="КИЗ"),--(W:W="кг"),Y:Y)</f>
        <v>0</v>
      </c>
    </row>
  </sheetData>
  <sheetProtection algorithmName="SHA-512" hashValue="8y2FffjLSWJv9Ie+2xdsJEMM4Vxsov3jnarpadzUhK6t63MferC81QlppsWm6rjJHTPkXu046YH5oEVc9mZc1w==" saltValue="ewweeG2PZPl/9NY7iZAWh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72,00"/>
        <filter val="1 903,20"/>
        <filter val="100,80"/>
        <filter val="108,00"/>
        <filter val="12,00"/>
        <filter val="126,00"/>
        <filter val="14,00"/>
        <filter val="147,84"/>
        <filter val="154,00"/>
        <filter val="168,00"/>
        <filter val="172,80"/>
        <filter val="180,00"/>
        <filter val="189,00"/>
        <filter val="196,00"/>
        <filter val="21"/>
        <filter val="216,00"/>
        <filter val="24,00"/>
        <filter val="242,72"/>
        <filter val="253,60"/>
        <filter val="276,00"/>
        <filter val="28,00"/>
        <filter val="33,60"/>
        <filter val="336,00"/>
        <filter val="36,00"/>
        <filter val="37,80"/>
        <filter val="42,00"/>
        <filter val="420,00"/>
        <filter val="50,40"/>
        <filter val="504,00"/>
        <filter val="56,00"/>
        <filter val="562,80"/>
        <filter val="588,00"/>
        <filter val="60,00"/>
        <filter val="64,00"/>
        <filter val="67,20"/>
        <filter val="68,00"/>
        <filter val="7 235,76"/>
        <filter val="7 960,05"/>
        <filter val="70,00"/>
        <filter val="72,00"/>
        <filter val="756,00"/>
        <filter val="8 485,05"/>
        <filter val="84,00"/>
        <filter val="96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:X67 X71:X73 X84 X89:X90 X97 X99 X106:X107 X112 X121 X133 X144 X149 X154:X155 X160 X171 X174 X178:X179 X185:X187 X191 X200 X206 X212 X214:X216 X222 X224:X225 X230 X234:X236 X241 X246 X253 X266 X270 X297 X300:X301 X303 X305 X311 X313:X317 X32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8 X95 X100 X105 X113 X116 X132 X138 X166 X172:X173 X197:X199 X207 X213 X217 X223 X247 X260 X276:X278 X282 X287 X291 X293 X298:X299 X302 X304 X306:X310 X31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6 X98 X114:X115 X117 X126:X127 X139 X205 X259 X286 X29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496</v>
      </c>
      <c r="H1" s="52"/>
    </row>
    <row r="3" spans="2:8" x14ac:dyDescent="0.2">
      <c r="B3" s="47" t="s">
        <v>497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498</v>
      </c>
      <c r="D6" s="47" t="s">
        <v>499</v>
      </c>
      <c r="E6" s="47"/>
    </row>
    <row r="8" spans="2:8" x14ac:dyDescent="0.2">
      <c r="B8" s="47" t="s">
        <v>19</v>
      </c>
      <c r="C8" s="47" t="s">
        <v>498</v>
      </c>
      <c r="D8" s="47"/>
      <c r="E8" s="47"/>
    </row>
    <row r="10" spans="2:8" x14ac:dyDescent="0.2">
      <c r="B10" s="47" t="s">
        <v>500</v>
      </c>
      <c r="C10" s="47"/>
      <c r="D10" s="47"/>
      <c r="E10" s="47"/>
    </row>
    <row r="11" spans="2:8" x14ac:dyDescent="0.2">
      <c r="B11" s="47" t="s">
        <v>501</v>
      </c>
      <c r="C11" s="47"/>
      <c r="D11" s="47"/>
      <c r="E11" s="47"/>
    </row>
    <row r="12" spans="2:8" x14ac:dyDescent="0.2">
      <c r="B12" s="47" t="s">
        <v>502</v>
      </c>
      <c r="C12" s="47"/>
      <c r="D12" s="47"/>
      <c r="E12" s="47"/>
    </row>
    <row r="13" spans="2:8" x14ac:dyDescent="0.2">
      <c r="B13" s="47" t="s">
        <v>503</v>
      </c>
      <c r="C13" s="47"/>
      <c r="D13" s="47"/>
      <c r="E13" s="47"/>
    </row>
    <row r="14" spans="2:8" x14ac:dyDescent="0.2">
      <c r="B14" s="47" t="s">
        <v>504</v>
      </c>
      <c r="C14" s="47"/>
      <c r="D14" s="47"/>
      <c r="E14" s="47"/>
    </row>
    <row r="15" spans="2:8" x14ac:dyDescent="0.2">
      <c r="B15" s="47" t="s">
        <v>505</v>
      </c>
      <c r="C15" s="47"/>
      <c r="D15" s="47"/>
      <c r="E15" s="47"/>
    </row>
    <row r="16" spans="2:8" x14ac:dyDescent="0.2">
      <c r="B16" s="47" t="s">
        <v>506</v>
      </c>
      <c r="C16" s="47"/>
      <c r="D16" s="47"/>
      <c r="E16" s="47"/>
    </row>
    <row r="17" spans="2:5" x14ac:dyDescent="0.2">
      <c r="B17" s="47" t="s">
        <v>507</v>
      </c>
      <c r="C17" s="47"/>
      <c r="D17" s="47"/>
      <c r="E17" s="47"/>
    </row>
    <row r="18" spans="2:5" x14ac:dyDescent="0.2">
      <c r="B18" s="47" t="s">
        <v>508</v>
      </c>
      <c r="C18" s="47"/>
      <c r="D18" s="47"/>
      <c r="E18" s="47"/>
    </row>
    <row r="19" spans="2:5" x14ac:dyDescent="0.2">
      <c r="B19" s="47" t="s">
        <v>509</v>
      </c>
      <c r="C19" s="47"/>
      <c r="D19" s="47"/>
      <c r="E19" s="47"/>
    </row>
    <row r="20" spans="2:5" x14ac:dyDescent="0.2">
      <c r="B20" s="47" t="s">
        <v>510</v>
      </c>
      <c r="C20" s="47"/>
      <c r="D20" s="47"/>
      <c r="E20" s="47"/>
    </row>
  </sheetData>
  <sheetProtection algorithmName="SHA-512" hashValue="8ivNWFM9py1DJRnb7c/uMnBBQbFYjs/f/rWhuAeK1YTi4dCKdrrzvmyIULxyQZfJXyoOae89ahOxcZeoVtVDAA==" saltValue="SdtHlW9iLQJM6Mgz4v9x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