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514CD6-005A-4F04-B9AF-4B16306C25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Z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N217" i="1"/>
  <c r="BM217" i="1"/>
  <c r="Z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Z94" i="1"/>
  <c r="Y94" i="1"/>
  <c r="P94" i="1"/>
  <c r="BO93" i="1"/>
  <c r="BM93" i="1"/>
  <c r="Y93" i="1"/>
  <c r="BP93" i="1" s="1"/>
  <c r="BO92" i="1"/>
  <c r="BM92" i="1"/>
  <c r="Y92" i="1"/>
  <c r="Y101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F10" i="1" s="1"/>
  <c r="D7" i="1"/>
  <c r="Q6" i="1"/>
  <c r="P2" i="1"/>
  <c r="BP122" i="1" l="1"/>
  <c r="BN122" i="1"/>
  <c r="Z122" i="1"/>
  <c r="BP174" i="1"/>
  <c r="BN174" i="1"/>
  <c r="Z174" i="1"/>
  <c r="BP213" i="1"/>
  <c r="BN213" i="1"/>
  <c r="Z213" i="1"/>
  <c r="BP238" i="1"/>
  <c r="BN238" i="1"/>
  <c r="Z238" i="1"/>
  <c r="BP281" i="1"/>
  <c r="BN281" i="1"/>
  <c r="Z281" i="1"/>
  <c r="BP330" i="1"/>
  <c r="BN330" i="1"/>
  <c r="Z330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8" i="1"/>
  <c r="BN498" i="1"/>
  <c r="Z498" i="1"/>
  <c r="BP529" i="1"/>
  <c r="BN529" i="1"/>
  <c r="Z529" i="1"/>
  <c r="Z25" i="1"/>
  <c r="BN25" i="1"/>
  <c r="Z50" i="1"/>
  <c r="BN50" i="1"/>
  <c r="Z60" i="1"/>
  <c r="BN60" i="1"/>
  <c r="Z76" i="1"/>
  <c r="BN76" i="1"/>
  <c r="BP94" i="1"/>
  <c r="BN94" i="1"/>
  <c r="BP106" i="1"/>
  <c r="BN106" i="1"/>
  <c r="Z106" i="1"/>
  <c r="BP143" i="1"/>
  <c r="BN143" i="1"/>
  <c r="Z143" i="1"/>
  <c r="BP203" i="1"/>
  <c r="BN203" i="1"/>
  <c r="Z203" i="1"/>
  <c r="BP225" i="1"/>
  <c r="BN225" i="1"/>
  <c r="Z225" i="1"/>
  <c r="BP264" i="1"/>
  <c r="BN264" i="1"/>
  <c r="Z264" i="1"/>
  <c r="BP316" i="1"/>
  <c r="BN316" i="1"/>
  <c r="Z316" i="1"/>
  <c r="BP348" i="1"/>
  <c r="BN348" i="1"/>
  <c r="Z348" i="1"/>
  <c r="BP422" i="1"/>
  <c r="BN422" i="1"/>
  <c r="Z422" i="1"/>
  <c r="BP468" i="1"/>
  <c r="BN468" i="1"/>
  <c r="Z468" i="1"/>
  <c r="BP486" i="1"/>
  <c r="BN486" i="1"/>
  <c r="Z486" i="1"/>
  <c r="BP490" i="1"/>
  <c r="BN490" i="1"/>
  <c r="Z490" i="1"/>
  <c r="Y531" i="1"/>
  <c r="Y530" i="1"/>
  <c r="BP528" i="1"/>
  <c r="BN528" i="1"/>
  <c r="Z528" i="1"/>
  <c r="Z530" i="1" s="1"/>
  <c r="Y146" i="1"/>
  <c r="Y222" i="1"/>
  <c r="Y228" i="1"/>
  <c r="Y351" i="1"/>
  <c r="BP221" i="1"/>
  <c r="BN221" i="1"/>
  <c r="Z221" i="1"/>
  <c r="BP236" i="1"/>
  <c r="BN236" i="1"/>
  <c r="Z236" i="1"/>
  <c r="Y248" i="1"/>
  <c r="BP247" i="1"/>
  <c r="BN247" i="1"/>
  <c r="Z247" i="1"/>
  <c r="Z248" i="1" s="1"/>
  <c r="BP271" i="1"/>
  <c r="BN271" i="1"/>
  <c r="Z271" i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Y296" i="1"/>
  <c r="BP295" i="1"/>
  <c r="BN295" i="1"/>
  <c r="Z295" i="1"/>
  <c r="Z296" i="1" s="1"/>
  <c r="BP300" i="1"/>
  <c r="BN300" i="1"/>
  <c r="Z300" i="1"/>
  <c r="Y324" i="1"/>
  <c r="BP320" i="1"/>
  <c r="BN320" i="1"/>
  <c r="Z320" i="1"/>
  <c r="BP336" i="1"/>
  <c r="BN336" i="1"/>
  <c r="Z336" i="1"/>
  <c r="BP342" i="1"/>
  <c r="BN342" i="1"/>
  <c r="Z342" i="1"/>
  <c r="BP361" i="1"/>
  <c r="BN361" i="1"/>
  <c r="Z361" i="1"/>
  <c r="BP367" i="1"/>
  <c r="BN367" i="1"/>
  <c r="Z367" i="1"/>
  <c r="Y379" i="1"/>
  <c r="BP377" i="1"/>
  <c r="BN377" i="1"/>
  <c r="Z377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Z96" i="1"/>
  <c r="BN96" i="1"/>
  <c r="Z97" i="1"/>
  <c r="BN97" i="1"/>
  <c r="Z104" i="1"/>
  <c r="BN104" i="1"/>
  <c r="Y109" i="1"/>
  <c r="Z112" i="1"/>
  <c r="BN112" i="1"/>
  <c r="Y125" i="1"/>
  <c r="Z120" i="1"/>
  <c r="BN120" i="1"/>
  <c r="Z128" i="1"/>
  <c r="BN128" i="1"/>
  <c r="Z139" i="1"/>
  <c r="BN139" i="1"/>
  <c r="Y145" i="1"/>
  <c r="Z154" i="1"/>
  <c r="BN154" i="1"/>
  <c r="I567" i="1"/>
  <c r="Y179" i="1"/>
  <c r="Z172" i="1"/>
  <c r="BN172" i="1"/>
  <c r="Z176" i="1"/>
  <c r="BN176" i="1"/>
  <c r="Z181" i="1"/>
  <c r="BN181" i="1"/>
  <c r="BP181" i="1"/>
  <c r="Z182" i="1"/>
  <c r="BN182" i="1"/>
  <c r="Z183" i="1"/>
  <c r="BN183" i="1"/>
  <c r="Y184" i="1"/>
  <c r="J567" i="1"/>
  <c r="Z197" i="1"/>
  <c r="BN197" i="1"/>
  <c r="BP197" i="1"/>
  <c r="Y200" i="1"/>
  <c r="Y210" i="1"/>
  <c r="Z205" i="1"/>
  <c r="BN205" i="1"/>
  <c r="Z209" i="1"/>
  <c r="BN209" i="1"/>
  <c r="Y223" i="1"/>
  <c r="Z215" i="1"/>
  <c r="BN215" i="1"/>
  <c r="K567" i="1"/>
  <c r="BP232" i="1"/>
  <c r="BN232" i="1"/>
  <c r="Z232" i="1"/>
  <c r="Y244" i="1"/>
  <c r="BP242" i="1"/>
  <c r="BN242" i="1"/>
  <c r="Z242" i="1"/>
  <c r="Y249" i="1"/>
  <c r="BP262" i="1"/>
  <c r="BN262" i="1"/>
  <c r="Z262" i="1"/>
  <c r="BP279" i="1"/>
  <c r="BN279" i="1"/>
  <c r="Z279" i="1"/>
  <c r="BP314" i="1"/>
  <c r="BN314" i="1"/>
  <c r="Z314" i="1"/>
  <c r="BP328" i="1"/>
  <c r="BN328" i="1"/>
  <c r="Z328" i="1"/>
  <c r="Y346" i="1"/>
  <c r="BP341" i="1"/>
  <c r="BN341" i="1"/>
  <c r="Z341" i="1"/>
  <c r="Z345" i="1" s="1"/>
  <c r="Y345" i="1"/>
  <c r="BP350" i="1"/>
  <c r="BN350" i="1"/>
  <c r="Z350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227" i="1"/>
  <c r="Y245" i="1"/>
  <c r="Y317" i="1"/>
  <c r="U567" i="1"/>
  <c r="Y363" i="1"/>
  <c r="Y362" i="1"/>
  <c r="Y374" i="1"/>
  <c r="BP383" i="1"/>
  <c r="BN383" i="1"/>
  <c r="BP396" i="1"/>
  <c r="BN396" i="1"/>
  <c r="Z396" i="1"/>
  <c r="BP420" i="1"/>
  <c r="BN420" i="1"/>
  <c r="Z420" i="1"/>
  <c r="BP431" i="1"/>
  <c r="BN431" i="1"/>
  <c r="Z431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Z487" i="1" s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Y408" i="1"/>
  <c r="H9" i="1"/>
  <c r="A10" i="1"/>
  <c r="Y28" i="1"/>
  <c r="Y42" i="1"/>
  <c r="Y46" i="1"/>
  <c r="Y55" i="1"/>
  <c r="Y63" i="1"/>
  <c r="Y69" i="1"/>
  <c r="Y77" i="1"/>
  <c r="Y83" i="1"/>
  <c r="Y90" i="1"/>
  <c r="BP98" i="1"/>
  <c r="BN98" i="1"/>
  <c r="Z98" i="1"/>
  <c r="BP107" i="1"/>
  <c r="BN107" i="1"/>
  <c r="Z107" i="1"/>
  <c r="Y114" i="1"/>
  <c r="BP111" i="1"/>
  <c r="BN111" i="1"/>
  <c r="Z111" i="1"/>
  <c r="BP119" i="1"/>
  <c r="BN119" i="1"/>
  <c r="Z119" i="1"/>
  <c r="BP123" i="1"/>
  <c r="BN123" i="1"/>
  <c r="Z123" i="1"/>
  <c r="Y129" i="1"/>
  <c r="Y130" i="1"/>
  <c r="BP127" i="1"/>
  <c r="BN127" i="1"/>
  <c r="Z127" i="1"/>
  <c r="Z129" i="1" s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Y100" i="1"/>
  <c r="BP105" i="1"/>
  <c r="BN105" i="1"/>
  <c r="Z105" i="1"/>
  <c r="BP113" i="1"/>
  <c r="BN113" i="1"/>
  <c r="Z113" i="1"/>
  <c r="Y115" i="1"/>
  <c r="Y124" i="1"/>
  <c r="BP117" i="1"/>
  <c r="BN117" i="1"/>
  <c r="Z117" i="1"/>
  <c r="BP121" i="1"/>
  <c r="BN121" i="1"/>
  <c r="Z121" i="1"/>
  <c r="F567" i="1"/>
  <c r="Y108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BN243" i="1"/>
  <c r="BP243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Y352" i="1"/>
  <c r="BP360" i="1"/>
  <c r="BN360" i="1"/>
  <c r="Z360" i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Y151" i="1"/>
  <c r="Y167" i="1"/>
  <c r="Y194" i="1"/>
  <c r="Y239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BP349" i="1"/>
  <c r="BN349" i="1"/>
  <c r="Z349" i="1"/>
  <c r="Z351" i="1" s="1"/>
  <c r="BP368" i="1"/>
  <c r="BN368" i="1"/>
  <c r="Z368" i="1"/>
  <c r="BP372" i="1"/>
  <c r="BN372" i="1"/>
  <c r="Z372" i="1"/>
  <c r="Z374" i="1" s="1"/>
  <c r="BP393" i="1"/>
  <c r="BN393" i="1"/>
  <c r="Z393" i="1"/>
  <c r="Y397" i="1"/>
  <c r="Y409" i="1"/>
  <c r="Y413" i="1"/>
  <c r="X567" i="1"/>
  <c r="Y427" i="1"/>
  <c r="BP437" i="1"/>
  <c r="BN437" i="1"/>
  <c r="Z437" i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522" i="1"/>
  <c r="BN522" i="1"/>
  <c r="Z522" i="1"/>
  <c r="BP524" i="1"/>
  <c r="BN524" i="1"/>
  <c r="Z524" i="1"/>
  <c r="Y526" i="1"/>
  <c r="Y535" i="1"/>
  <c r="BP533" i="1"/>
  <c r="BN533" i="1"/>
  <c r="Z533" i="1"/>
  <c r="Y536" i="1"/>
  <c r="Q567" i="1"/>
  <c r="Y567" i="1"/>
  <c r="Y266" i="1"/>
  <c r="Y288" i="1"/>
  <c r="R567" i="1"/>
  <c r="Y302" i="1"/>
  <c r="Y357" i="1"/>
  <c r="V567" i="1"/>
  <c r="Y375" i="1"/>
  <c r="W567" i="1"/>
  <c r="Z395" i="1"/>
  <c r="BN395" i="1"/>
  <c r="Y398" i="1"/>
  <c r="Z405" i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BP424" i="1"/>
  <c r="BN424" i="1"/>
  <c r="BP426" i="1"/>
  <c r="BN426" i="1"/>
  <c r="Z426" i="1"/>
  <c r="Y428" i="1"/>
  <c r="Y433" i="1"/>
  <c r="BP430" i="1"/>
  <c r="BN430" i="1"/>
  <c r="Z430" i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Y505" i="1"/>
  <c r="AC567" i="1"/>
  <c r="Z567" i="1"/>
  <c r="Y451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438" i="1" l="1"/>
  <c r="Z338" i="1"/>
  <c r="Z199" i="1"/>
  <c r="Z178" i="1"/>
  <c r="Z156" i="1"/>
  <c r="Z108" i="1"/>
  <c r="Z82" i="1"/>
  <c r="Z184" i="1"/>
  <c r="Z499" i="1"/>
  <c r="Z408" i="1"/>
  <c r="Z62" i="1"/>
  <c r="Z41" i="1"/>
  <c r="Z505" i="1"/>
  <c r="Z432" i="1"/>
  <c r="Z427" i="1"/>
  <c r="Z397" i="1"/>
  <c r="Z317" i="1"/>
  <c r="Z266" i="1"/>
  <c r="Z362" i="1"/>
  <c r="Z244" i="1"/>
  <c r="Z222" i="1"/>
  <c r="Z77" i="1"/>
  <c r="Z542" i="1"/>
  <c r="Z518" i="1"/>
  <c r="Z535" i="1"/>
  <c r="Z445" i="1"/>
  <c r="Y558" i="1"/>
  <c r="Z525" i="1"/>
  <c r="Z481" i="1"/>
  <c r="Z332" i="1"/>
  <c r="Z274" i="1"/>
  <c r="Z324" i="1"/>
  <c r="Z239" i="1"/>
  <c r="Z210" i="1"/>
  <c r="Z124" i="1"/>
  <c r="Z100" i="1"/>
  <c r="Z89" i="1"/>
  <c r="Z68" i="1"/>
  <c r="Z55" i="1"/>
  <c r="Y557" i="1"/>
  <c r="Y559" i="1"/>
  <c r="Z28" i="1"/>
  <c r="Z114" i="1"/>
  <c r="Y561" i="1"/>
  <c r="Z562" i="1" l="1"/>
  <c r="Y560" i="1"/>
</calcChain>
</file>

<file path=xl/sharedStrings.xml><?xml version="1.0" encoding="utf-8"?>
<sst xmlns="http://schemas.openxmlformats.org/spreadsheetml/2006/main" count="2496" uniqueCount="877">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</sst>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58"/>
      <c r="P5" s="24" t="s">
        <v>10</v>
      </c>
      <c r="Q5" s="890">
        <v>45789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Понедельник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20</v>
      </c>
      <c r="Q8" s="771">
        <v>0.375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21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10"/>
      <c r="R10" s="811"/>
      <c r="U10" s="24" t="s">
        <v>23</v>
      </c>
      <c r="V10" s="673" t="s">
        <v>24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53"/>
      <c r="R11" s="754"/>
      <c r="U11" s="24" t="s">
        <v>27</v>
      </c>
      <c r="V11" s="897" t="s">
        <v>28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30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32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35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66"/>
      <c r="BD17" s="65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61</v>
      </c>
      <c r="V18" s="67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200</v>
      </c>
      <c r="Y37" s="616">
        <f>IFERROR(IF(X37="",0,CEILING((X37/$H37),1)*$H37),"")</f>
        <v>205.20000000000002</v>
      </c>
      <c r="Z37" s="36">
        <f>IFERROR(IF(Y37=0,"",ROUNDUP(Y37/H37,0)*0.01898),"")</f>
        <v>0.36062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208.05555555555554</v>
      </c>
      <c r="BN37" s="64">
        <f>IFERROR(Y37*I37/H37,"0")</f>
        <v>213.46499999999997</v>
      </c>
      <c r="BO37" s="64">
        <f>IFERROR(1/J37*(X37/H37),"0")</f>
        <v>0.28935185185185186</v>
      </c>
      <c r="BP37" s="64">
        <f>IFERROR(1/J37*(Y37/H37),"0")</f>
        <v>0.296875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320</v>
      </c>
      <c r="Y38" s="616">
        <f>IFERROR(IF(X38="",0,CEILING((X38/$H38),1)*$H38),"")</f>
        <v>320</v>
      </c>
      <c r="Z38" s="36">
        <f>IFERROR(IF(Y38=0,"",ROUNDUP(Y38/H38,0)*0.00902),"")</f>
        <v>0.72160000000000002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336.8</v>
      </c>
      <c r="BN38" s="64">
        <f>IFERROR(Y38*I38/H38,"0")</f>
        <v>336.8</v>
      </c>
      <c r="BO38" s="64">
        <f>IFERROR(1/J38*(X38/H38),"0")</f>
        <v>0.60606060606060608</v>
      </c>
      <c r="BP38" s="64">
        <f>IFERROR(1/J38*(Y38/H38),"0")</f>
        <v>0.60606060606060608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37" t="s">
        <v>87</v>
      </c>
      <c r="X41" s="617">
        <f>IFERROR(X37/H37,"0")+IFERROR(X38/H38,"0")+IFERROR(X39/H39,"0")+IFERROR(X40/H40,"0")</f>
        <v>98.518518518518519</v>
      </c>
      <c r="Y41" s="617">
        <f>IFERROR(Y37/H37,"0")+IFERROR(Y38/H38,"0")+IFERROR(Y39/H39,"0")+IFERROR(Y40/H40,"0")</f>
        <v>99</v>
      </c>
      <c r="Z41" s="617">
        <f>IFERROR(IF(Z37="",0,Z37),"0")+IFERROR(IF(Z38="",0,Z38),"0")+IFERROR(IF(Z39="",0,Z39),"0")+IFERROR(IF(Z40="",0,Z40),"0")</f>
        <v>1.08222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37" t="s">
        <v>69</v>
      </c>
      <c r="X42" s="617">
        <f>IFERROR(SUM(X37:X40),"0")</f>
        <v>520</v>
      </c>
      <c r="Y42" s="617">
        <f>IFERROR(SUM(Y37:Y40),"0")</f>
        <v>525.20000000000005</v>
      </c>
      <c r="Z42" s="37"/>
      <c r="AA42" s="618"/>
      <c r="AB42" s="618"/>
      <c r="AC42" s="618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105</v>
      </c>
      <c r="M50" s="33" t="s">
        <v>100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120</v>
      </c>
      <c r="Y50" s="616">
        <f t="shared" si="6"/>
        <v>129.60000000000002</v>
      </c>
      <c r="Z50" s="36">
        <f>IFERROR(IF(Y50=0,"",ROUNDUP(Y50/H50,0)*0.01898),"")</f>
        <v>0.22776000000000002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124.83333333333331</v>
      </c>
      <c r="BN50" s="64">
        <f t="shared" si="8"/>
        <v>134.82000000000002</v>
      </c>
      <c r="BO50" s="64">
        <f t="shared" si="9"/>
        <v>0.1736111111111111</v>
      </c>
      <c r="BP50" s="64">
        <f t="shared" si="10"/>
        <v>0.18750000000000003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105</v>
      </c>
      <c r="M54" s="33" t="s">
        <v>100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495</v>
      </c>
      <c r="Y54" s="616">
        <f t="shared" si="6"/>
        <v>495</v>
      </c>
      <c r="Z54" s="36">
        <f>IFERROR(IF(Y54=0,"",ROUNDUP(Y54/H54,0)*0.00902),"")</f>
        <v>0.99219999999999997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518.09999999999991</v>
      </c>
      <c r="BN54" s="64">
        <f t="shared" si="8"/>
        <v>518.09999999999991</v>
      </c>
      <c r="BO54" s="64">
        <f t="shared" si="9"/>
        <v>0.83333333333333337</v>
      </c>
      <c r="BP54" s="64">
        <f t="shared" si="10"/>
        <v>0.83333333333333337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37" t="s">
        <v>87</v>
      </c>
      <c r="X55" s="617">
        <f>IFERROR(X49/H49,"0")+IFERROR(X50/H50,"0")+IFERROR(X51/H51,"0")+IFERROR(X52/H52,"0")+IFERROR(X53/H53,"0")+IFERROR(X54/H54,"0")</f>
        <v>121.11111111111111</v>
      </c>
      <c r="Y55" s="617">
        <f>IFERROR(Y49/H49,"0")+IFERROR(Y50/H50,"0")+IFERROR(Y51/H51,"0")+IFERROR(Y52/H52,"0")+IFERROR(Y53/H53,"0")+IFERROR(Y54/H54,"0")</f>
        <v>122</v>
      </c>
      <c r="Z55" s="617">
        <f>IFERROR(IF(Z49="",0,Z49),"0")+IFERROR(IF(Z50="",0,Z50),"0")+IFERROR(IF(Z51="",0,Z51),"0")+IFERROR(IF(Z52="",0,Z52),"0")+IFERROR(IF(Z53="",0,Z53),"0")+IFERROR(IF(Z54="",0,Z54),"0")</f>
        <v>1.2199599999999999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37" t="s">
        <v>69</v>
      </c>
      <c r="X56" s="617">
        <f>IFERROR(SUM(X49:X54),"0")</f>
        <v>615</v>
      </c>
      <c r="Y56" s="617">
        <f>IFERROR(SUM(Y49:Y54),"0")</f>
        <v>624.6</v>
      </c>
      <c r="Z56" s="37"/>
      <c r="AA56" s="618"/>
      <c r="AB56" s="618"/>
      <c r="AC56" s="618"/>
    </row>
    <row r="57" spans="1:68" ht="14.25" hidden="1" customHeight="1" x14ac:dyDescent="0.25">
      <c r="A57" s="635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80</v>
      </c>
      <c r="Y58" s="616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105</v>
      </c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135</v>
      </c>
      <c r="Y61" s="616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37" t="s">
        <v>87</v>
      </c>
      <c r="X62" s="617">
        <f>IFERROR(X58/H58,"0")+IFERROR(X59/H59,"0")+IFERROR(X60/H60,"0")+IFERROR(X61/H61,"0")</f>
        <v>57.407407407407405</v>
      </c>
      <c r="Y62" s="617">
        <f>IFERROR(Y58/H58,"0")+IFERROR(Y59/H59,"0")+IFERROR(Y60/H60,"0")+IFERROR(Y61/H61,"0")</f>
        <v>58</v>
      </c>
      <c r="Z62" s="617">
        <f>IFERROR(IF(Z58="",0,Z58),"0")+IFERROR(IF(Z59="",0,Z59),"0")+IFERROR(IF(Z60="",0,Z60),"0")+IFERROR(IF(Z61="",0,Z61),"0")</f>
        <v>0.47733999999999999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37" t="s">
        <v>69</v>
      </c>
      <c r="X63" s="617">
        <f>IFERROR(SUM(X58:X61),"0")</f>
        <v>215</v>
      </c>
      <c r="Y63" s="617">
        <f>IFERROR(SUM(Y58:Y61),"0")</f>
        <v>221.4</v>
      </c>
      <c r="Z63" s="37"/>
      <c r="AA63" s="618"/>
      <c r="AB63" s="618"/>
      <c r="AC63" s="618"/>
    </row>
    <row r="64" spans="1:68" ht="14.25" hidden="1" customHeight="1" x14ac:dyDescent="0.25">
      <c r="A64" s="635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37" t="s">
        <v>87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37" t="s">
        <v>69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30</v>
      </c>
      <c r="Y80" s="616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hidden="1" customHeight="1" x14ac:dyDescent="0.25">
      <c r="A81" s="54" t="s">
        <v>176</v>
      </c>
      <c r="B81" s="54" t="s">
        <v>177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37" t="s">
        <v>87</v>
      </c>
      <c r="X82" s="617">
        <f>IFERROR(X80/H80,"0")+IFERROR(X81/H81,"0")</f>
        <v>3.8461538461538463</v>
      </c>
      <c r="Y82" s="617">
        <f>IFERROR(Y80/H80,"0")+IFERROR(Y81/H81,"0")</f>
        <v>4</v>
      </c>
      <c r="Z82" s="617">
        <f>IFERROR(IF(Z80="",0,Z80),"0")+IFERROR(IF(Z81="",0,Z81),"0")</f>
        <v>7.5920000000000001E-2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37" t="s">
        <v>69</v>
      </c>
      <c r="X83" s="617">
        <f>IFERROR(SUM(X80:X81),"0")</f>
        <v>30</v>
      </c>
      <c r="Y83" s="617">
        <f>IFERROR(SUM(Y80:Y81),"0")</f>
        <v>31.2</v>
      </c>
      <c r="Z83" s="37"/>
      <c r="AA83" s="618"/>
      <c r="AB83" s="618"/>
      <c r="AC83" s="618"/>
    </row>
    <row r="84" spans="1:68" ht="16.5" hidden="1" customHeight="1" x14ac:dyDescent="0.25">
      <c r="A84" s="639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130</v>
      </c>
      <c r="Y86" s="616">
        <f>IFERROR(IF(X86="",0,CEILING((X86/$H86),1)*$H86),"")</f>
        <v>140.4</v>
      </c>
      <c r="Z86" s="36">
        <f>IFERROR(IF(Y86=0,"",ROUNDUP(Y86/H86,0)*0.01898),"")</f>
        <v>0.24674000000000001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135.23611111111109</v>
      </c>
      <c r="BN86" s="64">
        <f>IFERROR(Y86*I86/H86,"0")</f>
        <v>146.05499999999998</v>
      </c>
      <c r="BO86" s="64">
        <f>IFERROR(1/J86*(X86/H86),"0")</f>
        <v>0.18807870370370369</v>
      </c>
      <c r="BP86" s="64">
        <f>IFERROR(1/J86*(Y86/H86),"0")</f>
        <v>0.203125</v>
      </c>
    </row>
    <row r="87" spans="1:68" ht="16.5" hidden="1" customHeight="1" x14ac:dyDescent="0.25">
      <c r="A87" s="54" t="s">
        <v>183</v>
      </c>
      <c r="B87" s="54" t="s">
        <v>184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130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225</v>
      </c>
      <c r="Y88" s="616">
        <f>IFERROR(IF(X88="",0,CEILING((X88/$H88),1)*$H88),"")</f>
        <v>225</v>
      </c>
      <c r="Z88" s="36">
        <f>IFERROR(IF(Y88=0,"",ROUNDUP(Y88/H88,0)*0.00902),"")</f>
        <v>0.45100000000000001</v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235.5</v>
      </c>
      <c r="BN88" s="64">
        <f>IFERROR(Y88*I88/H88,"0")</f>
        <v>235.5</v>
      </c>
      <c r="BO88" s="64">
        <f>IFERROR(1/J88*(X88/H88),"0")</f>
        <v>0.37878787878787878</v>
      </c>
      <c r="BP88" s="64">
        <f>IFERROR(1/J88*(Y88/H88),"0")</f>
        <v>0.37878787878787878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37" t="s">
        <v>87</v>
      </c>
      <c r="X89" s="617">
        <f>IFERROR(X86/H86,"0")+IFERROR(X87/H87,"0")+IFERROR(X88/H88,"0")</f>
        <v>62.037037037037038</v>
      </c>
      <c r="Y89" s="617">
        <f>IFERROR(Y86/H86,"0")+IFERROR(Y87/H87,"0")+IFERROR(Y88/H88,"0")</f>
        <v>63</v>
      </c>
      <c r="Z89" s="617">
        <f>IFERROR(IF(Z86="",0,Z86),"0")+IFERROR(IF(Z87="",0,Z87),"0")+IFERROR(IF(Z88="",0,Z88),"0")</f>
        <v>0.69774000000000003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37" t="s">
        <v>69</v>
      </c>
      <c r="X90" s="617">
        <f>IFERROR(SUM(X86:X88),"0")</f>
        <v>355</v>
      </c>
      <c r="Y90" s="617">
        <f>IFERROR(SUM(Y86:Y88),"0")</f>
        <v>365.4</v>
      </c>
      <c r="Z90" s="37"/>
      <c r="AA90" s="618"/>
      <c r="AB90" s="618"/>
      <c r="AC90" s="618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250</v>
      </c>
      <c r="Y92" s="616">
        <f t="shared" ref="Y92:Y99" si="16">IFERROR(IF(X92="",0,CEILING((X92/$H92),1)*$H92),"")</f>
        <v>252</v>
      </c>
      <c r="Z92" s="36">
        <f>IFERROR(IF(Y92=0,"",ROUNDUP(Y92/H92,0)*0.01898),"")</f>
        <v>0.56940000000000002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265.44642857142856</v>
      </c>
      <c r="BN92" s="64">
        <f t="shared" ref="BN92:BN99" si="18">IFERROR(Y92*I92/H92,"0")</f>
        <v>267.57</v>
      </c>
      <c r="BO92" s="64">
        <f t="shared" ref="BO92:BO99" si="19">IFERROR(1/J92*(X92/H92),"0")</f>
        <v>0.46502976190476186</v>
      </c>
      <c r="BP92" s="64">
        <f t="shared" ref="BP92:BP99" si="20">IFERROR(1/J92*(Y92/H92),"0")</f>
        <v>0.46875</v>
      </c>
    </row>
    <row r="93" spans="1:68" ht="16.5" hidden="1" customHeight="1" x14ac:dyDescent="0.25">
      <c r="A93" s="54" t="s">
        <v>188</v>
      </c>
      <c r="B93" s="54" t="s">
        <v>191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130</v>
      </c>
      <c r="N93" s="33"/>
      <c r="O93" s="32">
        <v>45</v>
      </c>
      <c r="P93" s="888" t="s">
        <v>192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193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197</v>
      </c>
      <c r="B96" s="54" t="s">
        <v>198</v>
      </c>
      <c r="C96" s="31">
        <v>4301051718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6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3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720</v>
      </c>
      <c r="Y97" s="616">
        <f t="shared" si="16"/>
        <v>720.90000000000009</v>
      </c>
      <c r="Z97" s="36">
        <f>IFERROR(IF(Y97=0,"",ROUNDUP(Y97/H97,0)*0.00651),"")</f>
        <v>1.73817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787.19999999999993</v>
      </c>
      <c r="BN97" s="64">
        <f t="shared" si="18"/>
        <v>788.18400000000008</v>
      </c>
      <c r="BO97" s="64">
        <f t="shared" si="19"/>
        <v>1.4652014652014651</v>
      </c>
      <c r="BP97" s="64">
        <f t="shared" si="20"/>
        <v>1.4670329670329672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204</v>
      </c>
      <c r="B99" s="54" t="s">
        <v>205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296.42857142857139</v>
      </c>
      <c r="Y100" s="617">
        <f>IFERROR(Y92/H92,"0")+IFERROR(Y93/H93,"0")+IFERROR(Y94/H94,"0")+IFERROR(Y95/H95,"0")+IFERROR(Y96/H96,"0")+IFERROR(Y97/H97,"0")+IFERROR(Y98/H98,"0")+IFERROR(Y99/H99,"0")</f>
        <v>297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2.3075700000000001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37" t="s">
        <v>69</v>
      </c>
      <c r="X101" s="617">
        <f>IFERROR(SUM(X92:X99),"0")</f>
        <v>970</v>
      </c>
      <c r="Y101" s="617">
        <f>IFERROR(SUM(Y92:Y99),"0")</f>
        <v>972.90000000000009</v>
      </c>
      <c r="Z101" s="37"/>
      <c r="AA101" s="618"/>
      <c r="AB101" s="618"/>
      <c r="AC101" s="618"/>
    </row>
    <row r="102" spans="1:68" ht="16.5" hidden="1" customHeight="1" x14ac:dyDescent="0.25">
      <c r="A102" s="639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50</v>
      </c>
      <c r="Y104" s="616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hidden="1" customHeight="1" x14ac:dyDescent="0.25">
      <c r="A105" s="54" t="s">
        <v>210</v>
      </c>
      <c r="B105" s="54" t="s">
        <v>211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/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630</v>
      </c>
      <c r="Y106" s="616">
        <f>IFERROR(IF(X106="",0,CEILING((X106/$H106),1)*$H106),"")</f>
        <v>630</v>
      </c>
      <c r="Z106" s="36">
        <f>IFERROR(IF(Y106=0,"",ROUNDUP(Y106/H106,0)*0.00902),"")</f>
        <v>1.2627999999999999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659.40000000000009</v>
      </c>
      <c r="BN106" s="64">
        <f>IFERROR(Y106*I106/H106,"0")</f>
        <v>659.40000000000009</v>
      </c>
      <c r="BO106" s="64">
        <f>IFERROR(1/J106*(X106/H106),"0")</f>
        <v>1.0606060606060606</v>
      </c>
      <c r="BP106" s="64">
        <f>IFERROR(1/J106*(Y106/H106),"0")</f>
        <v>1.0606060606060606</v>
      </c>
    </row>
    <row r="107" spans="1:68" ht="16.5" hidden="1" customHeight="1" x14ac:dyDescent="0.25">
      <c r="A107" s="54" t="s">
        <v>214</v>
      </c>
      <c r="B107" s="54" t="s">
        <v>215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37" t="s">
        <v>87</v>
      </c>
      <c r="X108" s="617">
        <f>IFERROR(X104/H104,"0")+IFERROR(X105/H105,"0")+IFERROR(X106/H106,"0")+IFERROR(X107/H107,"0")</f>
        <v>144.62962962962962</v>
      </c>
      <c r="Y108" s="617">
        <f>IFERROR(Y104/H104,"0")+IFERROR(Y105/H105,"0")+IFERROR(Y106/H106,"0")+IFERROR(Y107/H107,"0")</f>
        <v>145</v>
      </c>
      <c r="Z108" s="617">
        <f>IFERROR(IF(Z104="",0,Z104),"0")+IFERROR(IF(Z105="",0,Z105),"0")+IFERROR(IF(Z106="",0,Z106),"0")+IFERROR(IF(Z107="",0,Z107),"0")</f>
        <v>1.3576999999999999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37" t="s">
        <v>69</v>
      </c>
      <c r="X109" s="617">
        <f>IFERROR(SUM(X104:X107),"0")</f>
        <v>680</v>
      </c>
      <c r="Y109" s="617">
        <f>IFERROR(SUM(Y104:Y107),"0")</f>
        <v>684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216</v>
      </c>
      <c r="B111" s="54" t="s">
        <v>217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hidden="1" customHeight="1" x14ac:dyDescent="0.25">
      <c r="A117" s="54" t="s">
        <v>223</v>
      </c>
      <c r="B117" s="54" t="s">
        <v>224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223</v>
      </c>
      <c r="B118" s="54" t="s">
        <v>226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700</v>
      </c>
      <c r="Y119" s="616">
        <f t="shared" si="21"/>
        <v>705.6</v>
      </c>
      <c r="Z119" s="36">
        <f>IFERROR(IF(Y119=0,"",ROUNDUP(Y119/H119,0)*0.01898),"")</f>
        <v>1.59432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hidden="1" customHeight="1" x14ac:dyDescent="0.25">
      <c r="A120" s="54" t="s">
        <v>229</v>
      </c>
      <c r="B120" s="54" t="s">
        <v>230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450</v>
      </c>
      <c r="Y121" s="616">
        <f t="shared" si="21"/>
        <v>450.90000000000003</v>
      </c>
      <c r="Z121" s="36">
        <f>IFERROR(IF(Y121=0,"",ROUNDUP(Y121/H121,0)*0.00651),"")</f>
        <v>1.08717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492</v>
      </c>
      <c r="BN121" s="64">
        <f t="shared" si="23"/>
        <v>492.98399999999998</v>
      </c>
      <c r="BO121" s="64">
        <f t="shared" si="24"/>
        <v>0.91575091575091572</v>
      </c>
      <c r="BP121" s="64">
        <f t="shared" si="25"/>
        <v>0.91758241758241765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60</v>
      </c>
      <c r="Y122" s="616">
        <f t="shared" si="21"/>
        <v>61.2</v>
      </c>
      <c r="Z122" s="36">
        <f>IFERROR(IF(Y122=0,"",ROUNDUP(Y122/H122,0)*0.00651),"")</f>
        <v>0.22134000000000001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66</v>
      </c>
      <c r="BN122" s="64">
        <f t="shared" si="23"/>
        <v>67.319999999999993</v>
      </c>
      <c r="BO122" s="64">
        <f t="shared" si="24"/>
        <v>0.18315018315018317</v>
      </c>
      <c r="BP122" s="64">
        <f t="shared" si="25"/>
        <v>0.18681318681318682</v>
      </c>
    </row>
    <row r="123" spans="1:68" ht="27" hidden="1" customHeight="1" x14ac:dyDescent="0.25">
      <c r="A123" s="54" t="s">
        <v>236</v>
      </c>
      <c r="B123" s="54" t="s">
        <v>237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37" t="s">
        <v>87</v>
      </c>
      <c r="X124" s="617">
        <f>IFERROR(X117/H117,"0")+IFERROR(X118/H118,"0")+IFERROR(X119/H119,"0")+IFERROR(X120/H120,"0")+IFERROR(X121/H121,"0")+IFERROR(X122/H122,"0")+IFERROR(X123/H123,"0")</f>
        <v>283.33333333333331</v>
      </c>
      <c r="Y124" s="617">
        <f>IFERROR(Y117/H117,"0")+IFERROR(Y118/H118,"0")+IFERROR(Y119/H119,"0")+IFERROR(Y120/H120,"0")+IFERROR(Y121/H121,"0")+IFERROR(Y122/H122,"0")+IFERROR(Y123/H123,"0")</f>
        <v>285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2.9028300000000002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37" t="s">
        <v>69</v>
      </c>
      <c r="X125" s="617">
        <f>IFERROR(SUM(X117:X123),"0")</f>
        <v>1210</v>
      </c>
      <c r="Y125" s="617">
        <f>IFERROR(SUM(Y117:Y123),"0")</f>
        <v>1217.7</v>
      </c>
      <c r="Z125" s="37"/>
      <c r="AA125" s="618"/>
      <c r="AB125" s="618"/>
      <c r="AC125" s="618"/>
    </row>
    <row r="126" spans="1:68" ht="14.25" hidden="1" customHeight="1" x14ac:dyDescent="0.25">
      <c r="A126" s="635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239</v>
      </c>
      <c r="B127" s="54" t="s">
        <v>240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16.5</v>
      </c>
      <c r="Y128" s="616">
        <f>IFERROR(IF(X128="",0,CEILING((X128/$H128),1)*$H128),"")</f>
        <v>17.82</v>
      </c>
      <c r="Z128" s="36">
        <f>IFERROR(IF(Y128=0,"",ROUNDUP(Y128/H128,0)*0.00651),"")</f>
        <v>5.8590000000000003E-2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18.649999999999999</v>
      </c>
      <c r="BN128" s="64">
        <f>IFERROR(Y128*I128/H128,"0")</f>
        <v>20.141999999999999</v>
      </c>
      <c r="BO128" s="64">
        <f>IFERROR(1/J128*(X128/H128),"0")</f>
        <v>4.5787545787545791E-2</v>
      </c>
      <c r="BP128" s="64">
        <f>IFERROR(1/J128*(Y128/H128),"0")</f>
        <v>4.9450549450549455E-2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37" t="s">
        <v>87</v>
      </c>
      <c r="X129" s="617">
        <f>IFERROR(X127/H127,"0")+IFERROR(X128/H128,"0")</f>
        <v>8.3333333333333339</v>
      </c>
      <c r="Y129" s="617">
        <f>IFERROR(Y127/H127,"0")+IFERROR(Y128/H128,"0")</f>
        <v>9</v>
      </c>
      <c r="Z129" s="617">
        <f>IFERROR(IF(Z127="",0,Z127),"0")+IFERROR(IF(Z128="",0,Z128),"0")</f>
        <v>5.8590000000000003E-2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37" t="s">
        <v>69</v>
      </c>
      <c r="X130" s="617">
        <f>IFERROR(SUM(X127:X128),"0")</f>
        <v>16.5</v>
      </c>
      <c r="Y130" s="617">
        <f>IFERROR(SUM(Y127:Y128),"0")</f>
        <v>17.82</v>
      </c>
      <c r="Z130" s="37"/>
      <c r="AA130" s="618"/>
      <c r="AB130" s="618"/>
      <c r="AC130" s="618"/>
    </row>
    <row r="131" spans="1:68" ht="16.5" hidden="1" customHeight="1" x14ac:dyDescent="0.25">
      <c r="A131" s="639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246</v>
      </c>
      <c r="B133" s="54" t="s">
        <v>247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80</v>
      </c>
      <c r="Y134" s="616">
        <f>IFERROR(IF(X134="",0,CEILING((X134/$H134),1)*$H134),"")</f>
        <v>80</v>
      </c>
      <c r="Z134" s="36">
        <f>IFERROR(IF(Y134=0,"",ROUNDUP(Y134/H134,0)*0.00651),"")</f>
        <v>0.16275000000000001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84.499999999999986</v>
      </c>
      <c r="BN134" s="64">
        <f>IFERROR(Y134*I134/H134,"0")</f>
        <v>84.499999999999986</v>
      </c>
      <c r="BO134" s="64">
        <f>IFERROR(1/J134*(X134/H134),"0")</f>
        <v>0.13736263736263737</v>
      </c>
      <c r="BP134" s="64">
        <f>IFERROR(1/J134*(Y134/H134),"0")</f>
        <v>0.13736263736263737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37" t="s">
        <v>87</v>
      </c>
      <c r="X135" s="617">
        <f>IFERROR(X133/H133,"0")+IFERROR(X134/H134,"0")</f>
        <v>25</v>
      </c>
      <c r="Y135" s="617">
        <f>IFERROR(Y133/H133,"0")+IFERROR(Y134/H134,"0")</f>
        <v>25</v>
      </c>
      <c r="Z135" s="617">
        <f>IFERROR(IF(Z133="",0,Z133),"0")+IFERROR(IF(Z134="",0,Z134),"0")</f>
        <v>0.16275000000000001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37" t="s">
        <v>69</v>
      </c>
      <c r="X136" s="617">
        <f>IFERROR(SUM(X133:X134),"0")</f>
        <v>80</v>
      </c>
      <c r="Y136" s="617">
        <f>IFERROR(SUM(Y133:Y134),"0")</f>
        <v>80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250</v>
      </c>
      <c r="B138" s="54" t="s">
        <v>251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45.5</v>
      </c>
      <c r="Y139" s="616">
        <f>IFERROR(IF(X139="",0,CEILING((X139/$H139),1)*$H139),"")</f>
        <v>47.599999999999994</v>
      </c>
      <c r="Z139" s="36">
        <f>IFERROR(IF(Y139=0,"",ROUNDUP(Y139/H139,0)*0.00651),"")</f>
        <v>0.11067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49.855000000000004</v>
      </c>
      <c r="BN139" s="64">
        <f>IFERROR(Y139*I139/H139,"0")</f>
        <v>52.156000000000006</v>
      </c>
      <c r="BO139" s="64">
        <f>IFERROR(1/J139*(X139/H139),"0")</f>
        <v>8.9285714285714288E-2</v>
      </c>
      <c r="BP139" s="64">
        <f>IFERROR(1/J139*(Y139/H139),"0")</f>
        <v>9.3406593406593408E-2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37" t="s">
        <v>87</v>
      </c>
      <c r="X140" s="617">
        <f>IFERROR(X138/H138,"0")+IFERROR(X139/H139,"0")</f>
        <v>16.25</v>
      </c>
      <c r="Y140" s="617">
        <f>IFERROR(Y138/H138,"0")+IFERROR(Y139/H139,"0")</f>
        <v>17</v>
      </c>
      <c r="Z140" s="617">
        <f>IFERROR(IF(Z138="",0,Z138),"0")+IFERROR(IF(Z139="",0,Z139),"0")</f>
        <v>0.11067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37" t="s">
        <v>69</v>
      </c>
      <c r="X141" s="617">
        <f>IFERROR(SUM(X138:X139),"0")</f>
        <v>45.5</v>
      </c>
      <c r="Y141" s="617">
        <f>IFERROR(SUM(Y138:Y139),"0")</f>
        <v>47.599999999999994</v>
      </c>
      <c r="Z141" s="37"/>
      <c r="AA141" s="618"/>
      <c r="AB141" s="618"/>
      <c r="AC141" s="618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254</v>
      </c>
      <c r="B143" s="54" t="s">
        <v>255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89.100000000000009</v>
      </c>
      <c r="Y144" s="616">
        <f>IFERROR(IF(X144="",0,CEILING((X144/$H144),1)*$H144),"")</f>
        <v>89.76</v>
      </c>
      <c r="Z144" s="36">
        <f>IFERROR(IF(Y144=0,"",ROUNDUP(Y144/H144,0)*0.00651),"")</f>
        <v>0.22134000000000001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98.144999999999996</v>
      </c>
      <c r="BN144" s="64">
        <f>IFERROR(Y144*I144/H144,"0")</f>
        <v>98.872</v>
      </c>
      <c r="BO144" s="64">
        <f>IFERROR(1/J144*(X144/H144),"0")</f>
        <v>0.18543956043956045</v>
      </c>
      <c r="BP144" s="64">
        <f>IFERROR(1/J144*(Y144/H144),"0")</f>
        <v>0.18681318681318682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37" t="s">
        <v>87</v>
      </c>
      <c r="X145" s="617">
        <f>IFERROR(X143/H143,"0")+IFERROR(X144/H144,"0")</f>
        <v>33.75</v>
      </c>
      <c r="Y145" s="617">
        <f>IFERROR(Y143/H143,"0")+IFERROR(Y144/H144,"0")</f>
        <v>34</v>
      </c>
      <c r="Z145" s="617">
        <f>IFERROR(IF(Z143="",0,Z143),"0")+IFERROR(IF(Z144="",0,Z144),"0")</f>
        <v>0.22134000000000001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37" t="s">
        <v>69</v>
      </c>
      <c r="X146" s="617">
        <f>IFERROR(SUM(X143:X144),"0")</f>
        <v>89.100000000000009</v>
      </c>
      <c r="Y146" s="617">
        <f>IFERROR(SUM(Y143:Y144),"0")</f>
        <v>89.76</v>
      </c>
      <c r="Z146" s="37"/>
      <c r="AA146" s="618"/>
      <c r="AB146" s="618"/>
      <c r="AC146" s="618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257</v>
      </c>
      <c r="B149" s="54" t="s">
        <v>258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260</v>
      </c>
      <c r="B153" s="54" t="s">
        <v>261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263</v>
      </c>
      <c r="B154" s="54" t="s">
        <v>264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266</v>
      </c>
      <c r="B155" s="54" t="s">
        <v>267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269</v>
      </c>
      <c r="B159" s="54" t="s">
        <v>270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272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274</v>
      </c>
      <c r="B165" s="54" t="s">
        <v>275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50</v>
      </c>
      <c r="Y169" s="616">
        <f t="shared" ref="Y169:Y177" si="26">IFERROR(IF(X169="",0,CEILING((X169/$H169),1)*$H169),"")</f>
        <v>50.400000000000006</v>
      </c>
      <c r="Z169" s="36">
        <f>IFERROR(IF(Y169=0,"",ROUNDUP(Y169/H169,0)*0.00902),"")</f>
        <v>0.10824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53.214285714285715</v>
      </c>
      <c r="BN169" s="64">
        <f t="shared" ref="BN169:BN177" si="28">IFERROR(Y169*I169/H169,"0")</f>
        <v>53.64</v>
      </c>
      <c r="BO169" s="64">
        <f t="shared" ref="BO169:BO177" si="29">IFERROR(1/J169*(X169/H169),"0")</f>
        <v>9.0187590187590191E-2</v>
      </c>
      <c r="BP169" s="64">
        <f t="shared" ref="BP169:BP177" si="30">IFERROR(1/J169*(Y169/H169),"0")</f>
        <v>9.0909090909090912E-2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40</v>
      </c>
      <c r="Y170" s="616">
        <f t="shared" si="26"/>
        <v>42</v>
      </c>
      <c r="Z170" s="36">
        <f>IFERROR(IF(Y170=0,"",ROUNDUP(Y170/H170,0)*0.00902),"")</f>
        <v>9.0200000000000002E-2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42.571428571428562</v>
      </c>
      <c r="BN170" s="64">
        <f t="shared" si="28"/>
        <v>44.699999999999996</v>
      </c>
      <c r="BO170" s="64">
        <f t="shared" si="29"/>
        <v>7.2150072150072145E-2</v>
      </c>
      <c r="BP170" s="64">
        <f t="shared" si="30"/>
        <v>7.575757575757576E-2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50</v>
      </c>
      <c r="Y171" s="616">
        <f t="shared" si="26"/>
        <v>50.400000000000006</v>
      </c>
      <c r="Z171" s="36">
        <f>IFERROR(IF(Y171=0,"",ROUNDUP(Y171/H171,0)*0.00902),"")</f>
        <v>0.10824</v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52.5</v>
      </c>
      <c r="BN171" s="64">
        <f t="shared" si="28"/>
        <v>52.920000000000009</v>
      </c>
      <c r="BO171" s="64">
        <f t="shared" si="29"/>
        <v>9.0187590187590191E-2</v>
      </c>
      <c r="BP171" s="64">
        <f t="shared" si="30"/>
        <v>9.0909090909090912E-2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105</v>
      </c>
      <c r="Y172" s="616">
        <f t="shared" si="26"/>
        <v>105</v>
      </c>
      <c r="Z172" s="36">
        <f>IFERROR(IF(Y172=0,"",ROUNDUP(Y172/H172,0)*0.00502),"")</f>
        <v>0.251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111.5</v>
      </c>
      <c r="BN172" s="64">
        <f t="shared" si="28"/>
        <v>111.5</v>
      </c>
      <c r="BO172" s="64">
        <f t="shared" si="29"/>
        <v>0.21367521367521369</v>
      </c>
      <c r="BP172" s="64">
        <f t="shared" si="30"/>
        <v>0.21367521367521369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105</v>
      </c>
      <c r="Y173" s="616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111.5</v>
      </c>
      <c r="BN173" s="64">
        <f t="shared" si="28"/>
        <v>111.5</v>
      </c>
      <c r="BO173" s="64">
        <f t="shared" si="29"/>
        <v>0.21367521367521369</v>
      </c>
      <c r="BP173" s="64">
        <f t="shared" si="30"/>
        <v>0.21367521367521369</v>
      </c>
    </row>
    <row r="174" spans="1:68" ht="27" hidden="1" customHeight="1" x14ac:dyDescent="0.25">
      <c r="A174" s="54" t="s">
        <v>290</v>
      </c>
      <c r="B174" s="54" t="s">
        <v>291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175</v>
      </c>
      <c r="Y175" s="616">
        <f t="shared" si="26"/>
        <v>176.4</v>
      </c>
      <c r="Z175" s="36">
        <f>IFERROR(IF(Y175=0,"",ROUNDUP(Y175/H175,0)*0.00502),"")</f>
        <v>0.42168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183.33333333333334</v>
      </c>
      <c r="BN175" s="64">
        <f t="shared" si="28"/>
        <v>184.8</v>
      </c>
      <c r="BO175" s="64">
        <f t="shared" si="29"/>
        <v>0.35612535612535612</v>
      </c>
      <c r="BP175" s="64">
        <f t="shared" si="30"/>
        <v>0.35897435897435903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216.66666666666669</v>
      </c>
      <c r="Y178" s="617">
        <f>IFERROR(Y169/H169,"0")+IFERROR(Y170/H170,"0")+IFERROR(Y171/H171,"0")+IFERROR(Y172/H172,"0")+IFERROR(Y173/H173,"0")+IFERROR(Y174/H174,"0")+IFERROR(Y175/H175,"0")+IFERROR(Y176/H176,"0")+IFERROR(Y177/H177,"0")</f>
        <v>218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1.2303599999999999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37" t="s">
        <v>69</v>
      </c>
      <c r="X179" s="617">
        <f>IFERROR(SUM(X169:X177),"0")</f>
        <v>525</v>
      </c>
      <c r="Y179" s="617">
        <f>IFERROR(SUM(Y169:Y177),"0")</f>
        <v>529.20000000000005</v>
      </c>
      <c r="Z179" s="37"/>
      <c r="AA179" s="618"/>
      <c r="AB179" s="618"/>
      <c r="AC179" s="618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300</v>
      </c>
      <c r="B181" s="54" t="s">
        <v>301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60</v>
      </c>
      <c r="P181" s="942" t="s">
        <v>304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306</v>
      </c>
      <c r="B182" s="54" t="s">
        <v>307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68" t="s">
        <v>308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309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90</v>
      </c>
      <c r="P183" s="916" t="s">
        <v>312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309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657" t="s">
        <v>316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309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318</v>
      </c>
      <c r="B192" s="54" t="s">
        <v>319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320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321</v>
      </c>
      <c r="B193" s="54" t="s">
        <v>322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320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323</v>
      </c>
      <c r="B197" s="54" t="s">
        <v>324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325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326</v>
      </c>
      <c r="B198" s="54" t="s">
        <v>327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325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328</v>
      </c>
      <c r="B202" s="54" t="s">
        <v>329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130</v>
      </c>
      <c r="Y202" s="616">
        <f t="shared" ref="Y202:Y209" si="31">IFERROR(IF(X202="",0,CEILING((X202/$H202),1)*$H202),"")</f>
        <v>135</v>
      </c>
      <c r="Z202" s="36">
        <f>IFERROR(IF(Y202=0,"",ROUNDUP(Y202/H202,0)*0.00902),"")</f>
        <v>0.22550000000000001</v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135.05555555555557</v>
      </c>
      <c r="BN202" s="64">
        <f t="shared" ref="BN202:BN209" si="33">IFERROR(Y202*I202/H202,"0")</f>
        <v>140.25</v>
      </c>
      <c r="BO202" s="64">
        <f t="shared" ref="BO202:BO209" si="34">IFERROR(1/J202*(X202/H202),"0")</f>
        <v>0.18237934904601572</v>
      </c>
      <c r="BP202" s="64">
        <f t="shared" ref="BP202:BP209" si="35">IFERROR(1/J202*(Y202/H202),"0")</f>
        <v>0.18939393939393939</v>
      </c>
    </row>
    <row r="203" spans="1:68" ht="27" customHeight="1" x14ac:dyDescent="0.25">
      <c r="A203" s="54" t="s">
        <v>331</v>
      </c>
      <c r="B203" s="54" t="s">
        <v>332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80</v>
      </c>
      <c r="Y203" s="616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334</v>
      </c>
      <c r="B204" s="54" t="s">
        <v>335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160</v>
      </c>
      <c r="Y204" s="616">
        <f t="shared" si="31"/>
        <v>162</v>
      </c>
      <c r="Z204" s="36">
        <f>IFERROR(IF(Y204=0,"",ROUNDUP(Y204/H204,0)*0.00902),"")</f>
        <v>0.27060000000000001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166.22222222222223</v>
      </c>
      <c r="BN204" s="64">
        <f t="shared" si="33"/>
        <v>168.3</v>
      </c>
      <c r="BO204" s="64">
        <f t="shared" si="34"/>
        <v>0.22446689113355778</v>
      </c>
      <c r="BP204" s="64">
        <f t="shared" si="35"/>
        <v>0.22727272727272727</v>
      </c>
    </row>
    <row r="205" spans="1:68" ht="27" customHeight="1" x14ac:dyDescent="0.25">
      <c r="A205" s="54" t="s">
        <v>337</v>
      </c>
      <c r="B205" s="54" t="s">
        <v>338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80</v>
      </c>
      <c r="Y205" s="616">
        <f t="shared" si="31"/>
        <v>81</v>
      </c>
      <c r="Z205" s="36">
        <f>IFERROR(IF(Y205=0,"",ROUNDUP(Y205/H205,0)*0.00902),"")</f>
        <v>0.1353</v>
      </c>
      <c r="AA205" s="56"/>
      <c r="AB205" s="57"/>
      <c r="AC205" s="253" t="s">
        <v>339</v>
      </c>
      <c r="AG205" s="64"/>
      <c r="AJ205" s="68"/>
      <c r="AK205" s="68">
        <v>0</v>
      </c>
      <c r="BB205" s="254" t="s">
        <v>1</v>
      </c>
      <c r="BM205" s="64">
        <f t="shared" si="32"/>
        <v>83.111111111111114</v>
      </c>
      <c r="BN205" s="64">
        <f t="shared" si="33"/>
        <v>84.15</v>
      </c>
      <c r="BO205" s="64">
        <f t="shared" si="34"/>
        <v>0.11223344556677889</v>
      </c>
      <c r="BP205" s="64">
        <f t="shared" si="35"/>
        <v>0.11363636363636363</v>
      </c>
    </row>
    <row r="206" spans="1:68" ht="27" customHeight="1" x14ac:dyDescent="0.25">
      <c r="A206" s="54" t="s">
        <v>340</v>
      </c>
      <c r="B206" s="54" t="s">
        <v>341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60</v>
      </c>
      <c r="Y206" s="616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330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342</v>
      </c>
      <c r="B207" s="54" t="s">
        <v>343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30</v>
      </c>
      <c r="Y207" s="616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344</v>
      </c>
      <c r="B208" s="54" t="s">
        <v>345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75</v>
      </c>
      <c r="Y208" s="616">
        <f t="shared" si="31"/>
        <v>75.600000000000009</v>
      </c>
      <c r="Z208" s="36">
        <f>IFERROR(IF(Y208=0,"",ROUNDUP(Y208/H208,0)*0.00502),"")</f>
        <v>0.21084</v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79.166666666666671</v>
      </c>
      <c r="BN208" s="64">
        <f t="shared" si="33"/>
        <v>79.800000000000011</v>
      </c>
      <c r="BO208" s="64">
        <f t="shared" si="34"/>
        <v>0.17806267806267806</v>
      </c>
      <c r="BP208" s="64">
        <f t="shared" si="35"/>
        <v>0.17948717948717954</v>
      </c>
    </row>
    <row r="209" spans="1:68" ht="27" customHeight="1" x14ac:dyDescent="0.25">
      <c r="A209" s="54" t="s">
        <v>346</v>
      </c>
      <c r="B209" s="54" t="s">
        <v>347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30</v>
      </c>
      <c r="Y209" s="616">
        <f t="shared" si="31"/>
        <v>30.6</v>
      </c>
      <c r="Z209" s="36">
        <f>IFERROR(IF(Y209=0,"",ROUNDUP(Y209/H209,0)*0.00502),"")</f>
        <v>8.5339999999999999E-2</v>
      </c>
      <c r="AA209" s="56"/>
      <c r="AB209" s="57"/>
      <c r="AC209" s="261" t="s">
        <v>339</v>
      </c>
      <c r="AG209" s="64"/>
      <c r="AJ209" s="68"/>
      <c r="AK209" s="68">
        <v>0</v>
      </c>
      <c r="BB209" s="262" t="s">
        <v>1</v>
      </c>
      <c r="BM209" s="64">
        <f t="shared" si="32"/>
        <v>31.666666666666664</v>
      </c>
      <c r="BN209" s="64">
        <f t="shared" si="33"/>
        <v>32.299999999999997</v>
      </c>
      <c r="BO209" s="64">
        <f t="shared" si="34"/>
        <v>7.122507122507124E-2</v>
      </c>
      <c r="BP209" s="64">
        <f t="shared" si="35"/>
        <v>7.2649572649572655E-2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191.66666666666663</v>
      </c>
      <c r="Y210" s="617">
        <f>IFERROR(Y202/H202,"0")+IFERROR(Y203/H203,"0")+IFERROR(Y204/H204,"0")+IFERROR(Y205/H205,"0")+IFERROR(Y206/H206,"0")+IFERROR(Y207/H207,"0")+IFERROR(Y208/H208,"0")+IFERROR(Y209/H209,"0")</f>
        <v>195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1.3188999999999997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37" t="s">
        <v>69</v>
      </c>
      <c r="X211" s="617">
        <f>IFERROR(SUM(X202:X209),"0")</f>
        <v>645</v>
      </c>
      <c r="Y211" s="617">
        <f>IFERROR(SUM(Y202:Y209),"0")</f>
        <v>657.00000000000011</v>
      </c>
      <c r="Z211" s="37"/>
      <c r="AA211" s="618"/>
      <c r="AB211" s="618"/>
      <c r="AC211" s="618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348</v>
      </c>
      <c r="B213" s="54" t="s">
        <v>349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354</v>
      </c>
      <c r="B215" s="54" t="s">
        <v>355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120</v>
      </c>
      <c r="Y215" s="616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357</v>
      </c>
      <c r="B216" s="54" t="s">
        <v>358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320</v>
      </c>
      <c r="Y216" s="616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350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362</v>
      </c>
      <c r="B218" s="54" t="s">
        <v>363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280</v>
      </c>
      <c r="Y218" s="616">
        <f t="shared" si="36"/>
        <v>280.8</v>
      </c>
      <c r="Z218" s="36">
        <f t="shared" si="41"/>
        <v>0.76167000000000007</v>
      </c>
      <c r="AA218" s="56"/>
      <c r="AB218" s="57"/>
      <c r="AC218" s="273" t="s">
        <v>356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366</v>
      </c>
      <c r="B220" s="54" t="s">
        <v>367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368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369</v>
      </c>
      <c r="B221" s="54" t="s">
        <v>370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280</v>
      </c>
      <c r="Y221" s="616">
        <f t="shared" si="36"/>
        <v>280.8</v>
      </c>
      <c r="Z221" s="36">
        <f t="shared" si="41"/>
        <v>0.76167000000000007</v>
      </c>
      <c r="AA221" s="56"/>
      <c r="AB221" s="57"/>
      <c r="AC221" s="279" t="s">
        <v>371</v>
      </c>
      <c r="AG221" s="64"/>
      <c r="AJ221" s="68"/>
      <c r="AK221" s="68">
        <v>0</v>
      </c>
      <c r="BB221" s="280" t="s">
        <v>1</v>
      </c>
      <c r="BM221" s="64">
        <f t="shared" si="37"/>
        <v>310.10000000000002</v>
      </c>
      <c r="BN221" s="64">
        <f t="shared" si="38"/>
        <v>310.98599999999999</v>
      </c>
      <c r="BO221" s="64">
        <f t="shared" si="39"/>
        <v>0.64102564102564108</v>
      </c>
      <c r="BP221" s="64">
        <f t="shared" si="40"/>
        <v>0.64285714285714302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380.45977011494256</v>
      </c>
      <c r="Y222" s="617">
        <f>IFERROR(Y213/H213,"0")+IFERROR(Y214/H214,"0")+IFERROR(Y215/H215,"0")+IFERROR(Y216/H216,"0")+IFERROR(Y217/H217,"0")+IFERROR(Y218/H218,"0")+IFERROR(Y219/H219,"0")+IFERROR(Y220/H220,"0")+IFERROR(Y221/H221,"0")</f>
        <v>382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2.6614000000000004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37" t="s">
        <v>69</v>
      </c>
      <c r="X223" s="617">
        <f>IFERROR(SUM(X213:X221),"0")</f>
        <v>1000</v>
      </c>
      <c r="Y223" s="617">
        <f>IFERROR(SUM(Y213:Y221),"0")</f>
        <v>1005</v>
      </c>
      <c r="Z223" s="37"/>
      <c r="AA223" s="618"/>
      <c r="AB223" s="618"/>
      <c r="AC223" s="618"/>
    </row>
    <row r="224" spans="1:68" ht="14.25" hidden="1" customHeight="1" x14ac:dyDescent="0.25">
      <c r="A224" s="635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372</v>
      </c>
      <c r="B225" s="54" t="s">
        <v>373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32</v>
      </c>
      <c r="Y225" s="616">
        <f>IFERROR(IF(X225="",0,CEILING((X225/$H225),1)*$H225),"")</f>
        <v>33.6</v>
      </c>
      <c r="Z225" s="36">
        <f>IFERROR(IF(Y225=0,"",ROUNDUP(Y225/H225,0)*0.00651),"")</f>
        <v>9.1139999999999999E-2</v>
      </c>
      <c r="AA225" s="56"/>
      <c r="AB225" s="57"/>
      <c r="AC225" s="281" t="s">
        <v>374</v>
      </c>
      <c r="AG225" s="64"/>
      <c r="AJ225" s="68"/>
      <c r="AK225" s="68">
        <v>0</v>
      </c>
      <c r="BB225" s="282" t="s">
        <v>1</v>
      </c>
      <c r="BM225" s="64">
        <f>IFERROR(X225*I225/H225,"0")</f>
        <v>35.360000000000007</v>
      </c>
      <c r="BN225" s="64">
        <f>IFERROR(Y225*I225/H225,"0")</f>
        <v>37.128000000000007</v>
      </c>
      <c r="BO225" s="64">
        <f>IFERROR(1/J225*(X225/H225),"0")</f>
        <v>7.3260073260073263E-2</v>
      </c>
      <c r="BP225" s="64">
        <f>IFERROR(1/J225*(Y225/H225),"0")</f>
        <v>7.6923076923076941E-2</v>
      </c>
    </row>
    <row r="226" spans="1:68" ht="27" customHeight="1" x14ac:dyDescent="0.25">
      <c r="A226" s="54" t="s">
        <v>375</v>
      </c>
      <c r="B226" s="54" t="s">
        <v>376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32</v>
      </c>
      <c r="Y226" s="616">
        <f>IFERROR(IF(X226="",0,CEILING((X226/$H226),1)*$H226),"")</f>
        <v>33.6</v>
      </c>
      <c r="Z226" s="36">
        <f>IFERROR(IF(Y226=0,"",ROUNDUP(Y226/H226,0)*0.00651),"")</f>
        <v>9.1139999999999999E-2</v>
      </c>
      <c r="AA226" s="56"/>
      <c r="AB226" s="57"/>
      <c r="AC226" s="283" t="s">
        <v>377</v>
      </c>
      <c r="AG226" s="64"/>
      <c r="AJ226" s="68"/>
      <c r="AK226" s="68">
        <v>0</v>
      </c>
      <c r="BB226" s="284" t="s">
        <v>1</v>
      </c>
      <c r="BM226" s="64">
        <f>IFERROR(X226*I226/H226,"0")</f>
        <v>35.360000000000007</v>
      </c>
      <c r="BN226" s="64">
        <f>IFERROR(Y226*I226/H226,"0")</f>
        <v>37.128000000000007</v>
      </c>
      <c r="BO226" s="64">
        <f>IFERROR(1/J226*(X226/H226),"0")</f>
        <v>7.3260073260073263E-2</v>
      </c>
      <c r="BP226" s="64">
        <f>IFERROR(1/J226*(Y226/H226),"0")</f>
        <v>7.6923076923076941E-2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37" t="s">
        <v>87</v>
      </c>
      <c r="X227" s="617">
        <f>IFERROR(X225/H225,"0")+IFERROR(X226/H226,"0")</f>
        <v>26.666666666666668</v>
      </c>
      <c r="Y227" s="617">
        <f>IFERROR(Y225/H225,"0")+IFERROR(Y226/H226,"0")</f>
        <v>28.000000000000004</v>
      </c>
      <c r="Z227" s="617">
        <f>IFERROR(IF(Z225="",0,Z225),"0")+IFERROR(IF(Z226="",0,Z226),"0")</f>
        <v>0.18228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37" t="s">
        <v>69</v>
      </c>
      <c r="X228" s="617">
        <f>IFERROR(SUM(X225:X226),"0")</f>
        <v>64</v>
      </c>
      <c r="Y228" s="617">
        <f>IFERROR(SUM(Y225:Y226),"0")</f>
        <v>67.2</v>
      </c>
      <c r="Z228" s="37"/>
      <c r="AA228" s="618"/>
      <c r="AB228" s="618"/>
      <c r="AC228" s="618"/>
    </row>
    <row r="229" spans="1:68" ht="16.5" hidden="1" customHeight="1" x14ac:dyDescent="0.25">
      <c r="A229" s="639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379</v>
      </c>
      <c r="B231" s="54" t="s">
        <v>380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20</v>
      </c>
      <c r="Y231" s="616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hidden="1" customHeight="1" x14ac:dyDescent="0.25">
      <c r="A232" s="54" t="s">
        <v>379</v>
      </c>
      <c r="B232" s="54" t="s">
        <v>382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383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10</v>
      </c>
      <c r="Y233" s="616">
        <f t="shared" si="42"/>
        <v>11.6</v>
      </c>
      <c r="Z233" s="36">
        <f>IFERROR(IF(Y233=0,"",ROUNDUP(Y233/H233,0)*0.01898),"")</f>
        <v>1.898E-2</v>
      </c>
      <c r="AA233" s="56"/>
      <c r="AB233" s="57"/>
      <c r="AC233" s="289" t="s">
        <v>387</v>
      </c>
      <c r="AG233" s="64"/>
      <c r="AJ233" s="68"/>
      <c r="AK233" s="68">
        <v>0</v>
      </c>
      <c r="BB233" s="290" t="s">
        <v>1</v>
      </c>
      <c r="BM233" s="64">
        <f t="shared" si="43"/>
        <v>10.375</v>
      </c>
      <c r="BN233" s="64">
        <f t="shared" si="44"/>
        <v>12.035</v>
      </c>
      <c r="BO233" s="64">
        <f t="shared" si="45"/>
        <v>1.3469827586206897E-2</v>
      </c>
      <c r="BP233" s="64">
        <f t="shared" si="46"/>
        <v>1.5625E-2</v>
      </c>
    </row>
    <row r="234" spans="1:68" ht="27" hidden="1" customHeight="1" x14ac:dyDescent="0.25">
      <c r="A234" s="54" t="s">
        <v>388</v>
      </c>
      <c r="B234" s="54" t="s">
        <v>389</v>
      </c>
      <c r="C234" s="31">
        <v>4301011721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390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388</v>
      </c>
      <c r="B235" s="54" t="s">
        <v>391</v>
      </c>
      <c r="C235" s="31">
        <v>4301011941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12.08</v>
      </c>
      <c r="J235" s="32">
        <v>48</v>
      </c>
      <c r="K235" s="32" t="s">
        <v>99</v>
      </c>
      <c r="L235" s="32"/>
      <c r="M235" s="33" t="s">
        <v>383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392</v>
      </c>
      <c r="B236" s="54" t="s">
        <v>393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20</v>
      </c>
      <c r="Y236" s="616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381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hidden="1" customHeight="1" x14ac:dyDescent="0.25">
      <c r="A237" s="54" t="s">
        <v>394</v>
      </c>
      <c r="B237" s="54" t="s">
        <v>395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387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396</v>
      </c>
      <c r="B238" s="54" t="s">
        <v>397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120</v>
      </c>
      <c r="Y238" s="616">
        <f t="shared" si="42"/>
        <v>120</v>
      </c>
      <c r="Z238" s="36">
        <f>IFERROR(IF(Y238=0,"",ROUNDUP(Y238/H238,0)*0.00902),"")</f>
        <v>0.27060000000000001</v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126.3</v>
      </c>
      <c r="BN238" s="64">
        <f t="shared" si="44"/>
        <v>126.3</v>
      </c>
      <c r="BO238" s="64">
        <f t="shared" si="45"/>
        <v>0.22727272727272729</v>
      </c>
      <c r="BP238" s="64">
        <f t="shared" si="46"/>
        <v>0.22727272727272729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37.586206896551722</v>
      </c>
      <c r="Y239" s="617">
        <f>IFERROR(Y231/H231,"0")+IFERROR(Y232/H232,"0")+IFERROR(Y233/H233,"0")+IFERROR(Y234/H234,"0")+IFERROR(Y235/H235,"0")+IFERROR(Y236/H236,"0")+IFERROR(Y237/H237,"0")+IFERROR(Y238/H238,"0")</f>
        <v>38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0.37264000000000003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37" t="s">
        <v>69</v>
      </c>
      <c r="X240" s="617">
        <f>IFERROR(SUM(X231:X238),"0")</f>
        <v>170</v>
      </c>
      <c r="Y240" s="617">
        <f>IFERROR(SUM(Y231:Y238),"0")</f>
        <v>174.8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398</v>
      </c>
      <c r="B242" s="54" t="s">
        <v>399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149</v>
      </c>
      <c r="L242" s="32"/>
      <c r="M242" s="33" t="s">
        <v>106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400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398</v>
      </c>
      <c r="B243" s="54" t="s">
        <v>401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149</v>
      </c>
      <c r="L243" s="32"/>
      <c r="M243" s="33" t="s">
        <v>106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400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403</v>
      </c>
      <c r="B247" s="54" t="s">
        <v>404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00" t="s">
        <v>405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6</v>
      </c>
      <c r="Y247" s="616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37" t="s">
        <v>87</v>
      </c>
      <c r="X248" s="617">
        <f>IFERROR(X247/H247,"0")</f>
        <v>2.7777777777777777</v>
      </c>
      <c r="Y248" s="617">
        <f>IFERROR(Y247/H247,"0")</f>
        <v>3</v>
      </c>
      <c r="Z248" s="617">
        <f>IFERROR(IF(Z247="",0,Z247),"0")</f>
        <v>1.77E-2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37" t="s">
        <v>69</v>
      </c>
      <c r="X249" s="617">
        <f>IFERROR(SUM(X247:X247),"0")</f>
        <v>6</v>
      </c>
      <c r="Y249" s="617">
        <f>IFERROR(SUM(Y247:Y247),"0")</f>
        <v>6.48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408</v>
      </c>
      <c r="B251" s="54" t="s">
        <v>409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56" t="s">
        <v>410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411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82" t="s">
        <v>414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411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35" t="s">
        <v>417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411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418</v>
      </c>
      <c r="B254" s="54" t="s">
        <v>419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55" t="s">
        <v>420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411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421</v>
      </c>
      <c r="B255" s="54" t="s">
        <v>422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38" t="s">
        <v>423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411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425</v>
      </c>
      <c r="B260" s="54" t="s">
        <v>426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427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428</v>
      </c>
      <c r="B261" s="54" t="s">
        <v>429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383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430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428</v>
      </c>
      <c r="B262" s="54" t="s">
        <v>431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432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433</v>
      </c>
      <c r="B263" s="54" t="s">
        <v>434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435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436</v>
      </c>
      <c r="B264" s="54" t="s">
        <v>437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438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441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37" t="s">
        <v>87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37" t="s">
        <v>69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443</v>
      </c>
      <c r="B270" s="54" t="s">
        <v>444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445</v>
      </c>
      <c r="B271" s="54" t="s">
        <v>446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447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448</v>
      </c>
      <c r="B272" s="54" t="s">
        <v>449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450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451</v>
      </c>
      <c r="B273" s="54" t="s">
        <v>452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30" t="s">
        <v>453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454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456</v>
      </c>
      <c r="B278" s="54" t="s">
        <v>457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458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459</v>
      </c>
      <c r="B279" s="54" t="s">
        <v>460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160</v>
      </c>
      <c r="Y279" s="616">
        <f>IFERROR(IF(X279="",0,CEILING((X279/$H279),1)*$H279),"")</f>
        <v>160.79999999999998</v>
      </c>
      <c r="Z279" s="36">
        <f>IFERROR(IF(Y279=0,"",ROUNDUP(Y279/H279,0)*0.00651),"")</f>
        <v>0.43617</v>
      </c>
      <c r="AA279" s="56"/>
      <c r="AB279" s="57"/>
      <c r="AC279" s="339" t="s">
        <v>461</v>
      </c>
      <c r="AG279" s="64"/>
      <c r="AJ279" s="68"/>
      <c r="AK279" s="68">
        <v>0</v>
      </c>
      <c r="BB279" s="340" t="s">
        <v>1</v>
      </c>
      <c r="BM279" s="64">
        <f>IFERROR(X279*I279/H279,"0")</f>
        <v>176.80000000000004</v>
      </c>
      <c r="BN279" s="64">
        <f>IFERROR(Y279*I279/H279,"0")</f>
        <v>177.684</v>
      </c>
      <c r="BO279" s="64">
        <f>IFERROR(1/J279*(X279/H279),"0")</f>
        <v>0.36630036630036633</v>
      </c>
      <c r="BP279" s="64">
        <f>IFERROR(1/J279*(Y279/H279),"0")</f>
        <v>0.36813186813186816</v>
      </c>
    </row>
    <row r="280" spans="1:68" ht="37.5" customHeight="1" x14ac:dyDescent="0.25">
      <c r="A280" s="54" t="s">
        <v>462</v>
      </c>
      <c r="B280" s="54" t="s">
        <v>463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280</v>
      </c>
      <c r="Y280" s="616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464</v>
      </c>
      <c r="AG280" s="64"/>
      <c r="AJ280" s="68" t="s">
        <v>107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hidden="1" customHeight="1" x14ac:dyDescent="0.25">
      <c r="A281" s="54" t="s">
        <v>465</v>
      </c>
      <c r="B281" s="54" t="s">
        <v>466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458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37" t="s">
        <v>87</v>
      </c>
      <c r="X282" s="617">
        <f>IFERROR(X278/H278,"0")+IFERROR(X279/H279,"0")+IFERROR(X280/H280,"0")+IFERROR(X281/H281,"0")</f>
        <v>183.33333333333334</v>
      </c>
      <c r="Y282" s="617">
        <f>IFERROR(Y278/H278,"0")+IFERROR(Y279/H279,"0")+IFERROR(Y280/H280,"0")+IFERROR(Y281/H281,"0")</f>
        <v>184</v>
      </c>
      <c r="Z282" s="617">
        <f>IFERROR(IF(Z278="",0,Z278),"0")+IFERROR(IF(Z279="",0,Z279),"0")+IFERROR(IF(Z280="",0,Z280),"0")+IFERROR(IF(Z281="",0,Z281),"0")</f>
        <v>1.19784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37" t="s">
        <v>69</v>
      </c>
      <c r="X283" s="617">
        <f>IFERROR(SUM(X278:X281),"0")</f>
        <v>440</v>
      </c>
      <c r="Y283" s="617">
        <f>IFERROR(SUM(Y278:Y281),"0")</f>
        <v>441.6</v>
      </c>
      <c r="Z283" s="37"/>
      <c r="AA283" s="618"/>
      <c r="AB283" s="618"/>
      <c r="AC283" s="618"/>
    </row>
    <row r="284" spans="1:68" ht="16.5" hidden="1" customHeight="1" x14ac:dyDescent="0.25">
      <c r="A284" s="639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468</v>
      </c>
      <c r="B286" s="54" t="s">
        <v>469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470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471</v>
      </c>
      <c r="B290" s="54" t="s">
        <v>472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473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475</v>
      </c>
      <c r="B295" s="54" t="s">
        <v>476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477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479</v>
      </c>
      <c r="B300" s="54" t="s">
        <v>480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140</v>
      </c>
      <c r="Y300" s="616">
        <f>IFERROR(IF(X300="",0,CEILING((X300/$H300),1)*$H300),"")</f>
        <v>140.70000000000002</v>
      </c>
      <c r="Z300" s="36">
        <f>IFERROR(IF(Y300=0,"",ROUNDUP(Y300/H300,0)*0.00502),"")</f>
        <v>0.33634000000000003</v>
      </c>
      <c r="AA300" s="56"/>
      <c r="AB300" s="57"/>
      <c r="AC300" s="351" t="s">
        <v>481</v>
      </c>
      <c r="AG300" s="64"/>
      <c r="AJ300" s="68"/>
      <c r="AK300" s="68">
        <v>0</v>
      </c>
      <c r="BB300" s="352" t="s">
        <v>1</v>
      </c>
      <c r="BM300" s="64">
        <f>IFERROR(X300*I300/H300,"0")</f>
        <v>146.66666666666666</v>
      </c>
      <c r="BN300" s="64">
        <f>IFERROR(Y300*I300/H300,"0")</f>
        <v>147.40000000000003</v>
      </c>
      <c r="BO300" s="64">
        <f>IFERROR(1/J300*(X300/H300),"0")</f>
        <v>0.28490028490028491</v>
      </c>
      <c r="BP300" s="64">
        <f>IFERROR(1/J300*(Y300/H300),"0")</f>
        <v>0.28632478632478636</v>
      </c>
    </row>
    <row r="301" spans="1:68" ht="37.5" hidden="1" customHeight="1" x14ac:dyDescent="0.25">
      <c r="A301" s="54" t="s">
        <v>482</v>
      </c>
      <c r="B301" s="54" t="s">
        <v>483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481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37" t="s">
        <v>87</v>
      </c>
      <c r="X302" s="617">
        <f>IFERROR(X300/H300,"0")+IFERROR(X301/H301,"0")</f>
        <v>66.666666666666657</v>
      </c>
      <c r="Y302" s="617">
        <f>IFERROR(Y300/H300,"0")+IFERROR(Y301/H301,"0")</f>
        <v>67</v>
      </c>
      <c r="Z302" s="617">
        <f>IFERROR(IF(Z300="",0,Z300),"0")+IFERROR(IF(Z301="",0,Z301),"0")</f>
        <v>0.33634000000000003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37" t="s">
        <v>69</v>
      </c>
      <c r="X303" s="617">
        <f>IFERROR(SUM(X300:X301),"0")</f>
        <v>140</v>
      </c>
      <c r="Y303" s="617">
        <f>IFERROR(SUM(Y300:Y301),"0")</f>
        <v>140.70000000000002</v>
      </c>
      <c r="Z303" s="37"/>
      <c r="AA303" s="618"/>
      <c r="AB303" s="618"/>
      <c r="AC303" s="618"/>
    </row>
    <row r="304" spans="1:68" ht="16.5" hidden="1" customHeight="1" x14ac:dyDescent="0.25">
      <c r="A304" s="639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485</v>
      </c>
      <c r="B306" s="54" t="s">
        <v>486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487</v>
      </c>
      <c r="AB306" s="57"/>
      <c r="AC306" s="355" t="s">
        <v>488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490</v>
      </c>
      <c r="B311" s="54" t="s">
        <v>491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492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383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495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493</v>
      </c>
      <c r="B313" s="54" t="s">
        <v>496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497</v>
      </c>
      <c r="M313" s="33" t="s">
        <v>106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498</v>
      </c>
      <c r="AG313" s="64"/>
      <c r="AJ313" s="68" t="s">
        <v>499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498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37" t="s">
        <v>87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37" t="s">
        <v>69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37" t="s">
        <v>87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37" t="s">
        <v>69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37" t="s">
        <v>87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37" t="s">
        <v>69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40</v>
      </c>
      <c r="Y335" s="616">
        <f>IFERROR(IF(X335="",0,CEILING((X335/$H335),1)*$H335),"")</f>
        <v>42</v>
      </c>
      <c r="Z335" s="36">
        <f>IFERROR(IF(Y335=0,"",ROUNDUP(Y335/H335,0)*0.01898),"")</f>
        <v>9.4899999999999998E-2</v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42.471428571428568</v>
      </c>
      <c r="BN335" s="64">
        <f>IFERROR(Y335*I335/H335,"0")</f>
        <v>44.594999999999999</v>
      </c>
      <c r="BO335" s="64">
        <f>IFERROR(1/J335*(X335/H335),"0")</f>
        <v>7.4404761904761904E-2</v>
      </c>
      <c r="BP335" s="64">
        <f>IFERROR(1/J335*(Y335/H335),"0")</f>
        <v>7.8125E-2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400</v>
      </c>
      <c r="Y336" s="616">
        <f>IFERROR(IF(X336="",0,CEILING((X336/$H336),1)*$H336),"")</f>
        <v>405.59999999999997</v>
      </c>
      <c r="Z336" s="36">
        <f>IFERROR(IF(Y336=0,"",ROUNDUP(Y336/H336,0)*0.01898),"")</f>
        <v>0.98696000000000006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426.6153846153847</v>
      </c>
      <c r="BN336" s="64">
        <f>IFERROR(Y336*I336/H336,"0")</f>
        <v>432.58800000000002</v>
      </c>
      <c r="BO336" s="64">
        <f>IFERROR(1/J336*(X336/H336),"0")</f>
        <v>0.80128205128205132</v>
      </c>
      <c r="BP336" s="64">
        <f>IFERROR(1/J336*(Y336/H336),"0")</f>
        <v>0.8125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10</v>
      </c>
      <c r="Y337" s="616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10.617857142857142</v>
      </c>
      <c r="BN337" s="64">
        <f>IFERROR(Y337*I337/H337,"0")</f>
        <v>17.838000000000001</v>
      </c>
      <c r="BO337" s="64">
        <f>IFERROR(1/J337*(X337/H337),"0")</f>
        <v>1.8601190476190476E-2</v>
      </c>
      <c r="BP337" s="64">
        <f>IFERROR(1/J337*(Y337/H337),"0")</f>
        <v>3.125E-2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37" t="s">
        <v>87</v>
      </c>
      <c r="X338" s="617">
        <f>IFERROR(X335/H335,"0")+IFERROR(X336/H336,"0")+IFERROR(X337/H337,"0")</f>
        <v>57.234432234432234</v>
      </c>
      <c r="Y338" s="617">
        <f>IFERROR(Y335/H335,"0")+IFERROR(Y336/H336,"0")+IFERROR(Y337/H337,"0")</f>
        <v>59</v>
      </c>
      <c r="Z338" s="617">
        <f>IFERROR(IF(Z335="",0,Z335),"0")+IFERROR(IF(Z336="",0,Z336),"0")+IFERROR(IF(Z337="",0,Z337),"0")</f>
        <v>1.11982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37" t="s">
        <v>69</v>
      </c>
      <c r="X339" s="617">
        <f>IFERROR(SUM(X335:X337),"0")</f>
        <v>450</v>
      </c>
      <c r="Y339" s="617">
        <f>IFERROR(SUM(Y335:Y337),"0")</f>
        <v>464.4</v>
      </c>
      <c r="Z339" s="37"/>
      <c r="AA339" s="618"/>
      <c r="AB339" s="618"/>
      <c r="AC339" s="618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40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37" t="s">
        <v>87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37" t="s">
        <v>69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30</v>
      </c>
      <c r="Y355" s="616">
        <f>IFERROR(IF(X355="",0,CEILING((X355/$H355),1)*$H355),"")</f>
        <v>30.6</v>
      </c>
      <c r="Z355" s="36">
        <f>IFERROR(IF(Y355=0,"",ROUNDUP(Y355/H355,0)*0.00651),"")</f>
        <v>0.11067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33.800000000000004</v>
      </c>
      <c r="BN355" s="64">
        <f>IFERROR(Y355*I355/H355,"0")</f>
        <v>34.475999999999999</v>
      </c>
      <c r="BO355" s="64">
        <f>IFERROR(1/J355*(X355/H355),"0")</f>
        <v>9.1575091575091583E-2</v>
      </c>
      <c r="BP355" s="64">
        <f>IFERROR(1/J355*(Y355/H355),"0")</f>
        <v>9.3406593406593408E-2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37" t="s">
        <v>87</v>
      </c>
      <c r="X356" s="617">
        <f>IFERROR(X355/H355,"0")</f>
        <v>16.666666666666668</v>
      </c>
      <c r="Y356" s="617">
        <f>IFERROR(Y355/H355,"0")</f>
        <v>17</v>
      </c>
      <c r="Z356" s="617">
        <f>IFERROR(IF(Z355="",0,Z355),"0")</f>
        <v>0.11067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37" t="s">
        <v>69</v>
      </c>
      <c r="X357" s="617">
        <f>IFERROR(SUM(X355:X355),"0")</f>
        <v>30</v>
      </c>
      <c r="Y357" s="617">
        <f>IFERROR(SUM(Y355:Y355),"0")</f>
        <v>30.6</v>
      </c>
      <c r="Z357" s="37"/>
      <c r="AA357" s="618"/>
      <c r="AB357" s="618"/>
      <c r="AC357" s="618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525</v>
      </c>
      <c r="Y360" s="616">
        <f>IFERROR(IF(X360="",0,CEILING((X360/$H360),1)*$H360),"")</f>
        <v>525</v>
      </c>
      <c r="Z360" s="36">
        <f>IFERROR(IF(Y360=0,"",ROUNDUP(Y360/H360,0)*0.00651),"")</f>
        <v>1.6274999999999999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588</v>
      </c>
      <c r="BN360" s="64">
        <f>IFERROR(Y360*I360/H360,"0")</f>
        <v>588</v>
      </c>
      <c r="BO360" s="64">
        <f>IFERROR(1/J360*(X360/H360),"0")</f>
        <v>1.3736263736263736</v>
      </c>
      <c r="BP360" s="64">
        <f>IFERROR(1/J360*(Y360/H360),"0")</f>
        <v>1.3736263736263736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315</v>
      </c>
      <c r="Y361" s="616">
        <f>IFERROR(IF(X361="",0,CEILING((X361/$H361),1)*$H361),"")</f>
        <v>315</v>
      </c>
      <c r="Z361" s="36">
        <f>IFERROR(IF(Y361=0,"",ROUNDUP(Y361/H361,0)*0.00651),"")</f>
        <v>0.97650000000000003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350.99999999999994</v>
      </c>
      <c r="BN361" s="64">
        <f>IFERROR(Y361*I361/H361,"0")</f>
        <v>350.99999999999994</v>
      </c>
      <c r="BO361" s="64">
        <f>IFERROR(1/J361*(X361/H361),"0")</f>
        <v>0.82417582417582425</v>
      </c>
      <c r="BP361" s="64">
        <f>IFERROR(1/J361*(Y361/H361),"0")</f>
        <v>0.82417582417582425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37" t="s">
        <v>87</v>
      </c>
      <c r="X362" s="617">
        <f>IFERROR(X359/H359,"0")+IFERROR(X360/H360,"0")+IFERROR(X361/H361,"0")</f>
        <v>400</v>
      </c>
      <c r="Y362" s="617">
        <f>IFERROR(Y359/H359,"0")+IFERROR(Y360/H360,"0")+IFERROR(Y361/H361,"0")</f>
        <v>400</v>
      </c>
      <c r="Z362" s="617">
        <f>IFERROR(IF(Z359="",0,Z359),"0")+IFERROR(IF(Z360="",0,Z360),"0")+IFERROR(IF(Z361="",0,Z361),"0")</f>
        <v>2.6040000000000001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37" t="s">
        <v>69</v>
      </c>
      <c r="X363" s="617">
        <f>IFERROR(SUM(X359:X361),"0")</f>
        <v>840</v>
      </c>
      <c r="Y363" s="617">
        <f>IFERROR(SUM(Y359:Y361),"0")</f>
        <v>840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105</v>
      </c>
      <c r="M367" s="33" t="s">
        <v>68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1000</v>
      </c>
      <c r="Y367" s="616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582</v>
      </c>
      <c r="AG367" s="64"/>
      <c r="AJ367" s="68" t="s">
        <v>107</v>
      </c>
      <c r="AK367" s="68">
        <v>720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105</v>
      </c>
      <c r="M368" s="33" t="s">
        <v>68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1000</v>
      </c>
      <c r="Y368" s="616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585</v>
      </c>
      <c r="AG368" s="64"/>
      <c r="AJ368" s="68" t="s">
        <v>107</v>
      </c>
      <c r="AK368" s="68">
        <v>720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27" customHeight="1" x14ac:dyDescent="0.25">
      <c r="A369" s="54" t="s">
        <v>586</v>
      </c>
      <c r="B369" s="54" t="s">
        <v>587</v>
      </c>
      <c r="C369" s="31">
        <v>4301011832</v>
      </c>
      <c r="D369" s="619">
        <v>4607091383997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/>
      <c r="M369" s="33" t="s">
        <v>130</v>
      </c>
      <c r="N369" s="33"/>
      <c r="O369" s="32">
        <v>60</v>
      </c>
      <c r="P369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200</v>
      </c>
      <c r="Y369" s="616">
        <f t="shared" si="57"/>
        <v>210</v>
      </c>
      <c r="Z369" s="36">
        <f>IFERROR(IF(Y369=0,"",ROUNDUP(Y369/H369,0)*0.02175),"")</f>
        <v>0.30449999999999999</v>
      </c>
      <c r="AA369" s="56"/>
      <c r="AB369" s="57"/>
      <c r="AC369" s="419" t="s">
        <v>588</v>
      </c>
      <c r="AG369" s="64"/>
      <c r="AJ369" s="68"/>
      <c r="AK369" s="68">
        <v>0</v>
      </c>
      <c r="BB369" s="420" t="s">
        <v>1</v>
      </c>
      <c r="BM369" s="64">
        <f t="shared" si="58"/>
        <v>206.4</v>
      </c>
      <c r="BN369" s="64">
        <f t="shared" si="59"/>
        <v>216.72</v>
      </c>
      <c r="BO369" s="64">
        <f t="shared" si="60"/>
        <v>0.27777777777777779</v>
      </c>
      <c r="BP369" s="64">
        <f t="shared" si="61"/>
        <v>0.29166666666666663</v>
      </c>
    </row>
    <row r="370" spans="1:68" ht="37.5" customHeight="1" x14ac:dyDescent="0.25">
      <c r="A370" s="54" t="s">
        <v>589</v>
      </c>
      <c r="B370" s="54" t="s">
        <v>590</v>
      </c>
      <c r="C370" s="31">
        <v>4301011867</v>
      </c>
      <c r="D370" s="619">
        <v>4680115884830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 t="s">
        <v>105</v>
      </c>
      <c r="M370" s="33" t="s">
        <v>68</v>
      </c>
      <c r="N370" s="33"/>
      <c r="O370" s="32">
        <v>60</v>
      </c>
      <c r="P370" s="9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2000</v>
      </c>
      <c r="Y370" s="616">
        <f t="shared" si="57"/>
        <v>2010</v>
      </c>
      <c r="Z370" s="36">
        <f>IFERROR(IF(Y370=0,"",ROUNDUP(Y370/H370,0)*0.02175),"")</f>
        <v>2.9144999999999999</v>
      </c>
      <c r="AA370" s="56"/>
      <c r="AB370" s="57"/>
      <c r="AC370" s="421" t="s">
        <v>591</v>
      </c>
      <c r="AG370" s="64"/>
      <c r="AJ370" s="68" t="s">
        <v>107</v>
      </c>
      <c r="AK370" s="68">
        <v>720</v>
      </c>
      <c r="BB370" s="422" t="s">
        <v>1</v>
      </c>
      <c r="BM370" s="64">
        <f t="shared" si="58"/>
        <v>2064</v>
      </c>
      <c r="BN370" s="64">
        <f t="shared" si="59"/>
        <v>2074.3200000000002</v>
      </c>
      <c r="BO370" s="64">
        <f t="shared" si="60"/>
        <v>2.7777777777777777</v>
      </c>
      <c r="BP370" s="64">
        <f t="shared" si="61"/>
        <v>2.7916666666666665</v>
      </c>
    </row>
    <row r="371" spans="1:68" ht="27" hidden="1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591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37" t="s">
        <v>87</v>
      </c>
      <c r="X374" s="617">
        <f>IFERROR(X367/H367,"0")+IFERROR(X368/H368,"0")+IFERROR(X369/H369,"0")+IFERROR(X370/H370,"0")+IFERROR(X371/H371,"0")+IFERROR(X372/H372,"0")+IFERROR(X373/H373,"0")</f>
        <v>280</v>
      </c>
      <c r="Y374" s="617">
        <f>IFERROR(Y367/H367,"0")+IFERROR(Y368/H368,"0")+IFERROR(Y369/H369,"0")+IFERROR(Y370/H370,"0")+IFERROR(Y371/H371,"0")+IFERROR(Y372/H372,"0")+IFERROR(Y373/H373,"0")</f>
        <v>282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6.1334999999999997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37" t="s">
        <v>69</v>
      </c>
      <c r="X375" s="617">
        <f>IFERROR(SUM(X367:X373),"0")</f>
        <v>4200</v>
      </c>
      <c r="Y375" s="617">
        <f>IFERROR(SUM(Y367:Y373),"0")</f>
        <v>4230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105</v>
      </c>
      <c r="M377" s="33" t="s">
        <v>100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1500</v>
      </c>
      <c r="Y377" s="616">
        <f>IFERROR(IF(X377="",0,CEILING((X377/$H377),1)*$H377),"")</f>
        <v>1500</v>
      </c>
      <c r="Z377" s="36">
        <f>IFERROR(IF(Y377=0,"",ROUNDUP(Y377/H377,0)*0.02175),"")</f>
        <v>2.1749999999999998</v>
      </c>
      <c r="AA377" s="56"/>
      <c r="AB377" s="57"/>
      <c r="AC377" s="429" t="s">
        <v>601</v>
      </c>
      <c r="AG377" s="64"/>
      <c r="AJ377" s="68" t="s">
        <v>107</v>
      </c>
      <c r="AK377" s="68">
        <v>720</v>
      </c>
      <c r="BB377" s="430" t="s">
        <v>1</v>
      </c>
      <c r="BM377" s="64">
        <f>IFERROR(X377*I377/H377,"0")</f>
        <v>1548</v>
      </c>
      <c r="BN377" s="64">
        <f>IFERROR(Y377*I377/H377,"0")</f>
        <v>1548</v>
      </c>
      <c r="BO377" s="64">
        <f>IFERROR(1/J377*(X377/H377),"0")</f>
        <v>2.083333333333333</v>
      </c>
      <c r="BP377" s="64">
        <f>IFERROR(1/J377*(Y377/H377),"0")</f>
        <v>2.083333333333333</v>
      </c>
    </row>
    <row r="378" spans="1:68" ht="16.5" hidden="1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37" t="s">
        <v>87</v>
      </c>
      <c r="X379" s="617">
        <f>IFERROR(X377/H377,"0")+IFERROR(X378/H378,"0")</f>
        <v>100</v>
      </c>
      <c r="Y379" s="617">
        <f>IFERROR(Y377/H377,"0")+IFERROR(Y378/H378,"0")</f>
        <v>100</v>
      </c>
      <c r="Z379" s="617">
        <f>IFERROR(IF(Z377="",0,Z377),"0")+IFERROR(IF(Z378="",0,Z378),"0")</f>
        <v>2.1749999999999998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37" t="s">
        <v>69</v>
      </c>
      <c r="X380" s="617">
        <f>IFERROR(SUM(X377:X378),"0")</f>
        <v>1500</v>
      </c>
      <c r="Y380" s="617">
        <f>IFERROR(SUM(Y377:Y378),"0")</f>
        <v>1500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20</v>
      </c>
      <c r="Y383" s="616">
        <f>IFERROR(IF(X383="",0,CEILING((X383/$H383),1)*$H383),"")</f>
        <v>27</v>
      </c>
      <c r="Z383" s="36">
        <f>IFERROR(IF(Y383=0,"",ROUNDUP(Y383/H383,0)*0.01898),"")</f>
        <v>5.6940000000000004E-2</v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21.153333333333332</v>
      </c>
      <c r="BN383" s="64">
        <f>IFERROR(Y383*I383/H383,"0")</f>
        <v>28.556999999999999</v>
      </c>
      <c r="BO383" s="64">
        <f>IFERROR(1/J383*(X383/H383),"0")</f>
        <v>3.4722222222222224E-2</v>
      </c>
      <c r="BP383" s="64">
        <f>IFERROR(1/J383*(Y383/H383),"0")</f>
        <v>4.6875E-2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37" t="s">
        <v>87</v>
      </c>
      <c r="X384" s="617">
        <f>IFERROR(X382/H382,"0")+IFERROR(X383/H383,"0")</f>
        <v>2.2222222222222223</v>
      </c>
      <c r="Y384" s="617">
        <f>IFERROR(Y382/H382,"0")+IFERROR(Y383/H383,"0")</f>
        <v>3</v>
      </c>
      <c r="Z384" s="617">
        <f>IFERROR(IF(Z382="",0,Z382),"0")+IFERROR(IF(Z383="",0,Z383),"0")</f>
        <v>5.6940000000000004E-2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37" t="s">
        <v>69</v>
      </c>
      <c r="X385" s="617">
        <f>IFERROR(SUM(X382:X383),"0")</f>
        <v>20</v>
      </c>
      <c r="Y385" s="617">
        <f>IFERROR(SUM(Y382:Y383),"0")</f>
        <v>27</v>
      </c>
      <c r="Z385" s="37"/>
      <c r="AA385" s="618"/>
      <c r="AB385" s="618"/>
      <c r="AC385" s="618"/>
    </row>
    <row r="386" spans="1:68" ht="14.25" hidden="1" customHeight="1" x14ac:dyDescent="0.25">
      <c r="A386" s="635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20</v>
      </c>
      <c r="Y387" s="616">
        <f>IFERROR(IF(X387="",0,CEILING((X387/$H387),1)*$H387),"")</f>
        <v>27</v>
      </c>
      <c r="Z387" s="36">
        <f>IFERROR(IF(Y387=0,"",ROUNDUP(Y387/H387,0)*0.01898),"")</f>
        <v>5.6940000000000004E-2</v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21.153333333333332</v>
      </c>
      <c r="BN387" s="64">
        <f>IFERROR(Y387*I387/H387,"0")</f>
        <v>28.556999999999999</v>
      </c>
      <c r="BO387" s="64">
        <f>IFERROR(1/J387*(X387/H387),"0")</f>
        <v>3.4722222222222224E-2</v>
      </c>
      <c r="BP387" s="64">
        <f>IFERROR(1/J387*(Y387/H387),"0")</f>
        <v>4.6875E-2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37" t="s">
        <v>87</v>
      </c>
      <c r="X388" s="617">
        <f>IFERROR(X387/H387,"0")</f>
        <v>2.2222222222222223</v>
      </c>
      <c r="Y388" s="617">
        <f>IFERROR(Y387/H387,"0")</f>
        <v>3</v>
      </c>
      <c r="Z388" s="617">
        <f>IFERROR(IF(Z387="",0,Z387),"0")</f>
        <v>5.6940000000000004E-2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37" t="s">
        <v>69</v>
      </c>
      <c r="X389" s="617">
        <f>IFERROR(SUM(X387:X387),"0")</f>
        <v>20</v>
      </c>
      <c r="Y389" s="617">
        <f>IFERROR(SUM(Y387:Y387),"0")</f>
        <v>27</v>
      </c>
      <c r="Z389" s="37"/>
      <c r="AA389" s="618"/>
      <c r="AB389" s="618"/>
      <c r="AC389" s="618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27" hidden="1" customHeight="1" x14ac:dyDescent="0.25">
      <c r="A392" s="54" t="s">
        <v>614</v>
      </c>
      <c r="B392" s="54" t="s">
        <v>615</v>
      </c>
      <c r="C392" s="31">
        <v>4301011483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614</v>
      </c>
      <c r="B393" s="54" t="s">
        <v>617</v>
      </c>
      <c r="C393" s="31">
        <v>4301011873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50</v>
      </c>
      <c r="Y395" s="616">
        <f>IFERROR(IF(X395="",0,CEILING((X395/$H395),1)*$H395),"")</f>
        <v>60</v>
      </c>
      <c r="Z395" s="36">
        <f>IFERROR(IF(Y395=0,"",ROUNDUP(Y395/H395,0)*0.01898),"")</f>
        <v>9.4899999999999998E-2</v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51.8125</v>
      </c>
      <c r="BN395" s="64">
        <f>IFERROR(Y395*I395/H395,"0")</f>
        <v>62.175000000000004</v>
      </c>
      <c r="BO395" s="64">
        <f>IFERROR(1/J395*(X395/H395),"0")</f>
        <v>6.5104166666666671E-2</v>
      </c>
      <c r="BP395" s="64">
        <f>IFERROR(1/J395*(Y395/H395),"0")</f>
        <v>7.8125E-2</v>
      </c>
    </row>
    <row r="396" spans="1:68" ht="37.5" hidden="1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37" t="s">
        <v>87</v>
      </c>
      <c r="X397" s="617">
        <f>IFERROR(X392/H392,"0")+IFERROR(X393/H393,"0")+IFERROR(X394/H394,"0")+IFERROR(X395/H395,"0")+IFERROR(X396/H396,"0")</f>
        <v>4.166666666666667</v>
      </c>
      <c r="Y397" s="617">
        <f>IFERROR(Y392/H392,"0")+IFERROR(Y393/H393,"0")+IFERROR(Y394/H394,"0")+IFERROR(Y395/H395,"0")+IFERROR(Y396/H396,"0")</f>
        <v>5</v>
      </c>
      <c r="Z397" s="617">
        <f>IFERROR(IF(Z392="",0,Z392),"0")+IFERROR(IF(Z393="",0,Z393),"0")+IFERROR(IF(Z394="",0,Z394),"0")+IFERROR(IF(Z395="",0,Z395),"0")+IFERROR(IF(Z396="",0,Z396),"0")</f>
        <v>9.4899999999999998E-2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37" t="s">
        <v>69</v>
      </c>
      <c r="X398" s="617">
        <f>IFERROR(SUM(X392:X396),"0")</f>
        <v>50</v>
      </c>
      <c r="Y398" s="617">
        <f>IFERROR(SUM(Y392:Y396),"0")</f>
        <v>60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20</v>
      </c>
      <c r="Y404" s="616">
        <f>IFERROR(IF(X404="",0,CEILING((X404/$H404),1)*$H404),"")</f>
        <v>27</v>
      </c>
      <c r="Z404" s="36">
        <f>IFERROR(IF(Y404=0,"",ROUNDUP(Y404/H404,0)*0.01898),"")</f>
        <v>5.6940000000000004E-2</v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21.153333333333332</v>
      </c>
      <c r="BN404" s="64">
        <f>IFERROR(Y404*I404/H404,"0")</f>
        <v>28.556999999999999</v>
      </c>
      <c r="BO404" s="64">
        <f>IFERROR(1/J404*(X404/H404),"0")</f>
        <v>3.4722222222222224E-2</v>
      </c>
      <c r="BP404" s="64">
        <f>IFERROR(1/J404*(Y404/H404),"0")</f>
        <v>4.6875E-2</v>
      </c>
    </row>
    <row r="405" spans="1:68" ht="37.5" hidden="1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37" t="s">
        <v>87</v>
      </c>
      <c r="X408" s="617">
        <f>IFERROR(X404/H404,"0")+IFERROR(X405/H405,"0")+IFERROR(X406/H406,"0")+IFERROR(X407/H407,"0")</f>
        <v>2.2222222222222223</v>
      </c>
      <c r="Y408" s="617">
        <f>IFERROR(Y404/H404,"0")+IFERROR(Y405/H405,"0")+IFERROR(Y406/H406,"0")+IFERROR(Y407/H407,"0")</f>
        <v>3</v>
      </c>
      <c r="Z408" s="617">
        <f>IFERROR(IF(Z404="",0,Z404),"0")+IFERROR(IF(Z405="",0,Z405),"0")+IFERROR(IF(Z406="",0,Z406),"0")+IFERROR(IF(Z407="",0,Z407),"0")</f>
        <v>5.6940000000000004E-2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37" t="s">
        <v>69</v>
      </c>
      <c r="X409" s="617">
        <f>IFERROR(SUM(X404:X407),"0")</f>
        <v>20</v>
      </c>
      <c r="Y409" s="617">
        <f>IFERROR(SUM(Y404:Y407),"0")</f>
        <v>27</v>
      </c>
      <c r="Z409" s="37"/>
      <c r="AA409" s="618"/>
      <c r="AB409" s="618"/>
      <c r="AC409" s="618"/>
    </row>
    <row r="410" spans="1:68" ht="14.25" hidden="1" customHeight="1" x14ac:dyDescent="0.25">
      <c r="A410" s="635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87.5</v>
      </c>
      <c r="Y422" s="616">
        <f t="shared" si="62"/>
        <v>88.2</v>
      </c>
      <c r="Z422" s="36">
        <f t="shared" si="67"/>
        <v>0.21084</v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92.916666666666657</v>
      </c>
      <c r="BN422" s="64">
        <f t="shared" si="64"/>
        <v>93.66</v>
      </c>
      <c r="BO422" s="64">
        <f t="shared" si="65"/>
        <v>0.17806267806267806</v>
      </c>
      <c r="BP422" s="64">
        <f t="shared" si="66"/>
        <v>0.17948717948717952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10.5</v>
      </c>
      <c r="Y423" s="616">
        <f t="shared" si="62"/>
        <v>10.5</v>
      </c>
      <c r="Z423" s="36">
        <f t="shared" si="67"/>
        <v>2.5100000000000001E-2</v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11.149999999999999</v>
      </c>
      <c r="BN423" s="64">
        <f t="shared" si="64"/>
        <v>11.149999999999999</v>
      </c>
      <c r="BO423" s="64">
        <f t="shared" si="65"/>
        <v>2.1367521367521368E-2</v>
      </c>
      <c r="BP423" s="64">
        <f t="shared" si="66"/>
        <v>2.1367521367521368E-2</v>
      </c>
    </row>
    <row r="424" spans="1:68" ht="27" hidden="1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105</v>
      </c>
      <c r="Y425" s="616">
        <f t="shared" si="62"/>
        <v>105</v>
      </c>
      <c r="Z425" s="36">
        <f t="shared" si="67"/>
        <v>0.251</v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111.5</v>
      </c>
      <c r="BN425" s="64">
        <f t="shared" si="64"/>
        <v>111.5</v>
      </c>
      <c r="BO425" s="64">
        <f t="shared" si="65"/>
        <v>0.21367521367521369</v>
      </c>
      <c r="BP425" s="64">
        <f t="shared" si="66"/>
        <v>0.21367521367521369</v>
      </c>
    </row>
    <row r="426" spans="1:68" ht="37.5" hidden="1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96.666666666666657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97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0.48694000000000004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37" t="s">
        <v>69</v>
      </c>
      <c r="X428" s="617">
        <f>IFERROR(SUM(X417:X426),"0")</f>
        <v>203</v>
      </c>
      <c r="Y428" s="617">
        <f>IFERROR(SUM(Y417:Y426),"0")</f>
        <v>203.7</v>
      </c>
      <c r="Z428" s="37"/>
      <c r="AA428" s="618"/>
      <c r="AB428" s="618"/>
      <c r="AC428" s="618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10</v>
      </c>
      <c r="Y441" s="616">
        <f>IFERROR(IF(X441="",0,CEILING((X441/$H441),1)*$H441),"")</f>
        <v>10.8</v>
      </c>
      <c r="Z441" s="36">
        <f>IFERROR(IF(Y441=0,"",ROUNDUP(Y441/H441,0)*0.00902),"")</f>
        <v>1.804E-2</v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10.388888888888889</v>
      </c>
      <c r="BN441" s="64">
        <f>IFERROR(Y441*I441/H441,"0")</f>
        <v>11.22</v>
      </c>
      <c r="BO441" s="64">
        <f>IFERROR(1/J441*(X441/H441),"0")</f>
        <v>1.4029180695847361E-2</v>
      </c>
      <c r="BP441" s="64">
        <f>IFERROR(1/J441*(Y441/H441),"0")</f>
        <v>1.5151515151515152E-2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10.5</v>
      </c>
      <c r="Y444" s="616">
        <f>IFERROR(IF(X444="",0,CEILING((X444/$H444),1)*$H444),"")</f>
        <v>10.5</v>
      </c>
      <c r="Z444" s="36">
        <f>IFERROR(IF(Y444=0,"",ROUNDUP(Y444/H444,0)*0.00502),"")</f>
        <v>2.5100000000000001E-2</v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11.149999999999999</v>
      </c>
      <c r="BN444" s="64">
        <f>IFERROR(Y444*I444/H444,"0")</f>
        <v>11.149999999999999</v>
      </c>
      <c r="BO444" s="64">
        <f>IFERROR(1/J444*(X444/H444),"0")</f>
        <v>2.1367521367521368E-2</v>
      </c>
      <c r="BP444" s="64">
        <f>IFERROR(1/J444*(Y444/H444),"0")</f>
        <v>2.1367521367521368E-2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37" t="s">
        <v>87</v>
      </c>
      <c r="X445" s="617">
        <f>IFERROR(X441/H441,"0")+IFERROR(X442/H442,"0")+IFERROR(X443/H443,"0")+IFERROR(X444/H444,"0")</f>
        <v>6.8518518518518512</v>
      </c>
      <c r="Y445" s="617">
        <f>IFERROR(Y441/H441,"0")+IFERROR(Y442/H442,"0")+IFERROR(Y443/H443,"0")+IFERROR(Y444/H444,"0")</f>
        <v>7</v>
      </c>
      <c r="Z445" s="617">
        <f>IFERROR(IF(Z441="",0,Z441),"0")+IFERROR(IF(Z442="",0,Z442),"0")+IFERROR(IF(Z443="",0,Z443),"0")+IFERROR(IF(Z444="",0,Z444),"0")</f>
        <v>4.3139999999999998E-2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37" t="s">
        <v>69</v>
      </c>
      <c r="X446" s="617">
        <f>IFERROR(SUM(X441:X444),"0")</f>
        <v>20.5</v>
      </c>
      <c r="Y446" s="617">
        <f>IFERROR(SUM(Y441:Y444),"0")</f>
        <v>21.3</v>
      </c>
      <c r="Z446" s="37"/>
      <c r="AA446" s="618"/>
      <c r="AB446" s="618"/>
      <c r="AC446" s="618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50</v>
      </c>
      <c r="Y450" s="616">
        <f>IFERROR(IF(X450="",0,CEILING((X450/$H450),1)*$H450),"")</f>
        <v>50.4</v>
      </c>
      <c r="Z450" s="36">
        <f>IFERROR(IF(Y450=0,"",ROUNDUP(Y450/H450,0)*0.00651),"")</f>
        <v>0.27342</v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87.5</v>
      </c>
      <c r="BN450" s="64">
        <f>IFERROR(Y450*I450/H450,"0")</f>
        <v>88.2</v>
      </c>
      <c r="BO450" s="64">
        <f>IFERROR(1/J450*(X450/H450),"0")</f>
        <v>0.22893772893772898</v>
      </c>
      <c r="BP450" s="64">
        <f>IFERROR(1/J450*(Y450/H450),"0")</f>
        <v>0.23076923076923078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37" t="s">
        <v>87</v>
      </c>
      <c r="X451" s="617">
        <f>IFERROR(X449/H449,"0")+IFERROR(X450/H450,"0")</f>
        <v>41.666666666666671</v>
      </c>
      <c r="Y451" s="617">
        <f>IFERROR(Y449/H449,"0")+IFERROR(Y450/H450,"0")</f>
        <v>42</v>
      </c>
      <c r="Z451" s="617">
        <f>IFERROR(IF(Z449="",0,Z449),"0")+IFERROR(IF(Z450="",0,Z450),"0")</f>
        <v>0.27342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37" t="s">
        <v>69</v>
      </c>
      <c r="X452" s="617">
        <f>IFERROR(SUM(X449:X450),"0")</f>
        <v>50</v>
      </c>
      <c r="Y452" s="617">
        <f>IFERROR(SUM(Y449:Y450),"0")</f>
        <v>50.4</v>
      </c>
      <c r="Z452" s="37"/>
      <c r="AA452" s="618"/>
      <c r="AB452" s="618"/>
      <c r="AC452" s="618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100</v>
      </c>
      <c r="Y465" s="616">
        <f t="shared" ref="Y465:Y480" si="68">IFERROR(IF(X465="",0,CEILING((X465/$H465),1)*$H465),"")</f>
        <v>100.32000000000001</v>
      </c>
      <c r="Z465" s="36">
        <f t="shared" ref="Z465:Z470" si="69">IFERROR(IF(Y465=0,"",ROUNDUP(Y465/H465,0)*0.01196),"")</f>
        <v>0.22724</v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106.81818181818181</v>
      </c>
      <c r="BN465" s="64">
        <f t="shared" ref="BN465:BN480" si="71">IFERROR(Y465*I465/H465,"0")</f>
        <v>107.16</v>
      </c>
      <c r="BO465" s="64">
        <f t="shared" ref="BO465:BO480" si="72">IFERROR(1/J465*(X465/H465),"0")</f>
        <v>0.18210955710955709</v>
      </c>
      <c r="BP465" s="64">
        <f t="shared" ref="BP465:BP480" si="73">IFERROR(1/J465*(Y465/H465),"0")</f>
        <v>0.18269230769230771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100</v>
      </c>
      <c r="Y467" s="616">
        <f t="shared" si="68"/>
        <v>100.32000000000001</v>
      </c>
      <c r="Z467" s="36">
        <f t="shared" si="69"/>
        <v>0.22724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hidden="1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200</v>
      </c>
      <c r="Y469" s="616">
        <f t="shared" si="68"/>
        <v>200.64000000000001</v>
      </c>
      <c r="Z469" s="36">
        <f t="shared" si="69"/>
        <v>0.45448</v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213.63636363636363</v>
      </c>
      <c r="BN469" s="64">
        <f t="shared" si="71"/>
        <v>214.32</v>
      </c>
      <c r="BO469" s="64">
        <f t="shared" si="72"/>
        <v>0.36421911421911418</v>
      </c>
      <c r="BP469" s="64">
        <f t="shared" si="73"/>
        <v>0.36538461538461542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4301012035</v>
      </c>
      <c r="D472" s="619">
        <v>4680115880603</v>
      </c>
      <c r="E472" s="620"/>
      <c r="F472" s="614">
        <v>0.6</v>
      </c>
      <c r="G472" s="32">
        <v>8</v>
      </c>
      <c r="H472" s="614">
        <v>4.8</v>
      </c>
      <c r="I472" s="614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4301011778</v>
      </c>
      <c r="D473" s="619">
        <v>4680115880603</v>
      </c>
      <c r="E473" s="620"/>
      <c r="F473" s="614">
        <v>0.6</v>
      </c>
      <c r="G473" s="32">
        <v>6</v>
      </c>
      <c r="H473" s="614">
        <v>3.6</v>
      </c>
      <c r="I473" s="614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108</v>
      </c>
      <c r="Y473" s="616">
        <f t="shared" si="68"/>
        <v>108</v>
      </c>
      <c r="Z473" s="36">
        <f>IFERROR(IF(Y473=0,"",ROUNDUP(Y473/H473,0)*0.00902),"")</f>
        <v>0.27060000000000001</v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114.3</v>
      </c>
      <c r="BN473" s="64">
        <f t="shared" si="71"/>
        <v>114.3</v>
      </c>
      <c r="BO473" s="64">
        <f t="shared" si="72"/>
        <v>0.22727272727272729</v>
      </c>
      <c r="BP473" s="64">
        <f t="shared" si="73"/>
        <v>0.22727272727272729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740</v>
      </c>
      <c r="B478" s="54" t="s">
        <v>741</v>
      </c>
      <c r="C478" s="31">
        <v>4301012034</v>
      </c>
      <c r="D478" s="619">
        <v>4607091389982</v>
      </c>
      <c r="E478" s="620"/>
      <c r="F478" s="614">
        <v>0.6</v>
      </c>
      <c r="G478" s="32">
        <v>8</v>
      </c>
      <c r="H478" s="614">
        <v>4.8</v>
      </c>
      <c r="I478" s="614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4301011784</v>
      </c>
      <c r="D479" s="619">
        <v>4607091389982</v>
      </c>
      <c r="E479" s="620"/>
      <c r="F479" s="614">
        <v>0.6</v>
      </c>
      <c r="G479" s="32">
        <v>6</v>
      </c>
      <c r="H479" s="614">
        <v>3.6</v>
      </c>
      <c r="I479" s="614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156</v>
      </c>
      <c r="Y479" s="616">
        <f t="shared" si="68"/>
        <v>158.4</v>
      </c>
      <c r="Z479" s="36">
        <f>IFERROR(IF(Y479=0,"",ROUNDUP(Y479/H479,0)*0.00902),"")</f>
        <v>0.39688000000000001</v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165.1</v>
      </c>
      <c r="BN479" s="64">
        <f t="shared" si="71"/>
        <v>167.64000000000001</v>
      </c>
      <c r="BO479" s="64">
        <f t="shared" si="72"/>
        <v>0.32828282828282829</v>
      </c>
      <c r="BP479" s="64">
        <f t="shared" si="73"/>
        <v>0.33333333333333337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149.09090909090909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150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1.5764399999999998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37" t="s">
        <v>69</v>
      </c>
      <c r="X482" s="617">
        <f>IFERROR(SUM(X465:X480),"0")</f>
        <v>664</v>
      </c>
      <c r="Y482" s="617">
        <f>IFERROR(SUM(Y465:Y480),"0")</f>
        <v>667.68000000000006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150</v>
      </c>
      <c r="Y484" s="616">
        <f>IFERROR(IF(X484="",0,CEILING((X484/$H484),1)*$H484),"")</f>
        <v>153.12</v>
      </c>
      <c r="Z484" s="36">
        <f>IFERROR(IF(Y484=0,"",ROUNDUP(Y484/H484,0)*0.01196),"")</f>
        <v>0.34683999999999998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160.22727272727272</v>
      </c>
      <c r="BN484" s="64">
        <f>IFERROR(Y484*I484/H484,"0")</f>
        <v>163.56</v>
      </c>
      <c r="BO484" s="64">
        <f>IFERROR(1/J484*(X484/H484),"0")</f>
        <v>0.27316433566433568</v>
      </c>
      <c r="BP484" s="64">
        <f>IFERROR(1/J484*(Y484/H484),"0")</f>
        <v>0.27884615384615385</v>
      </c>
    </row>
    <row r="485" spans="1:68" ht="16.5" hidden="1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37" t="s">
        <v>87</v>
      </c>
      <c r="X487" s="617">
        <f>IFERROR(X484/H484,"0")+IFERROR(X485/H485,"0")+IFERROR(X486/H486,"0")</f>
        <v>28.409090909090907</v>
      </c>
      <c r="Y487" s="617">
        <f>IFERROR(Y484/H484,"0")+IFERROR(Y485/H485,"0")+IFERROR(Y486/H486,"0")</f>
        <v>29</v>
      </c>
      <c r="Z487" s="617">
        <f>IFERROR(IF(Z484="",0,Z484),"0")+IFERROR(IF(Z485="",0,Z485),"0")+IFERROR(IF(Z486="",0,Z486),"0")</f>
        <v>0.34683999999999998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37" t="s">
        <v>69</v>
      </c>
      <c r="X488" s="617">
        <f>IFERROR(SUM(X484:X486),"0")</f>
        <v>150</v>
      </c>
      <c r="Y488" s="617">
        <f>IFERROR(SUM(Y484:Y486),"0")</f>
        <v>153.12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50</v>
      </c>
      <c r="Y490" s="616">
        <f t="shared" ref="Y490:Y498" si="74">IFERROR(IF(X490="",0,CEILING((X490/$H490),1)*$H490),"")</f>
        <v>52.800000000000004</v>
      </c>
      <c r="Z490" s="36">
        <f>IFERROR(IF(Y490=0,"",ROUNDUP(Y490/H490,0)*0.01196),"")</f>
        <v>0.1196</v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53.409090909090907</v>
      </c>
      <c r="BN490" s="64">
        <f t="shared" ref="BN490:BN498" si="76">IFERROR(Y490*I490/H490,"0")</f>
        <v>56.400000000000006</v>
      </c>
      <c r="BO490" s="64">
        <f t="shared" ref="BO490:BO498" si="77">IFERROR(1/J490*(X490/H490),"0")</f>
        <v>9.1054778554778545E-2</v>
      </c>
      <c r="BP490" s="64">
        <f t="shared" ref="BP490:BP498" si="78">IFERROR(1/J490*(Y490/H490),"0")</f>
        <v>9.6153846153846159E-2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50</v>
      </c>
      <c r="Y491" s="616">
        <f t="shared" si="74"/>
        <v>52.800000000000004</v>
      </c>
      <c r="Z491" s="36">
        <f>IFERROR(IF(Y491=0,"",ROUNDUP(Y491/H491,0)*0.01196),"")</f>
        <v>0.1196</v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53.409090909090907</v>
      </c>
      <c r="BN491" s="64">
        <f t="shared" si="76"/>
        <v>56.400000000000006</v>
      </c>
      <c r="BO491" s="64">
        <f t="shared" si="77"/>
        <v>9.1054778554778545E-2</v>
      </c>
      <c r="BP491" s="64">
        <f t="shared" si="78"/>
        <v>9.6153846153846159E-2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120</v>
      </c>
      <c r="Y492" s="616">
        <f t="shared" si="74"/>
        <v>121.44000000000001</v>
      </c>
      <c r="Z492" s="36">
        <f>IFERROR(IF(Y492=0,"",ROUNDUP(Y492/H492,0)*0.01196),"")</f>
        <v>0.27507999999999999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128.18181818181816</v>
      </c>
      <c r="BN492" s="64">
        <f t="shared" si="76"/>
        <v>129.72</v>
      </c>
      <c r="BO492" s="64">
        <f t="shared" si="77"/>
        <v>0.21853146853146854</v>
      </c>
      <c r="BP492" s="64">
        <f t="shared" si="78"/>
        <v>0.22115384615384617</v>
      </c>
    </row>
    <row r="493" spans="1:68" ht="27" hidden="1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48</v>
      </c>
      <c r="Y494" s="616">
        <f t="shared" si="74"/>
        <v>48</v>
      </c>
      <c r="Z494" s="36">
        <f>IFERROR(IF(Y494=0,"",ROUNDUP(Y494/H494,0)*0.00902),"")</f>
        <v>9.0200000000000002E-2</v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69.3</v>
      </c>
      <c r="BN494" s="64">
        <f t="shared" si="76"/>
        <v>69.3</v>
      </c>
      <c r="BO494" s="64">
        <f t="shared" si="77"/>
        <v>7.575757575757576E-2</v>
      </c>
      <c r="BP494" s="64">
        <f t="shared" si="78"/>
        <v>7.575757575757576E-2</v>
      </c>
    </row>
    <row r="495" spans="1:68" ht="27" hidden="1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18</v>
      </c>
      <c r="Y496" s="616">
        <f t="shared" si="74"/>
        <v>19.2</v>
      </c>
      <c r="Z496" s="36">
        <f>IFERROR(IF(Y496=0,"",ROUNDUP(Y496/H496,0)*0.00902),"")</f>
        <v>3.6080000000000001E-2</v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25.087500000000002</v>
      </c>
      <c r="BN496" s="64">
        <f t="shared" si="76"/>
        <v>26.76</v>
      </c>
      <c r="BO496" s="64">
        <f t="shared" si="77"/>
        <v>2.8409090909090912E-2</v>
      </c>
      <c r="BP496" s="64">
        <f t="shared" si="78"/>
        <v>3.0303030303030304E-2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36</v>
      </c>
      <c r="Y497" s="616">
        <f t="shared" si="74"/>
        <v>38.4</v>
      </c>
      <c r="Z497" s="36">
        <f>IFERROR(IF(Y497=0,"",ROUNDUP(Y497/H497,0)*0.00902),"")</f>
        <v>7.2160000000000002E-2</v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50.175000000000004</v>
      </c>
      <c r="BN497" s="64">
        <f t="shared" si="76"/>
        <v>53.52</v>
      </c>
      <c r="BO497" s="64">
        <f t="shared" si="77"/>
        <v>5.6818181818181823E-2</v>
      </c>
      <c r="BP497" s="64">
        <f t="shared" si="78"/>
        <v>6.0606060606060608E-2</v>
      </c>
    </row>
    <row r="498" spans="1:68" ht="27" hidden="1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62.916666666666664</v>
      </c>
      <c r="Y499" s="617">
        <f>IFERROR(Y490/H490,"0")+IFERROR(Y491/H491,"0")+IFERROR(Y492/H492,"0")+IFERROR(Y493/H493,"0")+IFERROR(Y494/H494,"0")+IFERROR(Y495/H495,"0")+IFERROR(Y496/H496,"0")+IFERROR(Y497/H497,"0")+IFERROR(Y498/H498,"0")</f>
        <v>65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0.71271999999999991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37" t="s">
        <v>69</v>
      </c>
      <c r="X500" s="617">
        <f>IFERROR(SUM(X490:X498),"0")</f>
        <v>322</v>
      </c>
      <c r="Y500" s="617">
        <f>IFERROR(SUM(Y490:Y498),"0")</f>
        <v>332.64</v>
      </c>
      <c r="Z500" s="37"/>
      <c r="AA500" s="618"/>
      <c r="AB500" s="618"/>
      <c r="AC500" s="618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3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791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9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10</v>
      </c>
      <c r="Y517" s="616">
        <f>IFERROR(IF(X517="",0,CEILING((X517/$H517),1)*$H517),"")</f>
        <v>12</v>
      </c>
      <c r="Z517" s="36">
        <f>IFERROR(IF(Y517=0,"",ROUNDUP(Y517/H517,0)*0.01898),"")</f>
        <v>1.898E-2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10.362500000000001</v>
      </c>
      <c r="BN517" s="64">
        <f>IFERROR(Y517*I517/H517,"0")</f>
        <v>12.435</v>
      </c>
      <c r="BO517" s="64">
        <f>IFERROR(1/J517*(X517/H517),"0")</f>
        <v>1.3020833333333334E-2</v>
      </c>
      <c r="BP517" s="64">
        <f>IFERROR(1/J517*(Y517/H517),"0")</f>
        <v>1.5625E-2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37" t="s">
        <v>87</v>
      </c>
      <c r="X518" s="617">
        <f>IFERROR(X515/H515,"0")+IFERROR(X516/H516,"0")+IFERROR(X517/H517,"0")</f>
        <v>0.83333333333333337</v>
      </c>
      <c r="Y518" s="617">
        <f>IFERROR(Y515/H515,"0")+IFERROR(Y516/H516,"0")+IFERROR(Y517/H517,"0")</f>
        <v>1</v>
      </c>
      <c r="Z518" s="617">
        <f>IFERROR(IF(Z515="",0,Z515),"0")+IFERROR(IF(Z516="",0,Z516),"0")+IFERROR(IF(Z517="",0,Z517),"0")</f>
        <v>1.898E-2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37" t="s">
        <v>69</v>
      </c>
      <c r="X519" s="617">
        <f>IFERROR(SUM(X515:X517),"0")</f>
        <v>10</v>
      </c>
      <c r="Y519" s="617">
        <f>IFERROR(SUM(Y515:Y517),"0")</f>
        <v>12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798</v>
      </c>
      <c r="B521" s="54" t="s">
        <v>799</v>
      </c>
      <c r="C521" s="31">
        <v>4301020269</v>
      </c>
      <c r="D521" s="619">
        <v>4640242180519</v>
      </c>
      <c r="E521" s="620"/>
      <c r="F521" s="614">
        <v>1.35</v>
      </c>
      <c r="G521" s="32">
        <v>8</v>
      </c>
      <c r="H521" s="614">
        <v>10.8</v>
      </c>
      <c r="I521" s="614">
        <v>11.234999999999999</v>
      </c>
      <c r="J521" s="32">
        <v>64</v>
      </c>
      <c r="K521" s="32" t="s">
        <v>99</v>
      </c>
      <c r="L521" s="32"/>
      <c r="M521" s="33" t="s">
        <v>106</v>
      </c>
      <c r="N521" s="33"/>
      <c r="O521" s="32">
        <v>50</v>
      </c>
      <c r="P521" s="700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798</v>
      </c>
      <c r="B522" s="54" t="s">
        <v>802</v>
      </c>
      <c r="C522" s="31">
        <v>4301020400</v>
      </c>
      <c r="D522" s="619">
        <v>4640242180519</v>
      </c>
      <c r="E522" s="620"/>
      <c r="F522" s="614">
        <v>1.5</v>
      </c>
      <c r="G522" s="32">
        <v>8</v>
      </c>
      <c r="H522" s="614">
        <v>12</v>
      </c>
      <c r="I522" s="614">
        <v>12.435</v>
      </c>
      <c r="J522" s="32">
        <v>64</v>
      </c>
      <c r="K522" s="32" t="s">
        <v>99</v>
      </c>
      <c r="L522" s="32"/>
      <c r="M522" s="33" t="s">
        <v>100</v>
      </c>
      <c r="N522" s="33"/>
      <c r="O522" s="32">
        <v>50</v>
      </c>
      <c r="P522" s="693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4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801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86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4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82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37" t="s">
        <v>87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37" t="s">
        <v>69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820</v>
      </c>
      <c r="B533" s="54" t="s">
        <v>821</v>
      </c>
      <c r="C533" s="31">
        <v>4301051887</v>
      </c>
      <c r="D533" s="619">
        <v>4640242180533</v>
      </c>
      <c r="E533" s="620"/>
      <c r="F533" s="614">
        <v>1.3</v>
      </c>
      <c r="G533" s="32">
        <v>6</v>
      </c>
      <c r="H533" s="614">
        <v>7.8</v>
      </c>
      <c r="I533" s="614">
        <v>8.3190000000000008</v>
      </c>
      <c r="J533" s="32">
        <v>64</v>
      </c>
      <c r="K533" s="32" t="s">
        <v>99</v>
      </c>
      <c r="L533" s="32"/>
      <c r="M533" s="33" t="s">
        <v>106</v>
      </c>
      <c r="N533" s="33"/>
      <c r="O533" s="32">
        <v>45</v>
      </c>
      <c r="P533" s="827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820</v>
      </c>
      <c r="B534" s="54" t="s">
        <v>824</v>
      </c>
      <c r="C534" s="31">
        <v>4301052046</v>
      </c>
      <c r="D534" s="619">
        <v>4640242180533</v>
      </c>
      <c r="E534" s="620"/>
      <c r="F534" s="614">
        <v>1.5</v>
      </c>
      <c r="G534" s="32">
        <v>6</v>
      </c>
      <c r="H534" s="614">
        <v>9</v>
      </c>
      <c r="I534" s="614">
        <v>9.5190000000000001</v>
      </c>
      <c r="J534" s="32">
        <v>64</v>
      </c>
      <c r="K534" s="32" t="s">
        <v>99</v>
      </c>
      <c r="L534" s="32"/>
      <c r="M534" s="33" t="s">
        <v>130</v>
      </c>
      <c r="N534" s="33"/>
      <c r="O534" s="32">
        <v>45</v>
      </c>
      <c r="P534" s="968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1000</v>
      </c>
      <c r="Y534" s="616">
        <f>IFERROR(IF(X534="",0,CEILING((X534/$H534),1)*$H534),"")</f>
        <v>1008</v>
      </c>
      <c r="Z534" s="36">
        <f>IFERROR(IF(Y534=0,"",ROUNDUP(Y534/H534,0)*0.01898),"")</f>
        <v>2.1257600000000001</v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1057.6666666666667</v>
      </c>
      <c r="BN534" s="64">
        <f>IFERROR(Y534*I534/H534,"0")</f>
        <v>1066.1279999999999</v>
      </c>
      <c r="BO534" s="64">
        <f>IFERROR(1/J534*(X534/H534),"0")</f>
        <v>1.7361111111111112</v>
      </c>
      <c r="BP534" s="64">
        <f>IFERROR(1/J534*(Y534/H534),"0")</f>
        <v>1.75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37" t="s">
        <v>87</v>
      </c>
      <c r="X535" s="617">
        <f>IFERROR(X533/H533,"0")+IFERROR(X534/H534,"0")</f>
        <v>111.11111111111111</v>
      </c>
      <c r="Y535" s="617">
        <f>IFERROR(Y533/H533,"0")+IFERROR(Y534/H534,"0")</f>
        <v>112</v>
      </c>
      <c r="Z535" s="617">
        <f>IFERROR(IF(Z533="",0,Z533),"0")+IFERROR(IF(Z534="",0,Z534),"0")</f>
        <v>2.1257600000000001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37" t="s">
        <v>69</v>
      </c>
      <c r="X536" s="617">
        <f>IFERROR(SUM(X533:X534),"0")</f>
        <v>1000</v>
      </c>
      <c r="Y536" s="617">
        <f>IFERROR(SUM(Y533:Y534),"0")</f>
        <v>1008</v>
      </c>
      <c r="Z536" s="37"/>
      <c r="AA536" s="618"/>
      <c r="AB536" s="618"/>
      <c r="AC536" s="618"/>
    </row>
    <row r="537" spans="1:68" ht="14.25" hidden="1" customHeight="1" x14ac:dyDescent="0.25">
      <c r="A537" s="635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825</v>
      </c>
      <c r="B538" s="54" t="s">
        <v>826</v>
      </c>
      <c r="C538" s="31">
        <v>4301060496</v>
      </c>
      <c r="D538" s="619">
        <v>4640242180120</v>
      </c>
      <c r="E538" s="620"/>
      <c r="F538" s="614">
        <v>1.5</v>
      </c>
      <c r="G538" s="32">
        <v>6</v>
      </c>
      <c r="H538" s="614">
        <v>9</v>
      </c>
      <c r="I538" s="614">
        <v>9.4350000000000005</v>
      </c>
      <c r="J538" s="32">
        <v>64</v>
      </c>
      <c r="K538" s="32" t="s">
        <v>99</v>
      </c>
      <c r="L538" s="32"/>
      <c r="M538" s="33" t="s">
        <v>130</v>
      </c>
      <c r="N538" s="33"/>
      <c r="O538" s="32">
        <v>40</v>
      </c>
      <c r="P538" s="828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825</v>
      </c>
      <c r="B539" s="54" t="s">
        <v>829</v>
      </c>
      <c r="C539" s="31">
        <v>4301060485</v>
      </c>
      <c r="D539" s="619">
        <v>4640242180120</v>
      </c>
      <c r="E539" s="620"/>
      <c r="F539" s="614">
        <v>1.3</v>
      </c>
      <c r="G539" s="32">
        <v>6</v>
      </c>
      <c r="H539" s="614">
        <v>7.8</v>
      </c>
      <c r="I539" s="614">
        <v>8.2349999999999994</v>
      </c>
      <c r="J539" s="32">
        <v>64</v>
      </c>
      <c r="K539" s="32" t="s">
        <v>99</v>
      </c>
      <c r="L539" s="32"/>
      <c r="M539" s="33" t="s">
        <v>106</v>
      </c>
      <c r="N539" s="33"/>
      <c r="O539" s="32">
        <v>40</v>
      </c>
      <c r="P539" s="655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831</v>
      </c>
      <c r="B540" s="54" t="s">
        <v>832</v>
      </c>
      <c r="C540" s="31">
        <v>4301060498</v>
      </c>
      <c r="D540" s="619">
        <v>4640242180137</v>
      </c>
      <c r="E540" s="620"/>
      <c r="F540" s="614">
        <v>1.5</v>
      </c>
      <c r="G540" s="32">
        <v>6</v>
      </c>
      <c r="H540" s="614">
        <v>9</v>
      </c>
      <c r="I540" s="614">
        <v>9.4350000000000005</v>
      </c>
      <c r="J540" s="32">
        <v>64</v>
      </c>
      <c r="K540" s="32" t="s">
        <v>99</v>
      </c>
      <c r="L540" s="32"/>
      <c r="M540" s="33" t="s">
        <v>130</v>
      </c>
      <c r="N540" s="33"/>
      <c r="O540" s="32">
        <v>40</v>
      </c>
      <c r="P540" s="834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831</v>
      </c>
      <c r="B541" s="54" t="s">
        <v>835</v>
      </c>
      <c r="C541" s="31">
        <v>4301060486</v>
      </c>
      <c r="D541" s="619">
        <v>4640242180137</v>
      </c>
      <c r="E541" s="620"/>
      <c r="F541" s="614">
        <v>1.3</v>
      </c>
      <c r="G541" s="32">
        <v>6</v>
      </c>
      <c r="H541" s="614">
        <v>7.8</v>
      </c>
      <c r="I541" s="614">
        <v>8.2349999999999994</v>
      </c>
      <c r="J541" s="32">
        <v>64</v>
      </c>
      <c r="K541" s="32" t="s">
        <v>99</v>
      </c>
      <c r="L541" s="32"/>
      <c r="M541" s="33" t="s">
        <v>106</v>
      </c>
      <c r="N541" s="33"/>
      <c r="O541" s="32">
        <v>40</v>
      </c>
      <c r="P541" s="865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41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89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3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17365.599999999999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17554.400000000001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37" t="s">
        <v>69</v>
      </c>
      <c r="X558" s="617">
        <f>IFERROR(SUM(BM22:BM554),"0")</f>
        <v>18434.455455243988</v>
      </c>
      <c r="Y558" s="617">
        <f>IFERROR(SUM(BN22:BN554),"0")</f>
        <v>18634.692000000003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37" t="s">
        <v>853</v>
      </c>
      <c r="X559" s="38">
        <f>ROUNDUP(SUM(BO22:BO554),0)</f>
        <v>31</v>
      </c>
      <c r="Y559" s="38">
        <f>ROUNDUP(SUM(BP22:BP554),0)</f>
        <v>32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37" t="s">
        <v>69</v>
      </c>
      <c r="X560" s="617">
        <f>GrossWeightTotal+PalletQtyTotal*25</f>
        <v>19209.455455243988</v>
      </c>
      <c r="Y560" s="617">
        <f>GrossWeightTotalR+PalletQtyTotalR*25</f>
        <v>19434.692000000003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3618.7495789650957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3648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35.985039999999998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272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612" t="s">
        <v>708</v>
      </c>
      <c r="AC564" s="658" t="s">
        <v>785</v>
      </c>
      <c r="AD564" s="660"/>
      <c r="AF564" s="613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179</v>
      </c>
      <c r="F565" s="658" t="s">
        <v>206</v>
      </c>
      <c r="G565" s="658" t="s">
        <v>245</v>
      </c>
      <c r="H565" s="658" t="s">
        <v>94</v>
      </c>
      <c r="I565" s="658" t="s">
        <v>273</v>
      </c>
      <c r="J565" s="658" t="s">
        <v>317</v>
      </c>
      <c r="K565" s="658" t="s">
        <v>378</v>
      </c>
      <c r="L565" s="658" t="s">
        <v>424</v>
      </c>
      <c r="M565" s="658" t="s">
        <v>442</v>
      </c>
      <c r="N565" s="613"/>
      <c r="O565" s="658" t="s">
        <v>455</v>
      </c>
      <c r="P565" s="658" t="s">
        <v>467</v>
      </c>
      <c r="Q565" s="658" t="s">
        <v>474</v>
      </c>
      <c r="R565" s="658" t="s">
        <v>478</v>
      </c>
      <c r="S565" s="658" t="s">
        <v>484</v>
      </c>
      <c r="T565" s="658" t="s">
        <v>489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525.20000000000005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877.2</v>
      </c>
      <c r="E567" s="46">
        <f>IFERROR(Y86*1,"0")+IFERROR(Y87*1,"0")+IFERROR(Y88*1,"0")+IFERROR(Y92*1,"0")+IFERROR(Y93*1,"0")+IFERROR(Y94*1,"0")+IFERROR(Y95*1,"0")+IFERROR(Y96*1,"0")+IFERROR(Y97*1,"0")+IFERROR(Y98*1,"0")+IFERROR(Y99*1,"0")</f>
        <v>1338.3000000000002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1919.52</v>
      </c>
      <c r="G567" s="46">
        <f>IFERROR(Y133*1,"0")+IFERROR(Y134*1,"0")+IFERROR(Y138*1,"0")+IFERROR(Y139*1,"0")+IFERROR(Y143*1,"0")+IFERROR(Y144*1,"0")</f>
        <v>217.36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529.20000000000005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1729.1999999999998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181.28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441.6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140.70000000000002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464.4</v>
      </c>
      <c r="U567" s="46">
        <f>IFERROR(Y355*1,"0")+IFERROR(Y359*1,"0")+IFERROR(Y360*1,"0")+IFERROR(Y361*1,"0")</f>
        <v>870.6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5784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87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203.7</v>
      </c>
      <c r="Y567" s="46">
        <f>IFERROR(Y436*1,"0")+IFERROR(Y437*1,"0")+IFERROR(Y441*1,"0")+IFERROR(Y442*1,"0")+IFERROR(Y443*1,"0")+IFERROR(Y444*1,"0")</f>
        <v>21.3</v>
      </c>
      <c r="Z567" s="46">
        <f>IFERROR(Y449*1,"0")+IFERROR(Y450*1,"0")</f>
        <v>50.4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1153.44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1020</v>
      </c>
      <c r="AD567" s="46">
        <f>IFERROR(Y546*1,"0")+IFERROR(Y550*1,"0")+IFERROR(Y554*1,"0")</f>
        <v>0</v>
      </c>
      <c r="AF567" s="613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210,00"/>
        <filter val="1 500,00"/>
        <filter val="10,00"/>
        <filter val="10,50"/>
        <filter val="100,00"/>
        <filter val="105,00"/>
        <filter val="108,00"/>
        <filter val="111,11"/>
        <filter val="120,00"/>
        <filter val="121,11"/>
        <filter val="130,00"/>
        <filter val="135,00"/>
        <filter val="140,00"/>
        <filter val="144,63"/>
        <filter val="149,09"/>
        <filter val="150,00"/>
        <filter val="156,00"/>
        <filter val="16,25"/>
        <filter val="16,50"/>
        <filter val="16,67"/>
        <filter val="160,00"/>
        <filter val="17 365,60"/>
        <filter val="170,00"/>
        <filter val="175,00"/>
        <filter val="18 434,46"/>
        <filter val="18,00"/>
        <filter val="183,33"/>
        <filter val="19 209,46"/>
        <filter val="191,67"/>
        <filter val="2 000,00"/>
        <filter val="2,22"/>
        <filter val="2,78"/>
        <filter val="20,00"/>
        <filter val="20,50"/>
        <filter val="200,00"/>
        <filter val="203,00"/>
        <filter val="215,00"/>
        <filter val="216,67"/>
        <filter val="225,00"/>
        <filter val="25,00"/>
        <filter val="250,00"/>
        <filter val="26,67"/>
        <filter val="28,41"/>
        <filter val="280,00"/>
        <filter val="283,33"/>
        <filter val="296,43"/>
        <filter val="3 618,75"/>
        <filter val="3,85"/>
        <filter val="30,00"/>
        <filter val="31"/>
        <filter val="315,00"/>
        <filter val="32,00"/>
        <filter val="320,00"/>
        <filter val="322,00"/>
        <filter val="33,75"/>
        <filter val="355,00"/>
        <filter val="36,00"/>
        <filter val="37,59"/>
        <filter val="380,46"/>
        <filter val="4 200,00"/>
        <filter val="4,17"/>
        <filter val="40,00"/>
        <filter val="400,00"/>
        <filter val="41,67"/>
        <filter val="440,00"/>
        <filter val="45,50"/>
        <filter val="450,00"/>
        <filter val="48,00"/>
        <filter val="495,00"/>
        <filter val="50,00"/>
        <filter val="520,00"/>
        <filter val="525,00"/>
        <filter val="57,23"/>
        <filter val="57,41"/>
        <filter val="6,00"/>
        <filter val="6,85"/>
        <filter val="60,00"/>
        <filter val="615,00"/>
        <filter val="62,04"/>
        <filter val="62,92"/>
        <filter val="630,00"/>
        <filter val="64,00"/>
        <filter val="645,00"/>
        <filter val="66,67"/>
        <filter val="664,00"/>
        <filter val="680,00"/>
        <filter val="700,00"/>
        <filter val="720,00"/>
        <filter val="75,00"/>
        <filter val="8,33"/>
        <filter val="80,00"/>
        <filter val="840,00"/>
        <filter val="87,50"/>
        <filter val="89,10"/>
        <filter val="96,67"/>
        <filter val="970,00"/>
        <filter val="98,52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