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784A384-A4B6-4DE7-86EB-39CF98D908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Y319" i="1"/>
  <c r="X319" i="1"/>
  <c r="Z318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Z218" i="1" s="1"/>
  <c r="Y212" i="1"/>
  <c r="Y219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8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8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8" i="1" s="1"/>
  <c r="Y112" i="1"/>
  <c r="Y109" i="1"/>
  <c r="X109" i="1"/>
  <c r="Z108" i="1"/>
  <c r="X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P95" i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P71" i="1"/>
  <c r="Y69" i="1"/>
  <c r="X69" i="1"/>
  <c r="Z68" i="1"/>
  <c r="X68" i="1"/>
  <c r="BO67" i="1"/>
  <c r="BM67" i="1"/>
  <c r="Z67" i="1"/>
  <c r="Y67" i="1"/>
  <c r="P67" i="1"/>
  <c r="BP66" i="1"/>
  <c r="BO66" i="1"/>
  <c r="BN66" i="1"/>
  <c r="BM66" i="1"/>
  <c r="Z66" i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1" i="1"/>
  <c r="X325" i="1" s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Z50" i="1" s="1"/>
  <c r="Y42" i="1"/>
  <c r="P42" i="1"/>
  <c r="X39" i="1"/>
  <c r="X38" i="1"/>
  <c r="BO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P35" i="1"/>
  <c r="Y32" i="1"/>
  <c r="X32" i="1"/>
  <c r="Z31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Z23" i="1"/>
  <c r="X23" i="1"/>
  <c r="X329" i="1" s="1"/>
  <c r="BO22" i="1"/>
  <c r="BM22" i="1"/>
  <c r="X326" i="1" s="1"/>
  <c r="Z22" i="1"/>
  <c r="Y22" i="1"/>
  <c r="P22" i="1"/>
  <c r="H10" i="1"/>
  <c r="H9" i="1"/>
  <c r="A9" i="1"/>
  <c r="D7" i="1"/>
  <c r="Q6" i="1"/>
  <c r="P2" i="1"/>
  <c r="Y23" i="1" l="1"/>
  <c r="BP22" i="1"/>
  <c r="BN22" i="1"/>
  <c r="Y38" i="1"/>
  <c r="BP35" i="1"/>
  <c r="BN35" i="1"/>
  <c r="BP37" i="1"/>
  <c r="BN37" i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F10" i="1"/>
  <c r="J9" i="1"/>
  <c r="F9" i="1"/>
  <c r="A10" i="1"/>
  <c r="X327" i="1"/>
  <c r="X328" i="1" s="1"/>
  <c r="Y24" i="1"/>
  <c r="Y31" i="1"/>
  <c r="BP28" i="1"/>
  <c r="BN28" i="1"/>
  <c r="BP30" i="1"/>
  <c r="BN30" i="1"/>
  <c r="Y39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75" i="1"/>
  <c r="Y81" i="1"/>
  <c r="BP78" i="1"/>
  <c r="BN78" i="1"/>
  <c r="Y80" i="1"/>
  <c r="BP90" i="1"/>
  <c r="BN90" i="1"/>
  <c r="Y102" i="1"/>
  <c r="Y108" i="1"/>
  <c r="BP105" i="1"/>
  <c r="BN105" i="1"/>
  <c r="BP107" i="1"/>
  <c r="BN107" i="1"/>
  <c r="Y118" i="1"/>
  <c r="Y119" i="1"/>
  <c r="BP127" i="1"/>
  <c r="BN127" i="1"/>
  <c r="Z134" i="1"/>
  <c r="Z330" i="1" s="1"/>
  <c r="Y140" i="1"/>
  <c r="Y141" i="1"/>
  <c r="Y145" i="1"/>
  <c r="BP144" i="1"/>
  <c r="BN144" i="1"/>
  <c r="Y146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Y326" i="1" l="1"/>
  <c r="Y329" i="1"/>
  <c r="Y325" i="1"/>
  <c r="Y327" i="1"/>
  <c r="Y328" i="1" l="1"/>
  <c r="A338" i="1" s="1"/>
  <c r="B338" i="1" l="1"/>
  <c r="C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<sst xmlns="http://schemas.openxmlformats.org/spreadsheetml/2006/main" count="1602" uniqueCount="526">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</sst>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6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8"/>
      <c r="U7" s="444"/>
      <c r="V7" s="476"/>
      <c r="W7" s="477"/>
      <c r="AB7" s="51"/>
      <c r="AC7" s="51"/>
      <c r="AD7" s="51"/>
      <c r="AE7" s="51"/>
    </row>
    <row r="8" spans="1:32" s="326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19</v>
      </c>
      <c r="Q8" s="423">
        <v>0.41666666666666669</v>
      </c>
      <c r="R8" s="380"/>
      <c r="T8" s="348"/>
      <c r="U8" s="444"/>
      <c r="V8" s="476"/>
      <c r="W8" s="477"/>
      <c r="AB8" s="51"/>
      <c r="AC8" s="51"/>
      <c r="AD8" s="51"/>
      <c r="AE8" s="51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20</v>
      </c>
      <c r="Q9" s="414"/>
      <c r="R9" s="415"/>
      <c r="T9" s="348"/>
      <c r="U9" s="444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6" t="s">
        <v>21</v>
      </c>
      <c r="Q10" s="448"/>
      <c r="R10" s="449"/>
      <c r="U10" s="24" t="s">
        <v>22</v>
      </c>
      <c r="V10" s="368" t="s">
        <v>23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497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23"/>
      <c r="R12" s="380"/>
      <c r="S12" s="23"/>
      <c r="U12" s="24"/>
      <c r="V12" s="358"/>
      <c r="W12" s="348"/>
      <c r="AB12" s="51"/>
      <c r="AC12" s="51"/>
      <c r="AD12" s="51"/>
      <c r="AE12" s="51"/>
    </row>
    <row r="13" spans="1:32" s="326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97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34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3">
        <v>4607111035752</v>
      </c>
      <c r="E22" s="34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3">
        <v>4607111036520</v>
      </c>
      <c r="E28" s="34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3">
        <v>4607111036537</v>
      </c>
      <c r="E29" s="34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4"/>
      <c r="V29" s="34"/>
      <c r="W29" s="35" t="s">
        <v>69</v>
      </c>
      <c r="X29" s="332">
        <v>56</v>
      </c>
      <c r="Y29" s="33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3">
        <v>4607111036605</v>
      </c>
      <c r="E30" s="34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4"/>
      <c r="V30" s="34"/>
      <c r="W30" s="35" t="s">
        <v>69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37" t="s">
        <v>69</v>
      </c>
      <c r="X31" s="334">
        <f>IFERROR(SUM(X28:X30),"0")</f>
        <v>56</v>
      </c>
      <c r="Y31" s="334">
        <f>IFERROR(SUM(Y28:Y30),"0")</f>
        <v>56</v>
      </c>
      <c r="Z31" s="334">
        <f>IFERROR(IF(Z28="",0,Z28),"0")+IFERROR(IF(Z29="",0,Z29),"0")+IFERROR(IF(Z30="",0,Z30),"0")</f>
        <v>0.52695999999999998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37" t="s">
        <v>73</v>
      </c>
      <c r="X32" s="334">
        <f>IFERROR(SUMPRODUCT(X28:X30*H28:H30),"0")</f>
        <v>84</v>
      </c>
      <c r="Y32" s="334">
        <f>IFERROR(SUMPRODUCT(Y28:Y30*H28:H30),"0")</f>
        <v>84</v>
      </c>
      <c r="Z32" s="37"/>
      <c r="AA32" s="335"/>
      <c r="AB32" s="335"/>
      <c r="AC32" s="335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3">
        <v>4620207490075</v>
      </c>
      <c r="E35" s="344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4"/>
      <c r="V35" s="34"/>
      <c r="W35" s="35" t="s">
        <v>69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3">
        <v>4620207490174</v>
      </c>
      <c r="E36" s="34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4"/>
      <c r="V36" s="34"/>
      <c r="W36" s="35" t="s">
        <v>69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3">
        <v>4620207490044</v>
      </c>
      <c r="E37" s="34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4"/>
      <c r="V37" s="34"/>
      <c r="W37" s="35" t="s">
        <v>69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37" t="s">
        <v>69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37" t="s">
        <v>73</v>
      </c>
      <c r="X39" s="334">
        <f>IFERROR(SUMPRODUCT(X35:X37*H35:H37),"0")</f>
        <v>0</v>
      </c>
      <c r="Y39" s="334">
        <f>IFERROR(SUMPRODUCT(Y35:Y37*H35:H37),"0")</f>
        <v>0</v>
      </c>
      <c r="Z39" s="37"/>
      <c r="AA39" s="335"/>
      <c r="AB39" s="335"/>
      <c r="AC39" s="335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43">
        <v>4607111038999</v>
      </c>
      <c r="E42" s="344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4"/>
      <c r="V42" s="34"/>
      <c r="W42" s="35" t="s">
        <v>69</v>
      </c>
      <c r="X42" s="332">
        <v>12</v>
      </c>
      <c r="Y42" s="333">
        <f t="shared" ref="Y42:Y49" si="0">IFERROR(IF(X42="","",X42),"")</f>
        <v>12</v>
      </c>
      <c r="Z42" s="36">
        <f t="shared" ref="Z42:Z49" si="1">IFERROR(IF(X42="","",X42*0.0155),"")</f>
        <v>0.186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80.635199999999998</v>
      </c>
      <c r="BN42" s="67">
        <f t="shared" ref="BN42:BN49" si="3">IFERROR(Y42*I42,"0")</f>
        <v>80.635199999999998</v>
      </c>
      <c r="BO42" s="67">
        <f t="shared" ref="BO42:BO49" si="4">IFERROR(X42/J42,"0")</f>
        <v>0.14285714285714285</v>
      </c>
      <c r="BP42" s="67">
        <f t="shared" ref="BP42:BP49" si="5"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3">
        <v>4607111039385</v>
      </c>
      <c r="E43" s="344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69</v>
      </c>
      <c r="X43" s="332">
        <v>12</v>
      </c>
      <c r="Y43" s="333">
        <f t="shared" si="0"/>
        <v>12</v>
      </c>
      <c r="Z43" s="36">
        <f t="shared" si="1"/>
        <v>0.186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4301070972</v>
      </c>
      <c r="D44" s="343">
        <v>4607111037183</v>
      </c>
      <c r="E44" s="34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4301071045</v>
      </c>
      <c r="D45" s="343">
        <v>4607111039392</v>
      </c>
      <c r="E45" s="344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3">
        <v>4607111038982</v>
      </c>
      <c r="E46" s="344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4"/>
      <c r="V46" s="34"/>
      <c r="W46" s="35" t="s">
        <v>69</v>
      </c>
      <c r="X46" s="332">
        <v>24</v>
      </c>
      <c r="Y46" s="333">
        <f t="shared" si="0"/>
        <v>24</v>
      </c>
      <c r="Z46" s="36">
        <f t="shared" si="1"/>
        <v>0.372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109</v>
      </c>
      <c r="B47" s="54" t="s">
        <v>110</v>
      </c>
      <c r="C47" s="31">
        <v>4301071046</v>
      </c>
      <c r="D47" s="343">
        <v>4607111039354</v>
      </c>
      <c r="E47" s="344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3">
        <v>4607111039330</v>
      </c>
      <c r="E48" s="344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4"/>
      <c r="V48" s="34"/>
      <c r="W48" s="35" t="s">
        <v>69</v>
      </c>
      <c r="X48" s="332">
        <v>0</v>
      </c>
      <c r="Y48" s="333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4301070968</v>
      </c>
      <c r="D49" s="343">
        <v>4607111036889</v>
      </c>
      <c r="E49" s="34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37" t="s">
        <v>69</v>
      </c>
      <c r="X50" s="334">
        <f>IFERROR(SUM(X42:X49),"0")</f>
        <v>48</v>
      </c>
      <c r="Y50" s="334">
        <f>IFERROR(SUM(Y42:Y49),"0")</f>
        <v>48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37" t="s">
        <v>73</v>
      </c>
      <c r="X51" s="334">
        <f>IFERROR(SUMPRODUCT(X42:X49*H42:H49),"0")</f>
        <v>328.8</v>
      </c>
      <c r="Y51" s="334">
        <f>IFERROR(SUMPRODUCT(Y42:Y49*H42:H49),"0")</f>
        <v>328.8</v>
      </c>
      <c r="Z51" s="37"/>
      <c r="AA51" s="335"/>
      <c r="AB51" s="335"/>
      <c r="AC51" s="335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116</v>
      </c>
      <c r="B54" s="54" t="s">
        <v>117</v>
      </c>
      <c r="C54" s="31">
        <v>4301071073</v>
      </c>
      <c r="D54" s="343">
        <v>4620207490822</v>
      </c>
      <c r="E54" s="344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120</v>
      </c>
      <c r="B58" s="54" t="s">
        <v>121</v>
      </c>
      <c r="C58" s="31">
        <v>4301100087</v>
      </c>
      <c r="D58" s="343">
        <v>4607111039743</v>
      </c>
      <c r="E58" s="344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43">
        <v>4607111039712</v>
      </c>
      <c r="E62" s="344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43">
        <v>4607111037008</v>
      </c>
      <c r="E66" s="344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43">
        <v>4607111037398</v>
      </c>
      <c r="E67" s="344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43">
        <v>4607111039705</v>
      </c>
      <c r="E71" s="344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43">
        <v>4607111039729</v>
      </c>
      <c r="E72" s="344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43">
        <v>4620207490228</v>
      </c>
      <c r="E73" s="344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43">
        <v>4607111037411</v>
      </c>
      <c r="E78" s="344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3">
        <v>4607111036728</v>
      </c>
      <c r="E79" s="344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4"/>
      <c r="V79" s="34"/>
      <c r="W79" s="35" t="s">
        <v>69</v>
      </c>
      <c r="X79" s="332">
        <v>96</v>
      </c>
      <c r="Y79" s="333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37" t="s">
        <v>69</v>
      </c>
      <c r="X80" s="334">
        <f>IFERROR(SUM(X78:X79),"0")</f>
        <v>96</v>
      </c>
      <c r="Y80" s="334">
        <f>IFERROR(SUM(Y78:Y79),"0")</f>
        <v>96</v>
      </c>
      <c r="Z80" s="334">
        <f>IFERROR(IF(Z78="",0,Z78),"0")+IFERROR(IF(Z79="",0,Z79),"0")</f>
        <v>0.83135999999999988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37" t="s">
        <v>73</v>
      </c>
      <c r="X81" s="334">
        <f>IFERROR(SUMPRODUCT(X78:X79*H78:H79),"0")</f>
        <v>480</v>
      </c>
      <c r="Y81" s="334">
        <f>IFERROR(SUMPRODUCT(Y78:Y79*H78:H79),"0")</f>
        <v>480</v>
      </c>
      <c r="Z81" s="37"/>
      <c r="AA81" s="335"/>
      <c r="AB81" s="335"/>
      <c r="AC81" s="335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3">
        <v>4607111033659</v>
      </c>
      <c r="E84" s="344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69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37" t="s">
        <v>69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37" t="s">
        <v>73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3">
        <v>4607111034120</v>
      </c>
      <c r="E89" s="344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69</v>
      </c>
      <c r="X89" s="332">
        <v>42</v>
      </c>
      <c r="Y89" s="333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ht="27" customHeight="1" x14ac:dyDescent="0.25">
      <c r="A90" s="54" t="s">
        <v>156</v>
      </c>
      <c r="B90" s="54" t="s">
        <v>157</v>
      </c>
      <c r="C90" s="31">
        <v>4301131042</v>
      </c>
      <c r="D90" s="343">
        <v>4607111034137</v>
      </c>
      <c r="E90" s="344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69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37" t="s">
        <v>69</v>
      </c>
      <c r="X91" s="334">
        <f>IFERROR(SUM(X89:X90),"0")</f>
        <v>84</v>
      </c>
      <c r="Y91" s="334">
        <f>IFERROR(SUM(Y89:Y90),"0")</f>
        <v>84</v>
      </c>
      <c r="Z91" s="334">
        <f>IFERROR(IF(Z89="",0,Z89),"0")+IFERROR(IF(Z90="",0,Z90),"0")</f>
        <v>1.5019199999999999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37" t="s">
        <v>73</v>
      </c>
      <c r="X92" s="334">
        <f>IFERROR(SUMPRODUCT(X89:X90*H89:H90),"0")</f>
        <v>302.40000000000003</v>
      </c>
      <c r="Y92" s="334">
        <f>IFERROR(SUMPRODUCT(Y89:Y90*H89:H90),"0")</f>
        <v>302.40000000000003</v>
      </c>
      <c r="Z92" s="37"/>
      <c r="AA92" s="335"/>
      <c r="AB92" s="335"/>
      <c r="AC92" s="335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3">
        <v>4607111033628</v>
      </c>
      <c r="E95" s="344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4"/>
      <c r="V95" s="34"/>
      <c r="W95" s="35" t="s">
        <v>69</v>
      </c>
      <c r="X95" s="332">
        <v>28</v>
      </c>
      <c r="Y95" s="333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3">
        <v>4607111033451</v>
      </c>
      <c r="E96" s="344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69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120.50080000000001</v>
      </c>
      <c r="BN96" s="67">
        <f t="shared" si="9"/>
        <v>120.50080000000001</v>
      </c>
      <c r="BO96" s="67">
        <f t="shared" si="10"/>
        <v>0.4</v>
      </c>
      <c r="BP96" s="67">
        <f t="shared" si="11"/>
        <v>0.4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3">
        <v>4607111035141</v>
      </c>
      <c r="E97" s="344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4"/>
      <c r="V97" s="34"/>
      <c r="W97" s="35" t="s">
        <v>69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3">
        <v>4607111033444</v>
      </c>
      <c r="E98" s="344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4"/>
      <c r="V98" s="34"/>
      <c r="W98" s="35" t="s">
        <v>69</v>
      </c>
      <c r="X98" s="332">
        <v>42</v>
      </c>
      <c r="Y98" s="333">
        <f t="shared" si="6"/>
        <v>42</v>
      </c>
      <c r="Z98" s="36">
        <f t="shared" si="7"/>
        <v>0.75095999999999996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169</v>
      </c>
      <c r="B99" s="54" t="s">
        <v>170</v>
      </c>
      <c r="C99" s="31">
        <v>4301135571</v>
      </c>
      <c r="D99" s="343">
        <v>4607111035028</v>
      </c>
      <c r="E99" s="344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1" t="s">
        <v>171</v>
      </c>
      <c r="Q99" s="337"/>
      <c r="R99" s="337"/>
      <c r="S99" s="337"/>
      <c r="T99" s="338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4301135285</v>
      </c>
      <c r="D100" s="343">
        <v>4607111036407</v>
      </c>
      <c r="E100" s="344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37" t="s">
        <v>69</v>
      </c>
      <c r="X101" s="334">
        <f>IFERROR(SUM(X95:X100),"0")</f>
        <v>98</v>
      </c>
      <c r="Y101" s="334">
        <f>IFERROR(SUM(Y95:Y100),"0")</f>
        <v>98</v>
      </c>
      <c r="Z101" s="334">
        <f>IFERROR(IF(Z95="",0,Z95),"0")+IFERROR(IF(Z96="",0,Z96),"0")+IFERROR(IF(Z97="",0,Z97),"0")+IFERROR(IF(Z98="",0,Z98),"0")+IFERROR(IF(Z99="",0,Z99),"0")+IFERROR(IF(Z100="",0,Z100),"0")</f>
        <v>1.75224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37" t="s">
        <v>73</v>
      </c>
      <c r="X102" s="334">
        <f>IFERROR(SUMPRODUCT(X95:X100*H95:H100),"0")</f>
        <v>352.8</v>
      </c>
      <c r="Y102" s="334">
        <f>IFERROR(SUMPRODUCT(Y95:Y100*H95:H100),"0")</f>
        <v>352.8</v>
      </c>
      <c r="Z102" s="37"/>
      <c r="AA102" s="335"/>
      <c r="AB102" s="335"/>
      <c r="AC102" s="335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176</v>
      </c>
      <c r="B105" s="54" t="s">
        <v>177</v>
      </c>
      <c r="C105" s="31">
        <v>4301136042</v>
      </c>
      <c r="D105" s="343">
        <v>4607025784012</v>
      </c>
      <c r="E105" s="344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3">
        <v>4607025784319</v>
      </c>
      <c r="E106" s="344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4"/>
      <c r="V106" s="34"/>
      <c r="W106" s="35" t="s">
        <v>69</v>
      </c>
      <c r="X106" s="332">
        <v>14</v>
      </c>
      <c r="Y106" s="333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59.415999999999997</v>
      </c>
      <c r="BN106" s="67">
        <f>IFERROR(Y106*I106,"0")</f>
        <v>59.415999999999997</v>
      </c>
      <c r="BO106" s="67">
        <f>IFERROR(X106/J106,"0")</f>
        <v>0.2</v>
      </c>
      <c r="BP106" s="67">
        <f>IFERROR(Y106/J106,"0")</f>
        <v>0.2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3">
        <v>4607111035370</v>
      </c>
      <c r="E107" s="344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4"/>
      <c r="V107" s="34"/>
      <c r="W107" s="35" t="s">
        <v>69</v>
      </c>
      <c r="X107" s="332">
        <v>24</v>
      </c>
      <c r="Y107" s="333">
        <f>IFERROR(IF(X107="","",X107),"")</f>
        <v>24</v>
      </c>
      <c r="Z107" s="36">
        <f>IFERROR(IF(X107="","",X107*0.0155),"")</f>
        <v>0.372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83.135999999999996</v>
      </c>
      <c r="BN107" s="67">
        <f>IFERROR(Y107*I107,"0")</f>
        <v>83.135999999999996</v>
      </c>
      <c r="BO107" s="67">
        <f>IFERROR(X107/J107,"0")</f>
        <v>0.2857142857142857</v>
      </c>
      <c r="BP107" s="67">
        <f>IFERROR(Y107/J107,"0")</f>
        <v>0.2857142857142857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37" t="s">
        <v>69</v>
      </c>
      <c r="X108" s="334">
        <f>IFERROR(SUM(X105:X107),"0")</f>
        <v>38</v>
      </c>
      <c r="Y108" s="334">
        <f>IFERROR(SUM(Y105:Y107),"0")</f>
        <v>38</v>
      </c>
      <c r="Z108" s="334">
        <f>IFERROR(IF(Z105="",0,Z105),"0")+IFERROR(IF(Z106="",0,Z106),"0")+IFERROR(IF(Z107="",0,Z107),"0")</f>
        <v>0.62231999999999998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37" t="s">
        <v>73</v>
      </c>
      <c r="X109" s="334">
        <f>IFERROR(SUMPRODUCT(X105:X107*H105:H107),"0")</f>
        <v>124.32</v>
      </c>
      <c r="Y109" s="334">
        <f>IFERROR(SUMPRODUCT(Y105:Y107*H105:H107),"0")</f>
        <v>124.32</v>
      </c>
      <c r="Z109" s="37"/>
      <c r="AA109" s="335"/>
      <c r="AB109" s="335"/>
      <c r="AC109" s="335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185</v>
      </c>
      <c r="B112" s="54" t="s">
        <v>186</v>
      </c>
      <c r="C112" s="31">
        <v>4301071074</v>
      </c>
      <c r="D112" s="343">
        <v>4620207491157</v>
      </c>
      <c r="E112" s="344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6" t="s">
        <v>187</v>
      </c>
      <c r="Q112" s="337"/>
      <c r="R112" s="337"/>
      <c r="S112" s="337"/>
      <c r="T112" s="338"/>
      <c r="U112" s="34"/>
      <c r="V112" s="34"/>
      <c r="W112" s="35" t="s">
        <v>69</v>
      </c>
      <c r="X112" s="332">
        <v>12</v>
      </c>
      <c r="Y112" s="333">
        <f t="shared" ref="Y112:Y117" si="12">IFERROR(IF(X112="","",X112),"")</f>
        <v>12</v>
      </c>
      <c r="Z112" s="36">
        <f t="shared" ref="Z112:Z117" si="13">IFERROR(IF(X112="","",X112*0.0155),"")</f>
        <v>0.186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87.36</v>
      </c>
      <c r="BN112" s="67">
        <f t="shared" ref="BN112:BN117" si="15">IFERROR(Y112*I112,"0")</f>
        <v>87.36</v>
      </c>
      <c r="BO112" s="67">
        <f t="shared" ref="BO112:BO117" si="16">IFERROR(X112/J112,"0")</f>
        <v>0.14285714285714285</v>
      </c>
      <c r="BP112" s="67">
        <f t="shared" ref="BP112:BP117" si="17">IFERROR(Y112/J112,"0")</f>
        <v>0.14285714285714285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3">
        <v>4607111039262</v>
      </c>
      <c r="E113" s="344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4"/>
      <c r="V113" s="34"/>
      <c r="W113" s="35" t="s">
        <v>69</v>
      </c>
      <c r="X113" s="332">
        <v>12</v>
      </c>
      <c r="Y113" s="333">
        <f t="shared" si="12"/>
        <v>12</v>
      </c>
      <c r="Z113" s="36">
        <f t="shared" si="13"/>
        <v>0.186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3">
        <v>4607111039248</v>
      </c>
      <c r="E114" s="344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4"/>
      <c r="V114" s="34"/>
      <c r="W114" s="35" t="s">
        <v>69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350.4</v>
      </c>
      <c r="BN114" s="67">
        <f t="shared" si="15"/>
        <v>350.4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193</v>
      </c>
      <c r="B115" s="54" t="s">
        <v>194</v>
      </c>
      <c r="C115" s="31">
        <v>4301070976</v>
      </c>
      <c r="D115" s="343">
        <v>4607111034144</v>
      </c>
      <c r="E115" s="344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3">
        <v>4607111039293</v>
      </c>
      <c r="E116" s="344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4"/>
      <c r="V116" s="34"/>
      <c r="W116" s="35" t="s">
        <v>69</v>
      </c>
      <c r="X116" s="332">
        <v>24</v>
      </c>
      <c r="Y116" s="333">
        <f t="shared" si="12"/>
        <v>24</v>
      </c>
      <c r="Z116" s="36">
        <f t="shared" si="13"/>
        <v>0.372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3">
        <v>4607111039279</v>
      </c>
      <c r="E117" s="344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4"/>
      <c r="V117" s="34"/>
      <c r="W117" s="35" t="s">
        <v>69</v>
      </c>
      <c r="X117" s="332">
        <v>96</v>
      </c>
      <c r="Y117" s="333">
        <f t="shared" si="12"/>
        <v>96</v>
      </c>
      <c r="Z117" s="36">
        <f t="shared" si="13"/>
        <v>1.488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700.8</v>
      </c>
      <c r="BN117" s="67">
        <f t="shared" si="15"/>
        <v>700.8</v>
      </c>
      <c r="BO117" s="67">
        <f t="shared" si="16"/>
        <v>1.1428571428571428</v>
      </c>
      <c r="BP117" s="67">
        <f t="shared" si="17"/>
        <v>1.1428571428571428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37" t="s">
        <v>69</v>
      </c>
      <c r="X118" s="334">
        <f>IFERROR(SUM(X112:X117),"0")</f>
        <v>192</v>
      </c>
      <c r="Y118" s="334">
        <f>IFERROR(SUM(Y112:Y117),"0")</f>
        <v>192</v>
      </c>
      <c r="Z118" s="334">
        <f>IFERROR(IF(Z112="",0,Z112),"0")+IFERROR(IF(Z113="",0,Z113),"0")+IFERROR(IF(Z114="",0,Z114),"0")+IFERROR(IF(Z115="",0,Z115),"0")+IFERROR(IF(Z116="",0,Z116),"0")+IFERROR(IF(Z117="",0,Z117),"0")</f>
        <v>2.976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37" t="s">
        <v>73</v>
      </c>
      <c r="X119" s="334">
        <f>IFERROR(SUMPRODUCT(X112:X117*H112:H117),"0")</f>
        <v>1322.4</v>
      </c>
      <c r="Y119" s="334">
        <f>IFERROR(SUMPRODUCT(Y112:Y117*H112:H117),"0")</f>
        <v>1322.4</v>
      </c>
      <c r="Z119" s="37"/>
      <c r="AA119" s="335"/>
      <c r="AB119" s="335"/>
      <c r="AC119" s="335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3">
        <v>4620207490983</v>
      </c>
      <c r="E121" s="344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7"/>
      <c r="R121" s="337"/>
      <c r="S121" s="337"/>
      <c r="T121" s="338"/>
      <c r="U121" s="34"/>
      <c r="V121" s="34"/>
      <c r="W121" s="35" t="s">
        <v>69</v>
      </c>
      <c r="X121" s="332">
        <v>14</v>
      </c>
      <c r="Y121" s="33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46.810400000000001</v>
      </c>
      <c r="BN121" s="67">
        <f>IFERROR(Y121*I121,"0")</f>
        <v>46.810400000000001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37" t="s">
        <v>69</v>
      </c>
      <c r="X122" s="334">
        <f>IFERROR(SUM(X121:X121),"0")</f>
        <v>14</v>
      </c>
      <c r="Y122" s="334">
        <f>IFERROR(SUM(Y121:Y121),"0")</f>
        <v>14</v>
      </c>
      <c r="Z122" s="334">
        <f>IFERROR(IF(Z121="",0,Z121),"0")</f>
        <v>0.25031999999999999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37" t="s">
        <v>73</v>
      </c>
      <c r="X123" s="334">
        <f>IFERROR(SUMPRODUCT(X121:X121*H121:H121),"0")</f>
        <v>36.96</v>
      </c>
      <c r="Y123" s="334">
        <f>IFERROR(SUMPRODUCT(Y121:Y121*H121:H121),"0")</f>
        <v>36.96</v>
      </c>
      <c r="Z123" s="37"/>
      <c r="AA123" s="335"/>
      <c r="AB123" s="335"/>
      <c r="AC123" s="335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3">
        <v>4607111034014</v>
      </c>
      <c r="E126" s="344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4"/>
      <c r="V126" s="34"/>
      <c r="W126" s="35" t="s">
        <v>69</v>
      </c>
      <c r="X126" s="332">
        <v>42</v>
      </c>
      <c r="Y126" s="333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3">
        <v>4607111033994</v>
      </c>
      <c r="E127" s="344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69</v>
      </c>
      <c r="X127" s="332">
        <v>70</v>
      </c>
      <c r="Y127" s="333">
        <f>IFERROR(IF(X127="","",X127),"")</f>
        <v>70</v>
      </c>
      <c r="Z127" s="36">
        <f>IFERROR(IF(X127="","",X127*0.01788),"")</f>
        <v>1.2516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259.25200000000001</v>
      </c>
      <c r="BN127" s="67">
        <f>IFERROR(Y127*I127,"0")</f>
        <v>259.25200000000001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37" t="s">
        <v>69</v>
      </c>
      <c r="X128" s="334">
        <f>IFERROR(SUM(X126:X127),"0")</f>
        <v>112</v>
      </c>
      <c r="Y128" s="334">
        <f>IFERROR(SUM(Y126:Y127),"0")</f>
        <v>112</v>
      </c>
      <c r="Z128" s="334">
        <f>IFERROR(IF(Z126="",0,Z126),"0")+IFERROR(IF(Z127="",0,Z127),"0")</f>
        <v>2.0025599999999999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37" t="s">
        <v>73</v>
      </c>
      <c r="X129" s="334">
        <f>IFERROR(SUMPRODUCT(X126:X127*H126:H127),"0")</f>
        <v>336</v>
      </c>
      <c r="Y129" s="334">
        <f>IFERROR(SUMPRODUCT(Y126:Y127*H126:H127),"0")</f>
        <v>336</v>
      </c>
      <c r="Z129" s="37"/>
      <c r="AA129" s="335"/>
      <c r="AB129" s="335"/>
      <c r="AC129" s="335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210</v>
      </c>
      <c r="B132" s="54" t="s">
        <v>211</v>
      </c>
      <c r="C132" s="31">
        <v>4301135311</v>
      </c>
      <c r="D132" s="343">
        <v>4607111039095</v>
      </c>
      <c r="E132" s="344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3">
        <v>4607111034199</v>
      </c>
      <c r="E133" s="344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4"/>
      <c r="V133" s="34"/>
      <c r="W133" s="35" t="s">
        <v>69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37" t="s">
        <v>69</v>
      </c>
      <c r="X134" s="334">
        <f>IFERROR(SUM(X132:X133),"0")</f>
        <v>70</v>
      </c>
      <c r="Y134" s="334">
        <f>IFERROR(SUM(Y132:Y133),"0")</f>
        <v>70</v>
      </c>
      <c r="Z134" s="334">
        <f>IFERROR(IF(Z132="",0,Z132),"0")+IFERROR(IF(Z133="",0,Z133),"0")</f>
        <v>1.2516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37" t="s">
        <v>73</v>
      </c>
      <c r="X135" s="334">
        <f>IFERROR(SUMPRODUCT(X132:X133*H132:H133),"0")</f>
        <v>210</v>
      </c>
      <c r="Y135" s="334">
        <f>IFERROR(SUMPRODUCT(Y132:Y133*H132:H133),"0")</f>
        <v>210</v>
      </c>
      <c r="Z135" s="37"/>
      <c r="AA135" s="335"/>
      <c r="AB135" s="335"/>
      <c r="AC135" s="335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3">
        <v>4607111034380</v>
      </c>
      <c r="E138" s="344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4"/>
      <c r="V138" s="34"/>
      <c r="W138" s="35" t="s">
        <v>69</v>
      </c>
      <c r="X138" s="332">
        <v>28</v>
      </c>
      <c r="Y138" s="333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3">
        <v>4607111034397</v>
      </c>
      <c r="E139" s="344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4"/>
      <c r="V139" s="34"/>
      <c r="W139" s="35" t="s">
        <v>69</v>
      </c>
      <c r="X139" s="332">
        <v>14</v>
      </c>
      <c r="Y139" s="333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37" t="s">
        <v>69</v>
      </c>
      <c r="X140" s="334">
        <f>IFERROR(SUM(X138:X139),"0")</f>
        <v>42</v>
      </c>
      <c r="Y140" s="334">
        <f>IFERROR(SUM(Y138:Y139),"0")</f>
        <v>42</v>
      </c>
      <c r="Z140" s="334">
        <f>IFERROR(IF(Z138="",0,Z138),"0")+IFERROR(IF(Z139="",0,Z139),"0")</f>
        <v>0.75095999999999996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37" t="s">
        <v>73</v>
      </c>
      <c r="X141" s="334">
        <f>IFERROR(SUMPRODUCT(X138:X139*H138:H139),"0")</f>
        <v>126</v>
      </c>
      <c r="Y141" s="334">
        <f>IFERROR(SUMPRODUCT(Y138:Y139*H138:H139),"0")</f>
        <v>126</v>
      </c>
      <c r="Z141" s="37"/>
      <c r="AA141" s="335"/>
      <c r="AB141" s="335"/>
      <c r="AC141" s="335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3">
        <v>4607111035806</v>
      </c>
      <c r="E144" s="344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4"/>
      <c r="V144" s="34"/>
      <c r="W144" s="35" t="s">
        <v>69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37" t="s">
        <v>69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37" t="s">
        <v>73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227</v>
      </c>
      <c r="B149" s="54" t="s">
        <v>228</v>
      </c>
      <c r="C149" s="31">
        <v>4301135596</v>
      </c>
      <c r="D149" s="343">
        <v>4607111039613</v>
      </c>
      <c r="E149" s="344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231</v>
      </c>
      <c r="B154" s="54" t="s">
        <v>232</v>
      </c>
      <c r="C154" s="31">
        <v>4301071054</v>
      </c>
      <c r="D154" s="343">
        <v>4607111035639</v>
      </c>
      <c r="E154" s="344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4301135540</v>
      </c>
      <c r="D155" s="343">
        <v>4607111035646</v>
      </c>
      <c r="E155" s="344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3">
        <v>4607111036568</v>
      </c>
      <c r="E160" s="344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4"/>
      <c r="V160" s="34"/>
      <c r="W160" s="35" t="s">
        <v>69</v>
      </c>
      <c r="X160" s="332">
        <v>42</v>
      </c>
      <c r="Y160" s="333">
        <f>IFERROR(IF(X160="","",X160),"")</f>
        <v>42</v>
      </c>
      <c r="Z160" s="36">
        <f>IFERROR(IF(X160="","",X160*0.00941),"")</f>
        <v>0.39522000000000002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88.275599999999997</v>
      </c>
      <c r="BN160" s="67">
        <f>IFERROR(Y160*I160,"0")</f>
        <v>88.275599999999997</v>
      </c>
      <c r="BO160" s="67">
        <f>IFERROR(X160/J160,"0")</f>
        <v>0.3</v>
      </c>
      <c r="BP160" s="67">
        <f>IFERROR(Y160/J160,"0")</f>
        <v>0.3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37" t="s">
        <v>69</v>
      </c>
      <c r="X161" s="334">
        <f>IFERROR(SUM(X160:X160),"0")</f>
        <v>42</v>
      </c>
      <c r="Y161" s="334">
        <f>IFERROR(SUM(Y160:Y160),"0")</f>
        <v>42</v>
      </c>
      <c r="Z161" s="334">
        <f>IFERROR(IF(Z160="",0,Z160),"0")</f>
        <v>0.39522000000000002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37" t="s">
        <v>73</v>
      </c>
      <c r="X162" s="334">
        <f>IFERROR(SUMPRODUCT(X160:X160*H160:H160),"0")</f>
        <v>70.56</v>
      </c>
      <c r="Y162" s="334">
        <f>IFERROR(SUMPRODUCT(Y160:Y160*H160:H160),"0")</f>
        <v>70.56</v>
      </c>
      <c r="Z162" s="37"/>
      <c r="AA162" s="335"/>
      <c r="AB162" s="335"/>
      <c r="AC162" s="335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8"/>
      <c r="AB163" s="48"/>
      <c r="AC163" s="48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243</v>
      </c>
      <c r="B166" s="54" t="s">
        <v>244</v>
      </c>
      <c r="C166" s="31">
        <v>4301135317</v>
      </c>
      <c r="D166" s="343">
        <v>4607111039057</v>
      </c>
      <c r="E166" s="344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399" t="s">
        <v>245</v>
      </c>
      <c r="Q166" s="337"/>
      <c r="R166" s="337"/>
      <c r="S166" s="337"/>
      <c r="T166" s="338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247</v>
      </c>
      <c r="B171" s="54" t="s">
        <v>248</v>
      </c>
      <c r="C171" s="31">
        <v>4301071062</v>
      </c>
      <c r="D171" s="343">
        <v>4607111036384</v>
      </c>
      <c r="E171" s="344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4" t="s">
        <v>249</v>
      </c>
      <c r="Q171" s="337"/>
      <c r="R171" s="337"/>
      <c r="S171" s="337"/>
      <c r="T171" s="338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251</v>
      </c>
      <c r="B172" s="54" t="s">
        <v>252</v>
      </c>
      <c r="C172" s="31">
        <v>4301071056</v>
      </c>
      <c r="D172" s="343">
        <v>4640242180250</v>
      </c>
      <c r="E172" s="344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56" t="s">
        <v>253</v>
      </c>
      <c r="Q172" s="337"/>
      <c r="R172" s="337"/>
      <c r="S172" s="337"/>
      <c r="T172" s="338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3">
        <v>4607111036216</v>
      </c>
      <c r="E173" s="344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4"/>
      <c r="V173" s="34"/>
      <c r="W173" s="35" t="s">
        <v>69</v>
      </c>
      <c r="X173" s="332">
        <v>48</v>
      </c>
      <c r="Y173" s="333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customHeight="1" x14ac:dyDescent="0.25">
      <c r="A174" s="54" t="s">
        <v>258</v>
      </c>
      <c r="B174" s="54" t="s">
        <v>259</v>
      </c>
      <c r="C174" s="31">
        <v>4301071061</v>
      </c>
      <c r="D174" s="343">
        <v>4607111036278</v>
      </c>
      <c r="E174" s="344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37" t="s">
        <v>69</v>
      </c>
      <c r="X175" s="334">
        <f>IFERROR(SUM(X171:X174),"0")</f>
        <v>48</v>
      </c>
      <c r="Y175" s="334">
        <f>IFERROR(SUM(Y171:Y174),"0")</f>
        <v>48</v>
      </c>
      <c r="Z175" s="334">
        <f>IFERROR(IF(Z171="",0,Z171),"0")+IFERROR(IF(Z172="",0,Z172),"0")+IFERROR(IF(Z173="",0,Z173),"0")+IFERROR(IF(Z174="",0,Z174),"0")</f>
        <v>0.41567999999999994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37" t="s">
        <v>73</v>
      </c>
      <c r="X176" s="334">
        <f>IFERROR(SUMPRODUCT(X171:X174*H171:H174),"0")</f>
        <v>240</v>
      </c>
      <c r="Y176" s="334">
        <f>IFERROR(SUMPRODUCT(Y171:Y174*H171:H174),"0")</f>
        <v>240</v>
      </c>
      <c r="Z176" s="37"/>
      <c r="AA176" s="335"/>
      <c r="AB176" s="335"/>
      <c r="AC176" s="335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262</v>
      </c>
      <c r="B178" s="54" t="s">
        <v>263</v>
      </c>
      <c r="C178" s="31">
        <v>4301080153</v>
      </c>
      <c r="D178" s="343">
        <v>4607111036827</v>
      </c>
      <c r="E178" s="344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265</v>
      </c>
      <c r="B179" s="54" t="s">
        <v>266</v>
      </c>
      <c r="C179" s="31">
        <v>4301080154</v>
      </c>
      <c r="D179" s="343">
        <v>4607111036834</v>
      </c>
      <c r="E179" s="344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4"/>
      <c r="V179" s="34"/>
      <c r="W179" s="35" t="s">
        <v>69</v>
      </c>
      <c r="X179" s="332">
        <v>12</v>
      </c>
      <c r="Y179" s="333">
        <f>IFERROR(IF(X179="","",X179),"")</f>
        <v>12</v>
      </c>
      <c r="Z179" s="36">
        <f>IFERROR(IF(X179="","",X179*0.00866),"")</f>
        <v>0.10391999999999998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63.036000000000001</v>
      </c>
      <c r="BN179" s="67">
        <f>IFERROR(Y179*I179,"0")</f>
        <v>63.036000000000001</v>
      </c>
      <c r="BO179" s="67">
        <f>IFERROR(X179/J179,"0")</f>
        <v>8.3333333333333329E-2</v>
      </c>
      <c r="BP179" s="67">
        <f>IFERROR(Y179/J179,"0")</f>
        <v>8.3333333333333329E-2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37" t="s">
        <v>69</v>
      </c>
      <c r="X180" s="334">
        <f>IFERROR(SUM(X178:X179),"0")</f>
        <v>12</v>
      </c>
      <c r="Y180" s="334">
        <f>IFERROR(SUM(Y178:Y179),"0")</f>
        <v>12</v>
      </c>
      <c r="Z180" s="334">
        <f>IFERROR(IF(Z178="",0,Z178),"0")+IFERROR(IF(Z179="",0,Z179),"0")</f>
        <v>0.10391999999999998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37" t="s">
        <v>73</v>
      </c>
      <c r="X181" s="334">
        <f>IFERROR(SUMPRODUCT(X178:X179*H178:H179),"0")</f>
        <v>60</v>
      </c>
      <c r="Y181" s="334">
        <f>IFERROR(SUMPRODUCT(Y178:Y179*H178:H179),"0")</f>
        <v>60</v>
      </c>
      <c r="Z181" s="37"/>
      <c r="AA181" s="335"/>
      <c r="AB181" s="335"/>
      <c r="AC181" s="335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8"/>
      <c r="AB182" s="48"/>
      <c r="AC182" s="48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3">
        <v>4607111035721</v>
      </c>
      <c r="E185" s="344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4"/>
      <c r="V185" s="34"/>
      <c r="W185" s="35" t="s">
        <v>69</v>
      </c>
      <c r="X185" s="332">
        <v>28</v>
      </c>
      <c r="Y185" s="33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3">
        <v>4607111035691</v>
      </c>
      <c r="E186" s="344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4"/>
      <c r="V186" s="34"/>
      <c r="W186" s="35" t="s">
        <v>69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3">
        <v>4607111038487</v>
      </c>
      <c r="E187" s="344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4"/>
      <c r="V187" s="34"/>
      <c r="W187" s="35" t="s">
        <v>69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37" t="s">
        <v>69</v>
      </c>
      <c r="X188" s="334">
        <f>IFERROR(SUM(X185:X187),"0")</f>
        <v>56</v>
      </c>
      <c r="Y188" s="334">
        <f>IFERROR(SUM(Y185:Y187),"0")</f>
        <v>56</v>
      </c>
      <c r="Z188" s="334">
        <f>IFERROR(IF(Z185="",0,Z185),"0")+IFERROR(IF(Z186="",0,Z186),"0")+IFERROR(IF(Z187="",0,Z187),"0")</f>
        <v>1.0012799999999999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37" t="s">
        <v>73</v>
      </c>
      <c r="X189" s="334">
        <f>IFERROR(SUMPRODUCT(X185:X187*H185:H187),"0")</f>
        <v>168</v>
      </c>
      <c r="Y189" s="334">
        <f>IFERROR(SUMPRODUCT(Y185:Y187*H185:H187),"0")</f>
        <v>168</v>
      </c>
      <c r="Z189" s="37"/>
      <c r="AA189" s="335"/>
      <c r="AB189" s="335"/>
      <c r="AC189" s="335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279</v>
      </c>
      <c r="B191" s="54" t="s">
        <v>280</v>
      </c>
      <c r="C191" s="31">
        <v>4301051855</v>
      </c>
      <c r="D191" s="343">
        <v>4680115885875</v>
      </c>
      <c r="E191" s="344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21" t="s">
        <v>283</v>
      </c>
      <c r="Q191" s="337"/>
      <c r="R191" s="337"/>
      <c r="S191" s="337"/>
      <c r="T191" s="338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8"/>
      <c r="AB194" s="48"/>
      <c r="AC194" s="48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288</v>
      </c>
      <c r="B197" s="54" t="s">
        <v>289</v>
      </c>
      <c r="C197" s="31">
        <v>4301135707</v>
      </c>
      <c r="D197" s="343">
        <v>4620207490198</v>
      </c>
      <c r="E197" s="344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291</v>
      </c>
      <c r="B198" s="54" t="s">
        <v>292</v>
      </c>
      <c r="C198" s="31">
        <v>4301135719</v>
      </c>
      <c r="D198" s="343">
        <v>4620207490235</v>
      </c>
      <c r="E198" s="344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294</v>
      </c>
      <c r="B199" s="54" t="s">
        <v>295</v>
      </c>
      <c r="C199" s="31">
        <v>4301135697</v>
      </c>
      <c r="D199" s="343">
        <v>4620207490259</v>
      </c>
      <c r="E199" s="344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296</v>
      </c>
      <c r="B200" s="54" t="s">
        <v>297</v>
      </c>
      <c r="C200" s="31">
        <v>4301135681</v>
      </c>
      <c r="D200" s="343">
        <v>4620207490143</v>
      </c>
      <c r="E200" s="344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3">
        <v>4607111037022</v>
      </c>
      <c r="E205" s="344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4"/>
      <c r="V205" s="34"/>
      <c r="W205" s="35" t="s">
        <v>69</v>
      </c>
      <c r="X205" s="332">
        <v>36</v>
      </c>
      <c r="Y205" s="333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customHeight="1" x14ac:dyDescent="0.25">
      <c r="A206" s="54" t="s">
        <v>303</v>
      </c>
      <c r="B206" s="54" t="s">
        <v>304</v>
      </c>
      <c r="C206" s="31">
        <v>4301070990</v>
      </c>
      <c r="D206" s="343">
        <v>4607111038494</v>
      </c>
      <c r="E206" s="344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306</v>
      </c>
      <c r="B207" s="54" t="s">
        <v>307</v>
      </c>
      <c r="C207" s="31">
        <v>4301070966</v>
      </c>
      <c r="D207" s="343">
        <v>4607111038135</v>
      </c>
      <c r="E207" s="344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37" t="s">
        <v>69</v>
      </c>
      <c r="X208" s="334">
        <f>IFERROR(SUM(X205:X207),"0")</f>
        <v>36</v>
      </c>
      <c r="Y208" s="334">
        <f>IFERROR(SUM(Y205:Y207),"0")</f>
        <v>36</v>
      </c>
      <c r="Z208" s="334">
        <f>IFERROR(IF(Z205="",0,Z205),"0")+IFERROR(IF(Z206="",0,Z206),"0")+IFERROR(IF(Z207="",0,Z207),"0")</f>
        <v>0.55800000000000005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37" t="s">
        <v>73</v>
      </c>
      <c r="X209" s="334">
        <f>IFERROR(SUMPRODUCT(X205:X207*H205:H207),"0")</f>
        <v>201.6</v>
      </c>
      <c r="Y209" s="334">
        <f>IFERROR(SUMPRODUCT(Y205:Y207*H205:H207),"0")</f>
        <v>201.6</v>
      </c>
      <c r="Z209" s="37"/>
      <c r="AA209" s="335"/>
      <c r="AB209" s="335"/>
      <c r="AC209" s="335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310</v>
      </c>
      <c r="B212" s="54" t="s">
        <v>311</v>
      </c>
      <c r="C212" s="31">
        <v>4301070996</v>
      </c>
      <c r="D212" s="343">
        <v>4607111038654</v>
      </c>
      <c r="E212" s="344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313</v>
      </c>
      <c r="B213" s="54" t="s">
        <v>314</v>
      </c>
      <c r="C213" s="31">
        <v>4301070997</v>
      </c>
      <c r="D213" s="343">
        <v>4607111038586</v>
      </c>
      <c r="E213" s="344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315</v>
      </c>
      <c r="B214" s="54" t="s">
        <v>316</v>
      </c>
      <c r="C214" s="31">
        <v>4301070962</v>
      </c>
      <c r="D214" s="343">
        <v>4607111038609</v>
      </c>
      <c r="E214" s="344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318</v>
      </c>
      <c r="B215" s="54" t="s">
        <v>319</v>
      </c>
      <c r="C215" s="31">
        <v>4301070963</v>
      </c>
      <c r="D215" s="343">
        <v>4607111038630</v>
      </c>
      <c r="E215" s="344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320</v>
      </c>
      <c r="B216" s="54" t="s">
        <v>321</v>
      </c>
      <c r="C216" s="31">
        <v>4301070959</v>
      </c>
      <c r="D216" s="343">
        <v>4607111038616</v>
      </c>
      <c r="E216" s="344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4301070960</v>
      </c>
      <c r="D217" s="343">
        <v>4607111038623</v>
      </c>
      <c r="E217" s="344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325</v>
      </c>
      <c r="B222" s="54" t="s">
        <v>326</v>
      </c>
      <c r="C222" s="31">
        <v>4301070917</v>
      </c>
      <c r="D222" s="343">
        <v>4607111035912</v>
      </c>
      <c r="E222" s="344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3">
        <v>4607111035929</v>
      </c>
      <c r="E223" s="344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4"/>
      <c r="V223" s="34"/>
      <c r="W223" s="35" t="s">
        <v>69</v>
      </c>
      <c r="X223" s="332">
        <v>0</v>
      </c>
      <c r="Y223" s="333">
        <f>IFERROR(IF(X223="","",X223),"")</f>
        <v>0</v>
      </c>
      <c r="Z223" s="36">
        <f>IFERROR(IF(X223="","",X223*0.0155),"")</f>
        <v>0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330</v>
      </c>
      <c r="B224" s="54" t="s">
        <v>331</v>
      </c>
      <c r="C224" s="31">
        <v>4301070915</v>
      </c>
      <c r="D224" s="343">
        <v>4607111035882</v>
      </c>
      <c r="E224" s="344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333</v>
      </c>
      <c r="B225" s="54" t="s">
        <v>334</v>
      </c>
      <c r="C225" s="31">
        <v>4301070921</v>
      </c>
      <c r="D225" s="343">
        <v>4607111035905</v>
      </c>
      <c r="E225" s="344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37" t="s">
        <v>69</v>
      </c>
      <c r="X226" s="334">
        <f>IFERROR(SUM(X222:X225),"0")</f>
        <v>0</v>
      </c>
      <c r="Y226" s="334">
        <f>IFERROR(SUM(Y222:Y225),"0")</f>
        <v>0</v>
      </c>
      <c r="Z226" s="334">
        <f>IFERROR(IF(Z222="",0,Z222),"0")+IFERROR(IF(Z223="",0,Z223),"0")+IFERROR(IF(Z224="",0,Z224),"0")+IFERROR(IF(Z225="",0,Z225),"0")</f>
        <v>0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37" t="s">
        <v>73</v>
      </c>
      <c r="X227" s="334">
        <f>IFERROR(SUMPRODUCT(X222:X225*H222:H225),"0")</f>
        <v>0</v>
      </c>
      <c r="Y227" s="334">
        <f>IFERROR(SUMPRODUCT(Y222:Y225*H222:H225),"0")</f>
        <v>0</v>
      </c>
      <c r="Z227" s="37"/>
      <c r="AA227" s="335"/>
      <c r="AB227" s="335"/>
      <c r="AC227" s="335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336</v>
      </c>
      <c r="B230" s="54" t="s">
        <v>337</v>
      </c>
      <c r="C230" s="31">
        <v>4301071093</v>
      </c>
      <c r="D230" s="343">
        <v>4620207490709</v>
      </c>
      <c r="E230" s="344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339</v>
      </c>
      <c r="B234" s="54" t="s">
        <v>340</v>
      </c>
      <c r="C234" s="31">
        <v>4301135692</v>
      </c>
      <c r="D234" s="343">
        <v>4620207490570</v>
      </c>
      <c r="E234" s="344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342</v>
      </c>
      <c r="B235" s="54" t="s">
        <v>343</v>
      </c>
      <c r="C235" s="31">
        <v>4301135691</v>
      </c>
      <c r="D235" s="343">
        <v>4620207490549</v>
      </c>
      <c r="E235" s="344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344</v>
      </c>
      <c r="B236" s="54" t="s">
        <v>345</v>
      </c>
      <c r="C236" s="31">
        <v>4301135694</v>
      </c>
      <c r="D236" s="343">
        <v>4620207490501</v>
      </c>
      <c r="E236" s="34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347</v>
      </c>
      <c r="B241" s="54" t="s">
        <v>348</v>
      </c>
      <c r="C241" s="31">
        <v>4301051320</v>
      </c>
      <c r="D241" s="343">
        <v>4680115881334</v>
      </c>
      <c r="E241" s="344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351</v>
      </c>
      <c r="B246" s="54" t="s">
        <v>352</v>
      </c>
      <c r="C246" s="31">
        <v>4301071063</v>
      </c>
      <c r="D246" s="343">
        <v>4607111039019</v>
      </c>
      <c r="E246" s="344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354</v>
      </c>
      <c r="B247" s="54" t="s">
        <v>355</v>
      </c>
      <c r="C247" s="31">
        <v>4301071000</v>
      </c>
      <c r="D247" s="343">
        <v>4607111038708</v>
      </c>
      <c r="E247" s="344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8"/>
      <c r="AB250" s="48"/>
      <c r="AC250" s="48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358</v>
      </c>
      <c r="B253" s="54" t="s">
        <v>359</v>
      </c>
      <c r="C253" s="31">
        <v>4301071036</v>
      </c>
      <c r="D253" s="343">
        <v>4607111036162</v>
      </c>
      <c r="E253" s="344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8"/>
      <c r="AB256" s="48"/>
      <c r="AC256" s="48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363</v>
      </c>
      <c r="B259" s="54" t="s">
        <v>364</v>
      </c>
      <c r="C259" s="31">
        <v>4301071029</v>
      </c>
      <c r="D259" s="343">
        <v>4607111035899</v>
      </c>
      <c r="E259" s="344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4"/>
      <c r="V259" s="34"/>
      <c r="W259" s="35" t="s">
        <v>69</v>
      </c>
      <c r="X259" s="332">
        <v>12</v>
      </c>
      <c r="Y259" s="333">
        <f>IFERROR(IF(X259="","",X259),"")</f>
        <v>12</v>
      </c>
      <c r="Z259" s="36">
        <f>IFERROR(IF(X259="","",X259*0.0155),"")</f>
        <v>0.186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63.143999999999991</v>
      </c>
      <c r="BN259" s="67">
        <f>IFERROR(Y259*I259,"0")</f>
        <v>63.143999999999991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365</v>
      </c>
      <c r="B260" s="54" t="s">
        <v>366</v>
      </c>
      <c r="C260" s="31">
        <v>4301070991</v>
      </c>
      <c r="D260" s="343">
        <v>4607111038180</v>
      </c>
      <c r="E260" s="344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37" t="s">
        <v>69</v>
      </c>
      <c r="X261" s="334">
        <f>IFERROR(SUM(X259:X260),"0")</f>
        <v>12</v>
      </c>
      <c r="Y261" s="334">
        <f>IFERROR(SUM(Y259:Y260),"0")</f>
        <v>12</v>
      </c>
      <c r="Z261" s="334">
        <f>IFERROR(IF(Z259="",0,Z259),"0")+IFERROR(IF(Z260="",0,Z260),"0")</f>
        <v>0.186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37" t="s">
        <v>73</v>
      </c>
      <c r="X262" s="334">
        <f>IFERROR(SUMPRODUCT(X259:X260*H259:H260),"0")</f>
        <v>60</v>
      </c>
      <c r="Y262" s="334">
        <f>IFERROR(SUMPRODUCT(Y259:Y260*H259:H260),"0")</f>
        <v>60</v>
      </c>
      <c r="Z262" s="37"/>
      <c r="AA262" s="335"/>
      <c r="AB262" s="335"/>
      <c r="AC262" s="335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8"/>
      <c r="AB263" s="48"/>
      <c r="AC263" s="48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371</v>
      </c>
      <c r="B266" s="54" t="s">
        <v>372</v>
      </c>
      <c r="C266" s="31">
        <v>4301133004</v>
      </c>
      <c r="D266" s="343">
        <v>4607111039774</v>
      </c>
      <c r="E266" s="344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374</v>
      </c>
      <c r="B270" s="54" t="s">
        <v>375</v>
      </c>
      <c r="C270" s="31">
        <v>4301135400</v>
      </c>
      <c r="D270" s="343">
        <v>4607111039361</v>
      </c>
      <c r="E270" s="344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8"/>
      <c r="AB273" s="48"/>
      <c r="AC273" s="48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376</v>
      </c>
      <c r="B276" s="54" t="s">
        <v>377</v>
      </c>
      <c r="C276" s="31">
        <v>4301071014</v>
      </c>
      <c r="D276" s="343">
        <v>4640242181264</v>
      </c>
      <c r="E276" s="344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504" t="s">
        <v>378</v>
      </c>
      <c r="Q276" s="337"/>
      <c r="R276" s="337"/>
      <c r="S276" s="337"/>
      <c r="T276" s="338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4301071021</v>
      </c>
      <c r="D277" s="343">
        <v>4640242181325</v>
      </c>
      <c r="E277" s="344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8" t="s">
        <v>382</v>
      </c>
      <c r="Q277" s="337"/>
      <c r="R277" s="337"/>
      <c r="S277" s="337"/>
      <c r="T277" s="338"/>
      <c r="U277" s="34"/>
      <c r="V277" s="34"/>
      <c r="W277" s="35" t="s">
        <v>69</v>
      </c>
      <c r="X277" s="332">
        <v>12</v>
      </c>
      <c r="Y277" s="333">
        <f>IFERROR(IF(X277="","",X277),"")</f>
        <v>12</v>
      </c>
      <c r="Z277" s="36">
        <f>IFERROR(IF(X277="","",X277*0.0155),"")</f>
        <v>0.186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87.36</v>
      </c>
      <c r="BN277" s="67">
        <f>IFERROR(Y277*I277,"0")</f>
        <v>87.36</v>
      </c>
      <c r="BO277" s="67">
        <f>IFERROR(X277/J277,"0")</f>
        <v>0.14285714285714285</v>
      </c>
      <c r="BP277" s="67">
        <f>IFERROR(Y277/J277,"0")</f>
        <v>0.14285714285714285</v>
      </c>
    </row>
    <row r="278" spans="1:68" ht="27" customHeight="1" x14ac:dyDescent="0.25">
      <c r="A278" s="54" t="s">
        <v>383</v>
      </c>
      <c r="B278" s="54" t="s">
        <v>384</v>
      </c>
      <c r="C278" s="31">
        <v>4301070993</v>
      </c>
      <c r="D278" s="343">
        <v>4640242180670</v>
      </c>
      <c r="E278" s="344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10" t="s">
        <v>385</v>
      </c>
      <c r="Q278" s="337"/>
      <c r="R278" s="337"/>
      <c r="S278" s="337"/>
      <c r="T278" s="338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37" t="s">
        <v>69</v>
      </c>
      <c r="X279" s="334">
        <f>IFERROR(SUM(X276:X278),"0")</f>
        <v>12</v>
      </c>
      <c r="Y279" s="334">
        <f>IFERROR(SUM(Y276:Y278),"0")</f>
        <v>12</v>
      </c>
      <c r="Z279" s="334">
        <f>IFERROR(IF(Z276="",0,Z276),"0")+IFERROR(IF(Z277="",0,Z277),"0")+IFERROR(IF(Z278="",0,Z278),"0")</f>
        <v>0.186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37" t="s">
        <v>73</v>
      </c>
      <c r="X280" s="334">
        <f>IFERROR(SUMPRODUCT(X276:X278*H276:H278),"0")</f>
        <v>84</v>
      </c>
      <c r="Y280" s="334">
        <f>IFERROR(SUMPRODUCT(Y276:Y278*H276:H278),"0")</f>
        <v>84</v>
      </c>
      <c r="Z280" s="37"/>
      <c r="AA280" s="335"/>
      <c r="AB280" s="335"/>
      <c r="AC280" s="335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3">
        <v>4640242180427</v>
      </c>
      <c r="E282" s="344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4"/>
      <c r="V282" s="34"/>
      <c r="W282" s="35" t="s">
        <v>69</v>
      </c>
      <c r="X282" s="332">
        <v>53.999999999999993</v>
      </c>
      <c r="Y282" s="333">
        <f>IFERROR(IF(X282="","",X282),"")</f>
        <v>53.999999999999993</v>
      </c>
      <c r="Z282" s="36">
        <f>IFERROR(IF(X282="","",X282*0.00502),"")</f>
        <v>0.27107999999999999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103.40999999999998</v>
      </c>
      <c r="BN282" s="67">
        <f>IFERROR(Y282*I282,"0")</f>
        <v>103.40999999999998</v>
      </c>
      <c r="BO282" s="67">
        <f>IFERROR(X282/J282,"0")</f>
        <v>0.23076923076923073</v>
      </c>
      <c r="BP282" s="67">
        <f>IFERROR(Y282/J282,"0")</f>
        <v>0.23076923076923073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37" t="s">
        <v>69</v>
      </c>
      <c r="X283" s="334">
        <f>IFERROR(SUM(X282:X282),"0")</f>
        <v>53.999999999999993</v>
      </c>
      <c r="Y283" s="334">
        <f>IFERROR(SUM(Y282:Y282),"0")</f>
        <v>53.999999999999993</v>
      </c>
      <c r="Z283" s="334">
        <f>IFERROR(IF(Z282="",0,Z282),"0")</f>
        <v>0.27107999999999999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37" t="s">
        <v>73</v>
      </c>
      <c r="X284" s="334">
        <f>IFERROR(SUMPRODUCT(X282:X282*H282:H282),"0")</f>
        <v>97.199999999999989</v>
      </c>
      <c r="Y284" s="334">
        <f>IFERROR(SUMPRODUCT(Y282:Y282*H282:H282),"0")</f>
        <v>97.199999999999989</v>
      </c>
      <c r="Z284" s="37"/>
      <c r="AA284" s="335"/>
      <c r="AB284" s="335"/>
      <c r="AC284" s="335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3">
        <v>4640242180397</v>
      </c>
      <c r="E286" s="344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4"/>
      <c r="V286" s="34"/>
      <c r="W286" s="35" t="s">
        <v>69</v>
      </c>
      <c r="X286" s="332">
        <v>12</v>
      </c>
      <c r="Y286" s="333">
        <f>IFERROR(IF(X286="","",X286),"")</f>
        <v>12</v>
      </c>
      <c r="Z286" s="36">
        <f>IFERROR(IF(X286="","",X286*0.0155),"")</f>
        <v>0.186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customHeight="1" x14ac:dyDescent="0.25">
      <c r="A287" s="54" t="s">
        <v>393</v>
      </c>
      <c r="B287" s="54" t="s">
        <v>394</v>
      </c>
      <c r="C287" s="31">
        <v>4301132104</v>
      </c>
      <c r="D287" s="343">
        <v>4640242181219</v>
      </c>
      <c r="E287" s="344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3" t="s">
        <v>395</v>
      </c>
      <c r="Q287" s="337"/>
      <c r="R287" s="337"/>
      <c r="S287" s="337"/>
      <c r="T287" s="338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37" t="s">
        <v>69</v>
      </c>
      <c r="X288" s="334">
        <f>IFERROR(SUM(X286:X287),"0")</f>
        <v>12</v>
      </c>
      <c r="Y288" s="334">
        <f>IFERROR(SUM(Y286:Y287),"0")</f>
        <v>12</v>
      </c>
      <c r="Z288" s="334">
        <f>IFERROR(IF(Z286="",0,Z286),"0")+IFERROR(IF(Z287="",0,Z287),"0")</f>
        <v>0.186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37" t="s">
        <v>73</v>
      </c>
      <c r="X289" s="334">
        <f>IFERROR(SUMPRODUCT(X286:X287*H286:H287),"0")</f>
        <v>72</v>
      </c>
      <c r="Y289" s="334">
        <f>IFERROR(SUMPRODUCT(Y286:Y287*H286:H287),"0")</f>
        <v>72</v>
      </c>
      <c r="Z289" s="37"/>
      <c r="AA289" s="335"/>
      <c r="AB289" s="335"/>
      <c r="AC289" s="335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396</v>
      </c>
      <c r="B291" s="54" t="s">
        <v>397</v>
      </c>
      <c r="C291" s="31">
        <v>4301136028</v>
      </c>
      <c r="D291" s="343">
        <v>4640242180304</v>
      </c>
      <c r="E291" s="344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8" t="s">
        <v>398</v>
      </c>
      <c r="Q291" s="337"/>
      <c r="R291" s="337"/>
      <c r="S291" s="337"/>
      <c r="T291" s="338"/>
      <c r="U291" s="34"/>
      <c r="V291" s="34"/>
      <c r="W291" s="35" t="s">
        <v>69</v>
      </c>
      <c r="X291" s="332">
        <v>14</v>
      </c>
      <c r="Y291" s="333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3">
        <v>4640242180236</v>
      </c>
      <c r="E292" s="344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4"/>
      <c r="V292" s="34"/>
      <c r="W292" s="35" t="s">
        <v>69</v>
      </c>
      <c r="X292" s="332">
        <v>36</v>
      </c>
      <c r="Y292" s="333">
        <f>IFERROR(IF(X292="","",X292),"")</f>
        <v>36</v>
      </c>
      <c r="Z292" s="36">
        <f>IFERROR(IF(X292="","",X292*0.0155),"")</f>
        <v>0.55800000000000005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188.46</v>
      </c>
      <c r="BN292" s="67">
        <f>IFERROR(Y292*I292,"0")</f>
        <v>188.46</v>
      </c>
      <c r="BO292" s="67">
        <f>IFERROR(X292/J292,"0")</f>
        <v>0.42857142857142855</v>
      </c>
      <c r="BP292" s="67">
        <f>IFERROR(Y292/J292,"0")</f>
        <v>0.42857142857142855</v>
      </c>
    </row>
    <row r="293" spans="1:68" ht="27" customHeight="1" x14ac:dyDescent="0.25">
      <c r="A293" s="54" t="s">
        <v>402</v>
      </c>
      <c r="B293" s="54" t="s">
        <v>403</v>
      </c>
      <c r="C293" s="31">
        <v>4301136029</v>
      </c>
      <c r="D293" s="343">
        <v>4640242180410</v>
      </c>
      <c r="E293" s="344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37" t="s">
        <v>69</v>
      </c>
      <c r="X294" s="334">
        <f>IFERROR(SUM(X291:X293),"0")</f>
        <v>50</v>
      </c>
      <c r="Y294" s="334">
        <f>IFERROR(SUM(Y291:Y293),"0")</f>
        <v>50</v>
      </c>
      <c r="Z294" s="334">
        <f>IFERROR(IF(Z291="",0,Z291),"0")+IFERROR(IF(Z292="",0,Z292),"0")+IFERROR(IF(Z293="",0,Z293),"0")</f>
        <v>0.6890400000000001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37" t="s">
        <v>73</v>
      </c>
      <c r="X295" s="334">
        <f>IFERROR(SUMPRODUCT(X291:X293*H291:H293),"0")</f>
        <v>217.8</v>
      </c>
      <c r="Y295" s="334">
        <f>IFERROR(SUMPRODUCT(Y291:Y293*H291:H293),"0")</f>
        <v>217.8</v>
      </c>
      <c r="Z295" s="37"/>
      <c r="AA295" s="335"/>
      <c r="AB295" s="335"/>
      <c r="AC295" s="335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404</v>
      </c>
      <c r="B297" s="54" t="s">
        <v>405</v>
      </c>
      <c r="C297" s="31">
        <v>4301135504</v>
      </c>
      <c r="D297" s="343">
        <v>4640242181554</v>
      </c>
      <c r="E297" s="344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7" t="s">
        <v>406</v>
      </c>
      <c r="Q297" s="337"/>
      <c r="R297" s="337"/>
      <c r="S297" s="337"/>
      <c r="T297" s="338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3">
        <v>4640242181561</v>
      </c>
      <c r="E298" s="344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7" t="s">
        <v>410</v>
      </c>
      <c r="Q298" s="337"/>
      <c r="R298" s="337"/>
      <c r="S298" s="337"/>
      <c r="T298" s="338"/>
      <c r="U298" s="34"/>
      <c r="V298" s="34"/>
      <c r="W298" s="35" t="s">
        <v>69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412</v>
      </c>
      <c r="B299" s="54" t="s">
        <v>413</v>
      </c>
      <c r="C299" s="31">
        <v>4301135374</v>
      </c>
      <c r="D299" s="343">
        <v>4640242181424</v>
      </c>
      <c r="E299" s="344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4"/>
      <c r="V299" s="34"/>
      <c r="W299" s="35" t="s">
        <v>69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414</v>
      </c>
      <c r="B300" s="54" t="s">
        <v>415</v>
      </c>
      <c r="C300" s="31">
        <v>4301135320</v>
      </c>
      <c r="D300" s="343">
        <v>4640242181592</v>
      </c>
      <c r="E300" s="344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5" t="s">
        <v>416</v>
      </c>
      <c r="Q300" s="337"/>
      <c r="R300" s="337"/>
      <c r="S300" s="337"/>
      <c r="T300" s="338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418</v>
      </c>
      <c r="B301" s="54" t="s">
        <v>419</v>
      </c>
      <c r="C301" s="31">
        <v>4301135552</v>
      </c>
      <c r="D301" s="343">
        <v>4640242181431</v>
      </c>
      <c r="E301" s="344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02" t="s">
        <v>420</v>
      </c>
      <c r="Q301" s="337"/>
      <c r="R301" s="337"/>
      <c r="S301" s="337"/>
      <c r="T301" s="338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3">
        <v>4640242181523</v>
      </c>
      <c r="E302" s="344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4"/>
      <c r="V302" s="34"/>
      <c r="W302" s="35" t="s">
        <v>69</v>
      </c>
      <c r="X302" s="332">
        <v>0</v>
      </c>
      <c r="Y302" s="333">
        <f t="shared" si="24"/>
        <v>0</v>
      </c>
      <c r="Z302" s="36">
        <f t="shared" si="29"/>
        <v>0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424</v>
      </c>
      <c r="B303" s="54" t="s">
        <v>425</v>
      </c>
      <c r="C303" s="31">
        <v>4301135404</v>
      </c>
      <c r="D303" s="343">
        <v>4640242181516</v>
      </c>
      <c r="E303" s="344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1" t="s">
        <v>426</v>
      </c>
      <c r="Q303" s="337"/>
      <c r="R303" s="337"/>
      <c r="S303" s="337"/>
      <c r="T303" s="338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3">
        <v>4640242181486</v>
      </c>
      <c r="E304" s="344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4"/>
      <c r="V304" s="34"/>
      <c r="W304" s="35" t="s">
        <v>69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429</v>
      </c>
      <c r="B305" s="54" t="s">
        <v>430</v>
      </c>
      <c r="C305" s="31">
        <v>4301135402</v>
      </c>
      <c r="D305" s="343">
        <v>4640242181493</v>
      </c>
      <c r="E305" s="34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3" t="s">
        <v>431</v>
      </c>
      <c r="Q305" s="337"/>
      <c r="R305" s="337"/>
      <c r="S305" s="337"/>
      <c r="T305" s="338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432</v>
      </c>
      <c r="B306" s="54" t="s">
        <v>433</v>
      </c>
      <c r="C306" s="31">
        <v>4301135403</v>
      </c>
      <c r="D306" s="343">
        <v>4640242181509</v>
      </c>
      <c r="E306" s="34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434</v>
      </c>
      <c r="B307" s="54" t="s">
        <v>435</v>
      </c>
      <c r="C307" s="31">
        <v>4301135304</v>
      </c>
      <c r="D307" s="343">
        <v>4640242181240</v>
      </c>
      <c r="E307" s="344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">
        <v>436</v>
      </c>
      <c r="Q307" s="337"/>
      <c r="R307" s="337"/>
      <c r="S307" s="337"/>
      <c r="T307" s="338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4301135310</v>
      </c>
      <c r="D308" s="343">
        <v>4640242181318</v>
      </c>
      <c r="E308" s="344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439</v>
      </c>
      <c r="Q308" s="337"/>
      <c r="R308" s="337"/>
      <c r="S308" s="337"/>
      <c r="T308" s="338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440</v>
      </c>
      <c r="B309" s="54" t="s">
        <v>441</v>
      </c>
      <c r="C309" s="31">
        <v>4301135306</v>
      </c>
      <c r="D309" s="343">
        <v>4640242181387</v>
      </c>
      <c r="E309" s="344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55" t="s">
        <v>442</v>
      </c>
      <c r="Q309" s="337"/>
      <c r="R309" s="337"/>
      <c r="S309" s="337"/>
      <c r="T309" s="338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4301135305</v>
      </c>
      <c r="D310" s="343">
        <v>4640242181394</v>
      </c>
      <c r="E310" s="344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1" t="s">
        <v>445</v>
      </c>
      <c r="Q310" s="337"/>
      <c r="R310" s="337"/>
      <c r="S310" s="337"/>
      <c r="T310" s="338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446</v>
      </c>
      <c r="B311" s="54" t="s">
        <v>447</v>
      </c>
      <c r="C311" s="31">
        <v>4301135309</v>
      </c>
      <c r="D311" s="343">
        <v>4640242181332</v>
      </c>
      <c r="E311" s="344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46" t="s">
        <v>448</v>
      </c>
      <c r="Q311" s="337"/>
      <c r="R311" s="337"/>
      <c r="S311" s="337"/>
      <c r="T311" s="338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449</v>
      </c>
      <c r="B312" s="54" t="s">
        <v>450</v>
      </c>
      <c r="C312" s="31">
        <v>4301135308</v>
      </c>
      <c r="D312" s="343">
        <v>4640242181349</v>
      </c>
      <c r="E312" s="344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6" t="s">
        <v>451</v>
      </c>
      <c r="Q312" s="337"/>
      <c r="R312" s="337"/>
      <c r="S312" s="337"/>
      <c r="T312" s="338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4301135307</v>
      </c>
      <c r="D313" s="343">
        <v>4640242181370</v>
      </c>
      <c r="E313" s="34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51" t="s">
        <v>454</v>
      </c>
      <c r="Q313" s="337"/>
      <c r="R313" s="337"/>
      <c r="S313" s="337"/>
      <c r="T313" s="338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456</v>
      </c>
      <c r="B314" s="54" t="s">
        <v>457</v>
      </c>
      <c r="C314" s="31">
        <v>4301135318</v>
      </c>
      <c r="D314" s="343">
        <v>4607111037480</v>
      </c>
      <c r="E314" s="344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3" t="s">
        <v>458</v>
      </c>
      <c r="Q314" s="337"/>
      <c r="R314" s="337"/>
      <c r="S314" s="337"/>
      <c r="T314" s="338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4301135319</v>
      </c>
      <c r="D315" s="343">
        <v>4607111037473</v>
      </c>
      <c r="E315" s="344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42" t="s">
        <v>462</v>
      </c>
      <c r="Q315" s="337"/>
      <c r="R315" s="337"/>
      <c r="S315" s="337"/>
      <c r="T315" s="338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464</v>
      </c>
      <c r="B316" s="54" t="s">
        <v>465</v>
      </c>
      <c r="C316" s="31">
        <v>4301135198</v>
      </c>
      <c r="D316" s="343">
        <v>4640242180663</v>
      </c>
      <c r="E316" s="344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2" t="s">
        <v>466</v>
      </c>
      <c r="Q316" s="337"/>
      <c r="R316" s="337"/>
      <c r="S316" s="337"/>
      <c r="T316" s="338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468</v>
      </c>
      <c r="B317" s="54" t="s">
        <v>469</v>
      </c>
      <c r="C317" s="31">
        <v>4301135723</v>
      </c>
      <c r="D317" s="343">
        <v>4640242181783</v>
      </c>
      <c r="E317" s="344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7"/>
      <c r="R317" s="337"/>
      <c r="S317" s="337"/>
      <c r="T317" s="338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37" t="s">
        <v>69</v>
      </c>
      <c r="X318" s="334">
        <f>IFERROR(SUM(X297:X317),"0")</f>
        <v>0</v>
      </c>
      <c r="Y318" s="334">
        <f>IFERROR(SUM(Y297:Y317),"0")</f>
        <v>0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37" t="s">
        <v>73</v>
      </c>
      <c r="X319" s="334">
        <f>IFERROR(SUMPRODUCT(X297:X317*H297:H317),"0")</f>
        <v>0</v>
      </c>
      <c r="Y319" s="334">
        <f>IFERROR(SUMPRODUCT(Y297:Y317*H297:H317),"0")</f>
        <v>0</v>
      </c>
      <c r="Z319" s="37"/>
      <c r="AA319" s="335"/>
      <c r="AB319" s="335"/>
      <c r="AC319" s="335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473</v>
      </c>
      <c r="B322" s="54" t="s">
        <v>474</v>
      </c>
      <c r="C322" s="31">
        <v>4301135268</v>
      </c>
      <c r="D322" s="343">
        <v>4640242181134</v>
      </c>
      <c r="E322" s="344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52" t="s">
        <v>475</v>
      </c>
      <c r="Q322" s="337"/>
      <c r="R322" s="337"/>
      <c r="S322" s="337"/>
      <c r="T322" s="338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5067.24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5067.24</v>
      </c>
      <c r="Z325" s="37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37" t="s">
        <v>73</v>
      </c>
      <c r="X326" s="334">
        <f>IFERROR(SUM(BM22:BM322),"0")</f>
        <v>5598.4859999999981</v>
      </c>
      <c r="Y326" s="334">
        <f>IFERROR(SUM(BN22:BN322),"0")</f>
        <v>5598.4859999999981</v>
      </c>
      <c r="Z326" s="37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37" t="s">
        <v>480</v>
      </c>
      <c r="X327" s="38">
        <f>ROUNDUP(SUM(BO22:BO322),0)</f>
        <v>14</v>
      </c>
      <c r="Y327" s="38">
        <f>ROUNDUP(SUM(BP22:BP322),0)</f>
        <v>14</v>
      </c>
      <c r="Z327" s="37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37" t="s">
        <v>73</v>
      </c>
      <c r="X328" s="334">
        <f>GrossWeightTotal+PalletQtyTotal*25</f>
        <v>5948.4859999999981</v>
      </c>
      <c r="Y328" s="334">
        <f>GrossWeightTotalR+PalletQtyTotalR*25</f>
        <v>5948.4859999999981</v>
      </c>
      <c r="Z328" s="37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1212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1212</v>
      </c>
      <c r="Z329" s="37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17.703100000000003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329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329" t="s">
        <v>356</v>
      </c>
      <c r="AF332" s="329" t="s">
        <v>361</v>
      </c>
      <c r="AG332" s="329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330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84</v>
      </c>
      <c r="D335" s="46">
        <f>IFERROR(X35*H35,"0")+IFERROR(X36*H36,"0")+IFERROR(X37*H37,"0")</f>
        <v>0</v>
      </c>
      <c r="E335" s="46">
        <f>IFERROR(X42*H42,"0")+IFERROR(X43*H43,"0")+IFERROR(X44*H44,"0")+IFERROR(X45*H45,"0")+IFERROR(X46*H46,"0")+IFERROR(X47*H47,"0")+IFERROR(X48*H48,"0")+IFERROR(X49*H49,"0")</f>
        <v>328.8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480</v>
      </c>
      <c r="H335" s="46">
        <f>IFERROR(X84*H84,"0")</f>
        <v>50.4</v>
      </c>
      <c r="I335" s="46">
        <f>IFERROR(X89*H89,"0")+IFERROR(X90*H90,"0")</f>
        <v>302.40000000000003</v>
      </c>
      <c r="J335" s="46">
        <f>IFERROR(X95*H95,"0")+IFERROR(X96*H96,"0")+IFERROR(X97*H97,"0")+IFERROR(X98*H98,"0")+IFERROR(X99*H99,"0")+IFERROR(X100*H100,"0")</f>
        <v>352.8</v>
      </c>
      <c r="K335" s="46">
        <f>IFERROR(X105*H105,"0")+IFERROR(X106*H106,"0")+IFERROR(X107*H107,"0")</f>
        <v>124.32</v>
      </c>
      <c r="L335" s="46">
        <f>IFERROR(X112*H112,"0")+IFERROR(X113*H113,"0")+IFERROR(X114*H114,"0")+IFERROR(X115*H115,"0")+IFERROR(X116*H116,"0")+IFERROR(X117*H117,"0")+IFERROR(X121*H121,"0")</f>
        <v>1359.3600000000001</v>
      </c>
      <c r="M335" s="46">
        <f>IFERROR(X126*H126,"0")+IFERROR(X127*H127,"0")</f>
        <v>336</v>
      </c>
      <c r="N335" s="330"/>
      <c r="O335" s="46">
        <f>IFERROR(X132*H132,"0")+IFERROR(X133*H133,"0")</f>
        <v>210</v>
      </c>
      <c r="P335" s="46">
        <f>IFERROR(X138*H138,"0")+IFERROR(X139*H139,"0")</f>
        <v>126</v>
      </c>
      <c r="Q335" s="46">
        <f>IFERROR(X144*H144,"0")</f>
        <v>42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70.56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300</v>
      </c>
      <c r="W335" s="46">
        <f>IFERROR(X185*H185,"0")+IFERROR(X186*H186,"0")+IFERROR(X187*H187,"0")+IFERROR(X191*H191,"0")</f>
        <v>168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201.6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0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60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471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2776.7999999999997</v>
      </c>
      <c r="B338" s="60">
        <f>SUMPRODUCT(--(BB:BB="ПГП"),--(W:W="кор"),H:H,Y:Y)+SUMPRODUCT(--(BB:BB="ПГП"),--(W:W="кг"),Y:Y)</f>
        <v>2290.4400000000005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