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103D50A4-E215-4CD9-8F6A-4F86B6424A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Y571" i="1" s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Y563" i="1" s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Y554" i="1" s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P534" i="1" s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P516" i="1" s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Y505" i="1" s="1"/>
  <c r="P502" i="1"/>
  <c r="X500" i="1"/>
  <c r="X499" i="1"/>
  <c r="BO498" i="1"/>
  <c r="BM498" i="1"/>
  <c r="Y498" i="1"/>
  <c r="BP498" i="1" s="1"/>
  <c r="P498" i="1"/>
  <c r="BO497" i="1"/>
  <c r="BM497" i="1"/>
  <c r="Z497" i="1"/>
  <c r="Y497" i="1"/>
  <c r="BP497" i="1" s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Y499" i="1" s="1"/>
  <c r="P490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Y482" i="1" s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Z583" i="1" s="1"/>
  <c r="P449" i="1"/>
  <c r="X446" i="1"/>
  <c r="X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45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Y583" i="1" s="1"/>
  <c r="P436" i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X583" i="1" s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N343" i="1"/>
  <c r="BM343" i="1"/>
  <c r="Z343" i="1"/>
  <c r="Y343" i="1"/>
  <c r="BP343" i="1" s="1"/>
  <c r="P343" i="1"/>
  <c r="BO342" i="1"/>
  <c r="BM342" i="1"/>
  <c r="Y342" i="1"/>
  <c r="BP342" i="1" s="1"/>
  <c r="BO341" i="1"/>
  <c r="BM341" i="1"/>
  <c r="Y341" i="1"/>
  <c r="Y346" i="1" s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8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2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58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R583" i="1" s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Y256" i="1" s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Y244" i="1" s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K583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Y203" i="1"/>
  <c r="BP203" i="1" s="1"/>
  <c r="P203" i="1"/>
  <c r="BO202" i="1"/>
  <c r="BM202" i="1"/>
  <c r="Z202" i="1"/>
  <c r="Y202" i="1"/>
  <c r="Y211" i="1" s="1"/>
  <c r="P202" i="1"/>
  <c r="X200" i="1"/>
  <c r="X199" i="1"/>
  <c r="BO198" i="1"/>
  <c r="BM198" i="1"/>
  <c r="Z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BP193" i="1" s="1"/>
  <c r="P193" i="1"/>
  <c r="BO192" i="1"/>
  <c r="BN192" i="1"/>
  <c r="BM192" i="1"/>
  <c r="Z192" i="1"/>
  <c r="Y192" i="1"/>
  <c r="J583" i="1" s="1"/>
  <c r="P192" i="1"/>
  <c r="X189" i="1"/>
  <c r="X188" i="1"/>
  <c r="BO187" i="1"/>
  <c r="BM187" i="1"/>
  <c r="Y187" i="1"/>
  <c r="Y188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BP177" i="1" s="1"/>
  <c r="P177" i="1"/>
  <c r="BO176" i="1"/>
  <c r="BM176" i="1"/>
  <c r="Z176" i="1"/>
  <c r="Y176" i="1"/>
  <c r="BP176" i="1" s="1"/>
  <c r="P176" i="1"/>
  <c r="BO175" i="1"/>
  <c r="BM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8" i="1" s="1"/>
  <c r="P169" i="1"/>
  <c r="X167" i="1"/>
  <c r="X166" i="1"/>
  <c r="BO165" i="1"/>
  <c r="BM165" i="1"/>
  <c r="Y165" i="1"/>
  <c r="I583" i="1" s="1"/>
  <c r="P165" i="1"/>
  <c r="X161" i="1"/>
  <c r="X160" i="1"/>
  <c r="BO159" i="1"/>
  <c r="BM159" i="1"/>
  <c r="Y159" i="1"/>
  <c r="Y160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83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4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P93" i="1"/>
  <c r="BP92" i="1"/>
  <c r="BO92" i="1"/>
  <c r="BN92" i="1"/>
  <c r="BM92" i="1"/>
  <c r="Z92" i="1"/>
  <c r="Y92" i="1"/>
  <c r="Y101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C583" i="1" s="1"/>
  <c r="P37" i="1"/>
  <c r="X33" i="1"/>
  <c r="X32" i="1"/>
  <c r="BO31" i="1"/>
  <c r="BM31" i="1"/>
  <c r="Y31" i="1"/>
  <c r="Y32" i="1" s="1"/>
  <c r="P31" i="1"/>
  <c r="X29" i="1"/>
  <c r="X28" i="1"/>
  <c r="X577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9" i="1"/>
  <c r="Y33" i="1"/>
  <c r="Y41" i="1"/>
  <c r="Y56" i="1"/>
  <c r="Y62" i="1"/>
  <c r="Y68" i="1"/>
  <c r="Y78" i="1"/>
  <c r="Y82" i="1"/>
  <c r="Y89" i="1"/>
  <c r="Y100" i="1"/>
  <c r="Y109" i="1"/>
  <c r="Y115" i="1"/>
  <c r="Y125" i="1"/>
  <c r="Y129" i="1"/>
  <c r="Y136" i="1"/>
  <c r="Y140" i="1"/>
  <c r="Y146" i="1"/>
  <c r="Y151" i="1"/>
  <c r="Y157" i="1"/>
  <c r="Y161" i="1"/>
  <c r="Y167" i="1"/>
  <c r="BN174" i="1"/>
  <c r="BN176" i="1"/>
  <c r="Y179" i="1"/>
  <c r="Z181" i="1"/>
  <c r="BN181" i="1"/>
  <c r="BP181" i="1"/>
  <c r="Z182" i="1"/>
  <c r="BN182" i="1"/>
  <c r="Z183" i="1"/>
  <c r="BN183" i="1"/>
  <c r="Y184" i="1"/>
  <c r="Y189" i="1"/>
  <c r="Z193" i="1"/>
  <c r="Z194" i="1" s="1"/>
  <c r="BN193" i="1"/>
  <c r="Y194" i="1"/>
  <c r="Z197" i="1"/>
  <c r="Z199" i="1" s="1"/>
  <c r="BN197" i="1"/>
  <c r="BP197" i="1"/>
  <c r="Y200" i="1"/>
  <c r="Z203" i="1"/>
  <c r="Z210" i="1" s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Y228" i="1"/>
  <c r="Z232" i="1"/>
  <c r="BN232" i="1"/>
  <c r="Z234" i="1"/>
  <c r="BN234" i="1"/>
  <c r="Z236" i="1"/>
  <c r="BN236" i="1"/>
  <c r="Z238" i="1"/>
  <c r="BN238" i="1"/>
  <c r="Y239" i="1"/>
  <c r="Y245" i="1"/>
  <c r="Y257" i="1"/>
  <c r="L583" i="1"/>
  <c r="Y266" i="1"/>
  <c r="Y267" i="1"/>
  <c r="Z261" i="1"/>
  <c r="BN261" i="1"/>
  <c r="BP262" i="1"/>
  <c r="BN262" i="1"/>
  <c r="Z262" i="1"/>
  <c r="H9" i="1"/>
  <c r="B583" i="1"/>
  <c r="X574" i="1"/>
  <c r="X575" i="1"/>
  <c r="Z23" i="1"/>
  <c r="Z28" i="1" s="1"/>
  <c r="BN23" i="1"/>
  <c r="Y574" i="1" s="1"/>
  <c r="Z25" i="1"/>
  <c r="BN25" i="1"/>
  <c r="Z27" i="1"/>
  <c r="BN27" i="1"/>
  <c r="Y28" i="1"/>
  <c r="X573" i="1"/>
  <c r="Z31" i="1"/>
  <c r="Z32" i="1" s="1"/>
  <c r="BN31" i="1"/>
  <c r="BP31" i="1"/>
  <c r="Y575" i="1" s="1"/>
  <c r="Z37" i="1"/>
  <c r="Z41" i="1" s="1"/>
  <c r="BN37" i="1"/>
  <c r="BP37" i="1"/>
  <c r="Z39" i="1"/>
  <c r="BN39" i="1"/>
  <c r="Y42" i="1"/>
  <c r="D583" i="1"/>
  <c r="Z50" i="1"/>
  <c r="Z55" i="1" s="1"/>
  <c r="BN50" i="1"/>
  <c r="Z52" i="1"/>
  <c r="BN52" i="1"/>
  <c r="Z54" i="1"/>
  <c r="BN54" i="1"/>
  <c r="Y55" i="1"/>
  <c r="Z58" i="1"/>
  <c r="Z62" i="1" s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2" i="1" s="1"/>
  <c r="BN80" i="1"/>
  <c r="BP80" i="1"/>
  <c r="E583" i="1"/>
  <c r="Z87" i="1"/>
  <c r="Z89" i="1" s="1"/>
  <c r="BN87" i="1"/>
  <c r="Y90" i="1"/>
  <c r="Z93" i="1"/>
  <c r="Z100" i="1" s="1"/>
  <c r="BN93" i="1"/>
  <c r="Z94" i="1"/>
  <c r="BN94" i="1"/>
  <c r="Z96" i="1"/>
  <c r="BN96" i="1"/>
  <c r="Z98" i="1"/>
  <c r="BN98" i="1"/>
  <c r="F583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1" i="1"/>
  <c r="BN121" i="1"/>
  <c r="Z123" i="1"/>
  <c r="BN123" i="1"/>
  <c r="Z127" i="1"/>
  <c r="Z129" i="1" s="1"/>
  <c r="BN127" i="1"/>
  <c r="BP127" i="1"/>
  <c r="G583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Z159" i="1"/>
  <c r="Z160" i="1" s="1"/>
  <c r="BN159" i="1"/>
  <c r="BP159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Z187" i="1"/>
  <c r="Z188" i="1" s="1"/>
  <c r="BN187" i="1"/>
  <c r="BP187" i="1"/>
  <c r="BP192" i="1"/>
  <c r="Y195" i="1"/>
  <c r="BN198" i="1"/>
  <c r="BN202" i="1"/>
  <c r="BP202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6" i="1"/>
  <c r="Z227" i="1" s="1"/>
  <c r="BN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51" i="1"/>
  <c r="Z256" i="1" s="1"/>
  <c r="BN251" i="1"/>
  <c r="BP251" i="1"/>
  <c r="Z252" i="1"/>
  <c r="BN252" i="1"/>
  <c r="Z253" i="1"/>
  <c r="BN253" i="1"/>
  <c r="Z254" i="1"/>
  <c r="BN254" i="1"/>
  <c r="Z255" i="1"/>
  <c r="BN255" i="1"/>
  <c r="BP260" i="1"/>
  <c r="BP264" i="1"/>
  <c r="BN264" i="1"/>
  <c r="Z264" i="1"/>
  <c r="Z266" i="1" s="1"/>
  <c r="M583" i="1"/>
  <c r="Z271" i="1"/>
  <c r="Z274" i="1" s="1"/>
  <c r="BN271" i="1"/>
  <c r="Y275" i="1"/>
  <c r="O583" i="1"/>
  <c r="Z279" i="1"/>
  <c r="Z282" i="1" s="1"/>
  <c r="BN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Z302" i="1" s="1"/>
  <c r="BN300" i="1"/>
  <c r="BP300" i="1"/>
  <c r="Y303" i="1"/>
  <c r="Y308" i="1"/>
  <c r="T583" i="1"/>
  <c r="Z312" i="1"/>
  <c r="Z317" i="1" s="1"/>
  <c r="BN312" i="1"/>
  <c r="Z314" i="1"/>
  <c r="BN314" i="1"/>
  <c r="Z316" i="1"/>
  <c r="BN316" i="1"/>
  <c r="Y317" i="1"/>
  <c r="Z320" i="1"/>
  <c r="Z324" i="1" s="1"/>
  <c r="BN320" i="1"/>
  <c r="BP320" i="1"/>
  <c r="Z322" i="1"/>
  <c r="BN322" i="1"/>
  <c r="Y325" i="1"/>
  <c r="Z328" i="1"/>
  <c r="Z332" i="1" s="1"/>
  <c r="BN328" i="1"/>
  <c r="Z330" i="1"/>
  <c r="BN330" i="1"/>
  <c r="Y333" i="1"/>
  <c r="Z336" i="1"/>
  <c r="Z338" i="1" s="1"/>
  <c r="BN336" i="1"/>
  <c r="Y339" i="1"/>
  <c r="Z341" i="1"/>
  <c r="Z345" i="1" s="1"/>
  <c r="BN341" i="1"/>
  <c r="BP341" i="1"/>
  <c r="Z342" i="1"/>
  <c r="BN342" i="1"/>
  <c r="Y274" i="1"/>
  <c r="Y283" i="1"/>
  <c r="Y288" i="1"/>
  <c r="Y297" i="1"/>
  <c r="Y302" i="1"/>
  <c r="Y318" i="1"/>
  <c r="Y345" i="1"/>
  <c r="Z351" i="1"/>
  <c r="BP349" i="1"/>
  <c r="BN349" i="1"/>
  <c r="Z349" i="1"/>
  <c r="Y362" i="1"/>
  <c r="Y374" i="1"/>
  <c r="Y380" i="1"/>
  <c r="Y384" i="1"/>
  <c r="Y397" i="1"/>
  <c r="Y409" i="1"/>
  <c r="Y413" i="1"/>
  <c r="Y427" i="1"/>
  <c r="Y433" i="1"/>
  <c r="Y438" i="1"/>
  <c r="Y446" i="1"/>
  <c r="Y451" i="1"/>
  <c r="Y488" i="1"/>
  <c r="BN497" i="1"/>
  <c r="Y500" i="1"/>
  <c r="Z503" i="1"/>
  <c r="BN503" i="1"/>
  <c r="Y506" i="1"/>
  <c r="Y510" i="1"/>
  <c r="Y521" i="1"/>
  <c r="AC583" i="1"/>
  <c r="BP518" i="1"/>
  <c r="BN518" i="1"/>
  <c r="Z518" i="1"/>
  <c r="BP520" i="1"/>
  <c r="BN520" i="1"/>
  <c r="Z520" i="1"/>
  <c r="Y522" i="1"/>
  <c r="Y539" i="1"/>
  <c r="BP532" i="1"/>
  <c r="BN532" i="1"/>
  <c r="Z532" i="1"/>
  <c r="Y540" i="1"/>
  <c r="U583" i="1"/>
  <c r="Y357" i="1"/>
  <c r="Z360" i="1"/>
  <c r="Z362" i="1" s="1"/>
  <c r="BN360" i="1"/>
  <c r="V583" i="1"/>
  <c r="Z368" i="1"/>
  <c r="Z374" i="1" s="1"/>
  <c r="BN368" i="1"/>
  <c r="Z370" i="1"/>
  <c r="BN370" i="1"/>
  <c r="Z372" i="1"/>
  <c r="BN372" i="1"/>
  <c r="Y375" i="1"/>
  <c r="Z378" i="1"/>
  <c r="Z379" i="1" s="1"/>
  <c r="BN378" i="1"/>
  <c r="Z382" i="1"/>
  <c r="Z384" i="1" s="1"/>
  <c r="BN382" i="1"/>
  <c r="BP382" i="1"/>
  <c r="W583" i="1"/>
  <c r="Z393" i="1"/>
  <c r="Z397" i="1" s="1"/>
  <c r="BN393" i="1"/>
  <c r="Z395" i="1"/>
  <c r="BN395" i="1"/>
  <c r="Y398" i="1"/>
  <c r="Z405" i="1"/>
  <c r="Z408" i="1" s="1"/>
  <c r="BN405" i="1"/>
  <c r="Z407" i="1"/>
  <c r="BN407" i="1"/>
  <c r="Z411" i="1"/>
  <c r="Z412" i="1" s="1"/>
  <c r="BN411" i="1"/>
  <c r="BP411" i="1"/>
  <c r="Z417" i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36" i="1"/>
  <c r="Z438" i="1" s="1"/>
  <c r="BN436" i="1"/>
  <c r="BP436" i="1"/>
  <c r="Y439" i="1"/>
  <c r="Z442" i="1"/>
  <c r="Z445" i="1" s="1"/>
  <c r="BN442" i="1"/>
  <c r="Z444" i="1"/>
  <c r="BN444" i="1"/>
  <c r="Z449" i="1"/>
  <c r="Z451" i="1" s="1"/>
  <c r="BN449" i="1"/>
  <c r="BP449" i="1"/>
  <c r="Y452" i="1"/>
  <c r="Y457" i="1"/>
  <c r="AB583" i="1"/>
  <c r="Z466" i="1"/>
  <c r="Z481" i="1" s="1"/>
  <c r="BN466" i="1"/>
  <c r="Z468" i="1"/>
  <c r="BN468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Z484" i="1"/>
  <c r="Z487" i="1" s="1"/>
  <c r="BN484" i="1"/>
  <c r="BP484" i="1"/>
  <c r="Z486" i="1"/>
  <c r="BN486" i="1"/>
  <c r="Z490" i="1"/>
  <c r="BN490" i="1"/>
  <c r="BP490" i="1"/>
  <c r="Z492" i="1"/>
  <c r="BN492" i="1"/>
  <c r="Z494" i="1"/>
  <c r="BN494" i="1"/>
  <c r="Z496" i="1"/>
  <c r="BN496" i="1"/>
  <c r="Z498" i="1"/>
  <c r="BN498" i="1"/>
  <c r="Z502" i="1"/>
  <c r="Z505" i="1" s="1"/>
  <c r="BN502" i="1"/>
  <c r="BP502" i="1"/>
  <c r="Z504" i="1"/>
  <c r="BN504" i="1"/>
  <c r="Z508" i="1"/>
  <c r="Z510" i="1" s="1"/>
  <c r="BN508" i="1"/>
  <c r="BP508" i="1"/>
  <c r="Z515" i="1"/>
  <c r="BN515" i="1"/>
  <c r="BP515" i="1"/>
  <c r="Z516" i="1"/>
  <c r="BN516" i="1"/>
  <c r="BP517" i="1"/>
  <c r="BN517" i="1"/>
  <c r="Z517" i="1"/>
  <c r="BP519" i="1"/>
  <c r="BN519" i="1"/>
  <c r="Z519" i="1"/>
  <c r="BP533" i="1"/>
  <c r="BN533" i="1"/>
  <c r="Z533" i="1"/>
  <c r="Y555" i="1"/>
  <c r="Y564" i="1"/>
  <c r="Y572" i="1"/>
  <c r="Z534" i="1"/>
  <c r="BN534" i="1"/>
  <c r="Z535" i="1"/>
  <c r="BN535" i="1"/>
  <c r="Z536" i="1"/>
  <c r="BN536" i="1"/>
  <c r="Z537" i="1"/>
  <c r="BN537" i="1"/>
  <c r="Z538" i="1"/>
  <c r="BN538" i="1"/>
  <c r="Z550" i="1"/>
  <c r="BN550" i="1"/>
  <c r="BP550" i="1"/>
  <c r="Z551" i="1"/>
  <c r="BN551" i="1"/>
  <c r="Z552" i="1"/>
  <c r="BN552" i="1"/>
  <c r="Z553" i="1"/>
  <c r="BN553" i="1"/>
  <c r="Y560" i="1"/>
  <c r="Z562" i="1"/>
  <c r="Z563" i="1" s="1"/>
  <c r="BN562" i="1"/>
  <c r="BP562" i="1"/>
  <c r="Z570" i="1"/>
  <c r="Z571" i="1" s="1"/>
  <c r="BN570" i="1"/>
  <c r="BP570" i="1"/>
  <c r="Y576" i="1" l="1"/>
  <c r="Z554" i="1"/>
  <c r="Z499" i="1"/>
  <c r="Z427" i="1"/>
  <c r="Z539" i="1"/>
  <c r="Z124" i="1"/>
  <c r="Z578" i="1" s="1"/>
  <c r="Y577" i="1"/>
  <c r="X576" i="1"/>
  <c r="Z222" i="1"/>
  <c r="Z521" i="1"/>
  <c r="Z184" i="1"/>
  <c r="Y573" i="1"/>
</calcChain>
</file>

<file path=xl/sharedStrings.xml><?xml version="1.0" encoding="utf-8"?>
<sst xmlns="http://schemas.openxmlformats.org/spreadsheetml/2006/main" count="2613" uniqueCount="938">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</sst>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4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/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19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20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37"/>
      <c r="R10" s="838"/>
      <c r="U10" s="24" t="s">
        <v>22</v>
      </c>
      <c r="V10" s="693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35" t="s">
        <v>27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34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35</v>
      </c>
      <c r="B17" s="688" t="s">
        <v>36</v>
      </c>
      <c r="C17" s="800" t="s">
        <v>37</v>
      </c>
      <c r="D17" s="688" t="s">
        <v>38</v>
      </c>
      <c r="E17" s="754"/>
      <c r="F17" s="688" t="s">
        <v>39</v>
      </c>
      <c r="G17" s="688" t="s">
        <v>40</v>
      </c>
      <c r="H17" s="688" t="s">
        <v>41</v>
      </c>
      <c r="I17" s="688" t="s">
        <v>42</v>
      </c>
      <c r="J17" s="688" t="s">
        <v>43</v>
      </c>
      <c r="K17" s="688" t="s">
        <v>44</v>
      </c>
      <c r="L17" s="688" t="s">
        <v>45</v>
      </c>
      <c r="M17" s="688" t="s">
        <v>46</v>
      </c>
      <c r="N17" s="688" t="s">
        <v>47</v>
      </c>
      <c r="O17" s="688" t="s">
        <v>48</v>
      </c>
      <c r="P17" s="688" t="s">
        <v>49</v>
      </c>
      <c r="Q17" s="753"/>
      <c r="R17" s="753"/>
      <c r="S17" s="753"/>
      <c r="T17" s="754"/>
      <c r="U17" s="1005" t="s">
        <v>50</v>
      </c>
      <c r="V17" s="777"/>
      <c r="W17" s="688" t="s">
        <v>51</v>
      </c>
      <c r="X17" s="688" t="s">
        <v>52</v>
      </c>
      <c r="Y17" s="1006" t="s">
        <v>53</v>
      </c>
      <c r="Z17" s="908" t="s">
        <v>54</v>
      </c>
      <c r="AA17" s="887" t="s">
        <v>55</v>
      </c>
      <c r="AB17" s="887" t="s">
        <v>56</v>
      </c>
      <c r="AC17" s="887" t="s">
        <v>57</v>
      </c>
      <c r="AD17" s="887" t="s">
        <v>58</v>
      </c>
      <c r="AE17" s="965"/>
      <c r="AF17" s="966"/>
      <c r="AG17" s="66"/>
      <c r="BD17" s="65" t="s">
        <v>59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60</v>
      </c>
      <c r="V18" s="67" t="s">
        <v>61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62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85</v>
      </c>
      <c r="Q28" s="660"/>
      <c r="R28" s="660"/>
      <c r="S28" s="660"/>
      <c r="T28" s="660"/>
      <c r="U28" s="660"/>
      <c r="V28" s="661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85</v>
      </c>
      <c r="Q29" s="660"/>
      <c r="R29" s="660"/>
      <c r="S29" s="660"/>
      <c r="T29" s="660"/>
      <c r="U29" s="660"/>
      <c r="V29" s="661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85</v>
      </c>
      <c r="Q32" s="660"/>
      <c r="R32" s="660"/>
      <c r="S32" s="660"/>
      <c r="T32" s="660"/>
      <c r="U32" s="660"/>
      <c r="V32" s="661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85</v>
      </c>
      <c r="Q33" s="660"/>
      <c r="R33" s="660"/>
      <c r="S33" s="660"/>
      <c r="T33" s="660"/>
      <c r="U33" s="660"/>
      <c r="V33" s="661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93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85</v>
      </c>
      <c r="Q41" s="660"/>
      <c r="R41" s="660"/>
      <c r="S41" s="660"/>
      <c r="T41" s="660"/>
      <c r="U41" s="660"/>
      <c r="V41" s="661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85</v>
      </c>
      <c r="Q42" s="660"/>
      <c r="R42" s="660"/>
      <c r="S42" s="660"/>
      <c r="T42" s="660"/>
      <c r="U42" s="660"/>
      <c r="V42" s="661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customHeight="1" x14ac:dyDescent="0.25">
      <c r="A43" s="667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85</v>
      </c>
      <c r="Q45" s="660"/>
      <c r="R45" s="660"/>
      <c r="S45" s="660"/>
      <c r="T45" s="660"/>
      <c r="U45" s="660"/>
      <c r="V45" s="661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85</v>
      </c>
      <c r="Q46" s="660"/>
      <c r="R46" s="660"/>
      <c r="S46" s="660"/>
      <c r="T46" s="660"/>
      <c r="U46" s="660"/>
      <c r="V46" s="661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68</v>
      </c>
      <c r="X49" s="641">
        <v>4</v>
      </c>
      <c r="Y49" s="642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4.1553571428571434</v>
      </c>
      <c r="BN49" s="64">
        <f t="shared" ref="BN49:BN54" si="8">IFERROR(Y49*I49/H49,"0")</f>
        <v>11.635</v>
      </c>
      <c r="BO49" s="64">
        <f t="shared" ref="BO49:BO54" si="9">IFERROR(1/J49*(X49/H49),"0")</f>
        <v>5.580357142857143E-3</v>
      </c>
      <c r="BP49" s="64">
        <f t="shared" ref="BP49:BP54" si="10">IFERROR(1/J49*(Y49/H49),"0")</f>
        <v>1.5625E-2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68</v>
      </c>
      <c r="X52" s="641">
        <v>13</v>
      </c>
      <c r="Y52" s="642">
        <f t="shared" si="6"/>
        <v>16</v>
      </c>
      <c r="Z52" s="36">
        <f>IFERROR(IF(Y52=0,"",ROUNDUP(Y52/H52,0)*0.00902),"")</f>
        <v>3.6080000000000001E-2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13.682499999999999</v>
      </c>
      <c r="BN52" s="64">
        <f t="shared" si="8"/>
        <v>16.84</v>
      </c>
      <c r="BO52" s="64">
        <f t="shared" si="9"/>
        <v>2.462121212121212E-2</v>
      </c>
      <c r="BP52" s="64">
        <f t="shared" si="10"/>
        <v>3.0303030303030304E-2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85</v>
      </c>
      <c r="Q55" s="660"/>
      <c r="R55" s="660"/>
      <c r="S55" s="660"/>
      <c r="T55" s="660"/>
      <c r="U55" s="660"/>
      <c r="V55" s="661"/>
      <c r="W55" s="37" t="s">
        <v>86</v>
      </c>
      <c r="X55" s="643">
        <f>IFERROR(X49/H49,"0")+IFERROR(X50/H50,"0")+IFERROR(X51/H51,"0")+IFERROR(X52/H52,"0")+IFERROR(X53/H53,"0")+IFERROR(X54/H54,"0")</f>
        <v>3.6071428571428572</v>
      </c>
      <c r="Y55" s="643">
        <f>IFERROR(Y49/H49,"0")+IFERROR(Y50/H50,"0")+IFERROR(Y51/H51,"0")+IFERROR(Y52/H52,"0")+IFERROR(Y53/H53,"0")+IFERROR(Y54/H54,"0")</f>
        <v>5</v>
      </c>
      <c r="Z55" s="643">
        <f>IFERROR(IF(Z49="",0,Z49),"0")+IFERROR(IF(Z50="",0,Z50),"0")+IFERROR(IF(Z51="",0,Z51),"0")+IFERROR(IF(Z52="",0,Z52),"0")+IFERROR(IF(Z53="",0,Z53),"0")+IFERROR(IF(Z54="",0,Z54),"0")</f>
        <v>5.5059999999999998E-2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85</v>
      </c>
      <c r="Q56" s="660"/>
      <c r="R56" s="660"/>
      <c r="S56" s="660"/>
      <c r="T56" s="660"/>
      <c r="U56" s="660"/>
      <c r="V56" s="661"/>
      <c r="W56" s="37" t="s">
        <v>68</v>
      </c>
      <c r="X56" s="643">
        <f>IFERROR(SUM(X49:X54),"0")</f>
        <v>17</v>
      </c>
      <c r="Y56" s="643">
        <f>IFERROR(SUM(Y49:Y54),"0")</f>
        <v>27.2</v>
      </c>
      <c r="Z56" s="37"/>
      <c r="AA56" s="644"/>
      <c r="AB56" s="644"/>
      <c r="AC56" s="644"/>
    </row>
    <row r="57" spans="1:68" ht="14.25" customHeight="1" x14ac:dyDescent="0.25">
      <c r="A57" s="667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68</v>
      </c>
      <c r="X58" s="641">
        <v>33</v>
      </c>
      <c r="Y58" s="642">
        <f>IFERROR(IF(X58="",0,CEILING((X58/$H58),1)*$H58),"")</f>
        <v>43.2</v>
      </c>
      <c r="Z58" s="36">
        <f>IFERROR(IF(Y58=0,"",ROUNDUP(Y58/H58,0)*0.01898),"")</f>
        <v>7.5920000000000001E-2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34.329166666666666</v>
      </c>
      <c r="BN58" s="64">
        <f>IFERROR(Y58*I58/H58,"0")</f>
        <v>44.94</v>
      </c>
      <c r="BO58" s="64">
        <f>IFERROR(1/J58*(X58/H58),"0")</f>
        <v>4.7743055555555552E-2</v>
      </c>
      <c r="BP58" s="64">
        <f>IFERROR(1/J58*(Y58/H58),"0")</f>
        <v>6.25E-2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85</v>
      </c>
      <c r="Q62" s="660"/>
      <c r="R62" s="660"/>
      <c r="S62" s="660"/>
      <c r="T62" s="660"/>
      <c r="U62" s="660"/>
      <c r="V62" s="661"/>
      <c r="W62" s="37" t="s">
        <v>86</v>
      </c>
      <c r="X62" s="643">
        <f>IFERROR(X58/H58,"0")+IFERROR(X59/H59,"0")+IFERROR(X60/H60,"0")+IFERROR(X61/H61,"0")</f>
        <v>3.0555555555555554</v>
      </c>
      <c r="Y62" s="643">
        <f>IFERROR(Y58/H58,"0")+IFERROR(Y59/H59,"0")+IFERROR(Y60/H60,"0")+IFERROR(Y61/H61,"0")</f>
        <v>4</v>
      </c>
      <c r="Z62" s="643">
        <f>IFERROR(IF(Z58="",0,Z58),"0")+IFERROR(IF(Z59="",0,Z59),"0")+IFERROR(IF(Z60="",0,Z60),"0")+IFERROR(IF(Z61="",0,Z61),"0")</f>
        <v>7.5920000000000001E-2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85</v>
      </c>
      <c r="Q63" s="660"/>
      <c r="R63" s="660"/>
      <c r="S63" s="660"/>
      <c r="T63" s="660"/>
      <c r="U63" s="660"/>
      <c r="V63" s="661"/>
      <c r="W63" s="37" t="s">
        <v>68</v>
      </c>
      <c r="X63" s="643">
        <f>IFERROR(SUM(X58:X61),"0")</f>
        <v>33</v>
      </c>
      <c r="Y63" s="643">
        <f>IFERROR(SUM(Y58:Y61),"0")</f>
        <v>43.2</v>
      </c>
      <c r="Z63" s="37"/>
      <c r="AA63" s="644"/>
      <c r="AB63" s="644"/>
      <c r="AC63" s="644"/>
    </row>
    <row r="64" spans="1:68" ht="14.25" customHeight="1" x14ac:dyDescent="0.25">
      <c r="A64" s="667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68</v>
      </c>
      <c r="X66" s="641">
        <v>5</v>
      </c>
      <c r="Y66" s="642">
        <f>IFERROR(IF(X66="",0,CEILING((X66/$H66),1)*$H66),"")</f>
        <v>5.4</v>
      </c>
      <c r="Z66" s="36">
        <f>IFERROR(IF(Y66=0,"",ROUNDUP(Y66/H66,0)*0.00502),"")</f>
        <v>1.506E-2</v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5.2777777777777777</v>
      </c>
      <c r="BN66" s="64">
        <f>IFERROR(Y66*I66/H66,"0")</f>
        <v>5.7</v>
      </c>
      <c r="BO66" s="64">
        <f>IFERROR(1/J66*(X66/H66),"0")</f>
        <v>1.1870845204178538E-2</v>
      </c>
      <c r="BP66" s="64">
        <f>IFERROR(1/J66*(Y66/H66),"0")</f>
        <v>1.2820512820512822E-2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68</v>
      </c>
      <c r="X67" s="641">
        <v>4</v>
      </c>
      <c r="Y67" s="642">
        <f>IFERROR(IF(X67="",0,CEILING((X67/$H67),1)*$H67),"")</f>
        <v>5.4</v>
      </c>
      <c r="Z67" s="36">
        <f>IFERROR(IF(Y67=0,"",ROUNDUP(Y67/H67,0)*0.00502),"")</f>
        <v>1.506E-2</v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4.2222222222222223</v>
      </c>
      <c r="BN67" s="64">
        <f>IFERROR(Y67*I67/H67,"0")</f>
        <v>5.7</v>
      </c>
      <c r="BO67" s="64">
        <f>IFERROR(1/J67*(X67/H67),"0")</f>
        <v>9.4966761633428314E-3</v>
      </c>
      <c r="BP67" s="64">
        <f>IFERROR(1/J67*(Y67/H67),"0")</f>
        <v>1.2820512820512822E-2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85</v>
      </c>
      <c r="Q68" s="660"/>
      <c r="R68" s="660"/>
      <c r="S68" s="660"/>
      <c r="T68" s="660"/>
      <c r="U68" s="660"/>
      <c r="V68" s="661"/>
      <c r="W68" s="37" t="s">
        <v>86</v>
      </c>
      <c r="X68" s="643">
        <f>IFERROR(X65/H65,"0")+IFERROR(X66/H66,"0")+IFERROR(X67/H67,"0")</f>
        <v>5</v>
      </c>
      <c r="Y68" s="643">
        <f>IFERROR(Y65/H65,"0")+IFERROR(Y66/H66,"0")+IFERROR(Y67/H67,"0")</f>
        <v>6</v>
      </c>
      <c r="Z68" s="643">
        <f>IFERROR(IF(Z65="",0,Z65),"0")+IFERROR(IF(Z66="",0,Z66),"0")+IFERROR(IF(Z67="",0,Z67),"0")</f>
        <v>3.0120000000000001E-2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85</v>
      </c>
      <c r="Q69" s="660"/>
      <c r="R69" s="660"/>
      <c r="S69" s="660"/>
      <c r="T69" s="660"/>
      <c r="U69" s="660"/>
      <c r="V69" s="661"/>
      <c r="W69" s="37" t="s">
        <v>68</v>
      </c>
      <c r="X69" s="643">
        <f>IFERROR(SUM(X65:X67),"0")</f>
        <v>9</v>
      </c>
      <c r="Y69" s="643">
        <f>IFERROR(SUM(Y65:Y67),"0")</f>
        <v>10.8</v>
      </c>
      <c r="Z69" s="37"/>
      <c r="AA69" s="644"/>
      <c r="AB69" s="644"/>
      <c r="AC69" s="644"/>
    </row>
    <row r="70" spans="1:68" ht="14.25" customHeight="1" x14ac:dyDescent="0.25">
      <c r="A70" s="667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68</v>
      </c>
      <c r="X72" s="641">
        <v>12</v>
      </c>
      <c r="Y72" s="642">
        <f t="shared" si="11"/>
        <v>16.8</v>
      </c>
      <c r="Z72" s="36">
        <f>IFERROR(IF(Y72=0,"",ROUNDUP(Y72/H72,0)*0.01898),"")</f>
        <v>3.7960000000000001E-2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12.621428571428572</v>
      </c>
      <c r="BN72" s="64">
        <f t="shared" si="13"/>
        <v>17.670000000000002</v>
      </c>
      <c r="BO72" s="64">
        <f t="shared" si="14"/>
        <v>2.2321428571428572E-2</v>
      </c>
      <c r="BP72" s="64">
        <f t="shared" si="15"/>
        <v>3.125E-2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85</v>
      </c>
      <c r="Q77" s="660"/>
      <c r="R77" s="660"/>
      <c r="S77" s="660"/>
      <c r="T77" s="660"/>
      <c r="U77" s="660"/>
      <c r="V77" s="661"/>
      <c r="W77" s="37" t="s">
        <v>86</v>
      </c>
      <c r="X77" s="643">
        <f>IFERROR(X71/H71,"0")+IFERROR(X72/H72,"0")+IFERROR(X73/H73,"0")+IFERROR(X74/H74,"0")+IFERROR(X75/H75,"0")+IFERROR(X76/H76,"0")</f>
        <v>1.4285714285714286</v>
      </c>
      <c r="Y77" s="643">
        <f>IFERROR(Y71/H71,"0")+IFERROR(Y72/H72,"0")+IFERROR(Y73/H73,"0")+IFERROR(Y74/H74,"0")+IFERROR(Y75/H75,"0")+IFERROR(Y76/H76,"0")</f>
        <v>2</v>
      </c>
      <c r="Z77" s="643">
        <f>IFERROR(IF(Z71="",0,Z71),"0")+IFERROR(IF(Z72="",0,Z72),"0")+IFERROR(IF(Z73="",0,Z73),"0")+IFERROR(IF(Z74="",0,Z74),"0")+IFERROR(IF(Z75="",0,Z75),"0")+IFERROR(IF(Z76="",0,Z76),"0")</f>
        <v>3.7960000000000001E-2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85</v>
      </c>
      <c r="Q78" s="660"/>
      <c r="R78" s="660"/>
      <c r="S78" s="660"/>
      <c r="T78" s="660"/>
      <c r="U78" s="660"/>
      <c r="V78" s="661"/>
      <c r="W78" s="37" t="s">
        <v>68</v>
      </c>
      <c r="X78" s="643">
        <f>IFERROR(SUM(X71:X76),"0")</f>
        <v>12</v>
      </c>
      <c r="Y78" s="643">
        <f>IFERROR(SUM(Y71:Y76),"0")</f>
        <v>16.8</v>
      </c>
      <c r="Z78" s="37"/>
      <c r="AA78" s="644"/>
      <c r="AB78" s="644"/>
      <c r="AC78" s="644"/>
    </row>
    <row r="79" spans="1:68" ht="14.25" customHeight="1" x14ac:dyDescent="0.25">
      <c r="A79" s="667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85</v>
      </c>
      <c r="Q82" s="660"/>
      <c r="R82" s="660"/>
      <c r="S82" s="660"/>
      <c r="T82" s="660"/>
      <c r="U82" s="660"/>
      <c r="V82" s="661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85</v>
      </c>
      <c r="Q83" s="660"/>
      <c r="R83" s="660"/>
      <c r="S83" s="660"/>
      <c r="T83" s="660"/>
      <c r="U83" s="660"/>
      <c r="V83" s="661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68</v>
      </c>
      <c r="X86" s="641">
        <v>15</v>
      </c>
      <c r="Y86" s="642">
        <f>IFERROR(IF(X86="",0,CEILING((X86/$H86),1)*$H86),"")</f>
        <v>21.6</v>
      </c>
      <c r="Z86" s="36">
        <f>IFERROR(IF(Y86=0,"",ROUNDUP(Y86/H86,0)*0.01898),"")</f>
        <v>3.7960000000000001E-2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15.604166666666664</v>
      </c>
      <c r="BN86" s="64">
        <f>IFERROR(Y86*I86/H86,"0")</f>
        <v>22.47</v>
      </c>
      <c r="BO86" s="64">
        <f>IFERROR(1/J86*(X86/H86),"0")</f>
        <v>2.1701388888888888E-2</v>
      </c>
      <c r="BP86" s="64">
        <f>IFERROR(1/J86*(Y86/H86),"0")</f>
        <v>3.125E-2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68</v>
      </c>
      <c r="X88" s="641">
        <v>23</v>
      </c>
      <c r="Y88" s="642">
        <f>IFERROR(IF(X88="",0,CEILING((X88/$H88),1)*$H88),"")</f>
        <v>27</v>
      </c>
      <c r="Z88" s="36">
        <f>IFERROR(IF(Y88=0,"",ROUNDUP(Y88/H88,0)*0.00902),"")</f>
        <v>5.4120000000000001E-2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24.073333333333334</v>
      </c>
      <c r="BN88" s="64">
        <f>IFERROR(Y88*I88/H88,"0")</f>
        <v>28.26</v>
      </c>
      <c r="BO88" s="64">
        <f>IFERROR(1/J88*(X88/H88),"0")</f>
        <v>3.8720538720538718E-2</v>
      </c>
      <c r="BP88" s="64">
        <f>IFERROR(1/J88*(Y88/H88),"0")</f>
        <v>4.5454545454545456E-2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85</v>
      </c>
      <c r="Q89" s="660"/>
      <c r="R89" s="660"/>
      <c r="S89" s="660"/>
      <c r="T89" s="660"/>
      <c r="U89" s="660"/>
      <c r="V89" s="661"/>
      <c r="W89" s="37" t="s">
        <v>86</v>
      </c>
      <c r="X89" s="643">
        <f>IFERROR(X86/H86,"0")+IFERROR(X87/H87,"0")+IFERROR(X88/H88,"0")</f>
        <v>6.5</v>
      </c>
      <c r="Y89" s="643">
        <f>IFERROR(Y86/H86,"0")+IFERROR(Y87/H87,"0")+IFERROR(Y88/H88,"0")</f>
        <v>8</v>
      </c>
      <c r="Z89" s="643">
        <f>IFERROR(IF(Z86="",0,Z86),"0")+IFERROR(IF(Z87="",0,Z87),"0")+IFERROR(IF(Z88="",0,Z88),"0")</f>
        <v>9.2079999999999995E-2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85</v>
      </c>
      <c r="Q90" s="660"/>
      <c r="R90" s="660"/>
      <c r="S90" s="660"/>
      <c r="T90" s="660"/>
      <c r="U90" s="660"/>
      <c r="V90" s="661"/>
      <c r="W90" s="37" t="s">
        <v>68</v>
      </c>
      <c r="X90" s="643">
        <f>IFERROR(SUM(X86:X88),"0")</f>
        <v>38</v>
      </c>
      <c r="Y90" s="643">
        <f>IFERROR(SUM(Y86:Y88),"0")</f>
        <v>48.6</v>
      </c>
      <c r="Z90" s="37"/>
      <c r="AA90" s="644"/>
      <c r="AB90" s="644"/>
      <c r="AC90" s="644"/>
    </row>
    <row r="91" spans="1:68" ht="14.25" customHeight="1" x14ac:dyDescent="0.25">
      <c r="A91" s="667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68</v>
      </c>
      <c r="X92" s="641">
        <v>30</v>
      </c>
      <c r="Y92" s="642">
        <f t="shared" ref="Y92:Y99" si="16">IFERROR(IF(X92="",0,CEILING((X92/$H92),1)*$H92),"")</f>
        <v>33.6</v>
      </c>
      <c r="Z92" s="36">
        <f>IFERROR(IF(Y92=0,"",ROUNDUP(Y92/H92,0)*0.01898),"")</f>
        <v>7.5920000000000001E-2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31.853571428571428</v>
      </c>
      <c r="BN92" s="64">
        <f t="shared" ref="BN92:BN99" si="18">IFERROR(Y92*I92/H92,"0")</f>
        <v>35.676000000000002</v>
      </c>
      <c r="BO92" s="64">
        <f t="shared" ref="BO92:BO99" si="19">IFERROR(1/J92*(X92/H92),"0")</f>
        <v>5.5803571428571425E-2</v>
      </c>
      <c r="BP92" s="64">
        <f t="shared" ref="BP92:BP99" si="20">IFERROR(1/J92*(Y92/H92),"0")</f>
        <v>6.25E-2</v>
      </c>
    </row>
    <row r="93" spans="1:68" ht="16.5" customHeight="1" x14ac:dyDescent="0.25">
      <c r="A93" s="54" t="s">
        <v>185</v>
      </c>
      <c r="B93" s="54" t="s">
        <v>188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713" t="s">
        <v>190</v>
      </c>
      <c r="Q94" s="648"/>
      <c r="R94" s="648"/>
      <c r="S94" s="648"/>
      <c r="T94" s="649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48"/>
      <c r="R96" s="648"/>
      <c r="S96" s="648"/>
      <c r="T96" s="649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4301051718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8"/>
      <c r="R97" s="648"/>
      <c r="S97" s="648"/>
      <c r="T97" s="649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68</v>
      </c>
      <c r="X99" s="641">
        <v>15</v>
      </c>
      <c r="Y99" s="642">
        <f t="shared" si="16"/>
        <v>16.2</v>
      </c>
      <c r="Z99" s="36">
        <f>IFERROR(IF(Y99=0,"",ROUNDUP(Y99/H99,0)*0.00651),"")</f>
        <v>5.8590000000000003E-2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16.933333333333334</v>
      </c>
      <c r="BN99" s="64">
        <f t="shared" si="18"/>
        <v>18.288</v>
      </c>
      <c r="BO99" s="64">
        <f t="shared" si="19"/>
        <v>4.5787545787545791E-2</v>
      </c>
      <c r="BP99" s="64">
        <f t="shared" si="20"/>
        <v>4.9450549450549455E-2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85</v>
      </c>
      <c r="Q100" s="660"/>
      <c r="R100" s="660"/>
      <c r="S100" s="660"/>
      <c r="T100" s="660"/>
      <c r="U100" s="660"/>
      <c r="V100" s="661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11.904761904761905</v>
      </c>
      <c r="Y100" s="643">
        <f>IFERROR(Y92/H92,"0")+IFERROR(Y93/H93,"0")+IFERROR(Y94/H94,"0")+IFERROR(Y95/H95,"0")+IFERROR(Y96/H96,"0")+IFERROR(Y97/H97,"0")+IFERROR(Y98/H98,"0")+IFERROR(Y99/H99,"0")</f>
        <v>13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0.13451000000000002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85</v>
      </c>
      <c r="Q101" s="660"/>
      <c r="R101" s="660"/>
      <c r="S101" s="660"/>
      <c r="T101" s="660"/>
      <c r="U101" s="660"/>
      <c r="V101" s="661"/>
      <c r="W101" s="37" t="s">
        <v>68</v>
      </c>
      <c r="X101" s="643">
        <f>IFERROR(SUM(X92:X99),"0")</f>
        <v>45</v>
      </c>
      <c r="Y101" s="643">
        <f>IFERROR(SUM(Y92:Y99),"0")</f>
        <v>49.8</v>
      </c>
      <c r="Z101" s="37"/>
      <c r="AA101" s="644"/>
      <c r="AB101" s="644"/>
      <c r="AC101" s="644"/>
    </row>
    <row r="102" spans="1:68" ht="16.5" customHeight="1" x14ac:dyDescent="0.25">
      <c r="A102" s="662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68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68</v>
      </c>
      <c r="X106" s="641">
        <v>65</v>
      </c>
      <c r="Y106" s="642">
        <f>IFERROR(IF(X106="",0,CEILING((X106/$H106),1)*$H106),"")</f>
        <v>67.5</v>
      </c>
      <c r="Z106" s="36">
        <f>IFERROR(IF(Y106=0,"",ROUNDUP(Y106/H106,0)*0.00902),"")</f>
        <v>0.1353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68.033333333333331</v>
      </c>
      <c r="BN106" s="64">
        <f>IFERROR(Y106*I106/H106,"0")</f>
        <v>70.650000000000006</v>
      </c>
      <c r="BO106" s="64">
        <f>IFERROR(1/J106*(X106/H106),"0")</f>
        <v>0.10942760942760943</v>
      </c>
      <c r="BP106" s="64">
        <f>IFERROR(1/J106*(Y106/H106),"0")</f>
        <v>0.11363636363636365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85</v>
      </c>
      <c r="Q108" s="660"/>
      <c r="R108" s="660"/>
      <c r="S108" s="660"/>
      <c r="T108" s="660"/>
      <c r="U108" s="660"/>
      <c r="V108" s="661"/>
      <c r="W108" s="37" t="s">
        <v>86</v>
      </c>
      <c r="X108" s="643">
        <f>IFERROR(X104/H104,"0")+IFERROR(X105/H105,"0")+IFERROR(X106/H106,"0")+IFERROR(X107/H107,"0")</f>
        <v>14.444444444444445</v>
      </c>
      <c r="Y108" s="643">
        <f>IFERROR(Y104/H104,"0")+IFERROR(Y105/H105,"0")+IFERROR(Y106/H106,"0")+IFERROR(Y107/H107,"0")</f>
        <v>15</v>
      </c>
      <c r="Z108" s="643">
        <f>IFERROR(IF(Z104="",0,Z104),"0")+IFERROR(IF(Z105="",0,Z105),"0")+IFERROR(IF(Z106="",0,Z106),"0")+IFERROR(IF(Z107="",0,Z107),"0")</f>
        <v>0.1353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85</v>
      </c>
      <c r="Q109" s="660"/>
      <c r="R109" s="660"/>
      <c r="S109" s="660"/>
      <c r="T109" s="660"/>
      <c r="U109" s="660"/>
      <c r="V109" s="661"/>
      <c r="W109" s="37" t="s">
        <v>68</v>
      </c>
      <c r="X109" s="643">
        <f>IFERROR(SUM(X104:X107),"0")</f>
        <v>65</v>
      </c>
      <c r="Y109" s="643">
        <f>IFERROR(SUM(Y104:Y107),"0")</f>
        <v>67.5</v>
      </c>
      <c r="Z109" s="37"/>
      <c r="AA109" s="644"/>
      <c r="AB109" s="644"/>
      <c r="AC109" s="644"/>
    </row>
    <row r="110" spans="1:68" ht="14.25" customHeight="1" x14ac:dyDescent="0.25">
      <c r="A110" s="667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85</v>
      </c>
      <c r="Q114" s="660"/>
      <c r="R114" s="660"/>
      <c r="S114" s="660"/>
      <c r="T114" s="660"/>
      <c r="U114" s="660"/>
      <c r="V114" s="661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85</v>
      </c>
      <c r="Q115" s="660"/>
      <c r="R115" s="660"/>
      <c r="S115" s="660"/>
      <c r="T115" s="660"/>
      <c r="U115" s="660"/>
      <c r="V115" s="661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customHeight="1" x14ac:dyDescent="0.25">
      <c r="A117" s="54" t="s">
        <v>220</v>
      </c>
      <c r="B117" s="54" t="s">
        <v>221</v>
      </c>
      <c r="C117" s="31">
        <v>4301051360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48"/>
      <c r="R117" s="648"/>
      <c r="S117" s="648"/>
      <c r="T117" s="649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5">
        <v>4607091385168</v>
      </c>
      <c r="E118" s="646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48"/>
      <c r="R118" s="648"/>
      <c r="S118" s="648"/>
      <c r="T118" s="649"/>
      <c r="U118" s="34"/>
      <c r="V118" s="34"/>
      <c r="W118" s="35" t="s">
        <v>68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4301051724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48"/>
      <c r="R119" s="648"/>
      <c r="S119" s="648"/>
      <c r="T119" s="649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68</v>
      </c>
      <c r="X121" s="641">
        <v>23</v>
      </c>
      <c r="Y121" s="642">
        <f t="shared" si="21"/>
        <v>24.3</v>
      </c>
      <c r="Z121" s="36">
        <f>IFERROR(IF(Y121=0,"",ROUNDUP(Y121/H121,0)*0.00651),"")</f>
        <v>5.8590000000000003E-2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25.146666666666665</v>
      </c>
      <c r="BN121" s="64">
        <f t="shared" si="23"/>
        <v>26.567999999999998</v>
      </c>
      <c r="BO121" s="64">
        <f t="shared" si="24"/>
        <v>4.6805046805046803E-2</v>
      </c>
      <c r="BP121" s="64">
        <f t="shared" si="25"/>
        <v>4.9450549450549455E-2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85</v>
      </c>
      <c r="Q124" s="660"/>
      <c r="R124" s="660"/>
      <c r="S124" s="660"/>
      <c r="T124" s="660"/>
      <c r="U124" s="660"/>
      <c r="V124" s="661"/>
      <c r="W124" s="37" t="s">
        <v>86</v>
      </c>
      <c r="X124" s="643">
        <f>IFERROR(X117/H117,"0")+IFERROR(X118/H118,"0")+IFERROR(X119/H119,"0")+IFERROR(X120/H120,"0")+IFERROR(X121/H121,"0")+IFERROR(X122/H122,"0")+IFERROR(X123/H123,"0")</f>
        <v>8.5185185185185173</v>
      </c>
      <c r="Y124" s="643">
        <f>IFERROR(Y117/H117,"0")+IFERROR(Y118/H118,"0")+IFERROR(Y119/H119,"0")+IFERROR(Y120/H120,"0")+IFERROR(Y121/H121,"0")+IFERROR(Y122/H122,"0")+IFERROR(Y123/H123,"0")</f>
        <v>9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5.8590000000000003E-2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85</v>
      </c>
      <c r="Q125" s="660"/>
      <c r="R125" s="660"/>
      <c r="S125" s="660"/>
      <c r="T125" s="660"/>
      <c r="U125" s="660"/>
      <c r="V125" s="661"/>
      <c r="W125" s="37" t="s">
        <v>68</v>
      </c>
      <c r="X125" s="643">
        <f>IFERROR(SUM(X117:X123),"0")</f>
        <v>23</v>
      </c>
      <c r="Y125" s="643">
        <f>IFERROR(SUM(Y117:Y123),"0")</f>
        <v>24.3</v>
      </c>
      <c r="Z125" s="37"/>
      <c r="AA125" s="644"/>
      <c r="AB125" s="644"/>
      <c r="AC125" s="644"/>
    </row>
    <row r="126" spans="1:68" ht="14.25" customHeight="1" x14ac:dyDescent="0.25">
      <c r="A126" s="667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85</v>
      </c>
      <c r="Q129" s="660"/>
      <c r="R129" s="660"/>
      <c r="S129" s="660"/>
      <c r="T129" s="660"/>
      <c r="U129" s="660"/>
      <c r="V129" s="661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85</v>
      </c>
      <c r="Q130" s="660"/>
      <c r="R130" s="660"/>
      <c r="S130" s="660"/>
      <c r="T130" s="660"/>
      <c r="U130" s="660"/>
      <c r="V130" s="661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243</v>
      </c>
      <c r="B133" s="54" t="s">
        <v>244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85</v>
      </c>
      <c r="Q135" s="660"/>
      <c r="R135" s="660"/>
      <c r="S135" s="660"/>
      <c r="T135" s="660"/>
      <c r="U135" s="660"/>
      <c r="V135" s="661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85</v>
      </c>
      <c r="Q136" s="660"/>
      <c r="R136" s="660"/>
      <c r="S136" s="660"/>
      <c r="T136" s="660"/>
      <c r="U136" s="660"/>
      <c r="V136" s="661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85</v>
      </c>
      <c r="Q140" s="660"/>
      <c r="R140" s="660"/>
      <c r="S140" s="660"/>
      <c r="T140" s="660"/>
      <c r="U140" s="660"/>
      <c r="V140" s="661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85</v>
      </c>
      <c r="Q141" s="660"/>
      <c r="R141" s="660"/>
      <c r="S141" s="660"/>
      <c r="T141" s="660"/>
      <c r="U141" s="660"/>
      <c r="V141" s="661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85</v>
      </c>
      <c r="Q145" s="660"/>
      <c r="R145" s="660"/>
      <c r="S145" s="660"/>
      <c r="T145" s="660"/>
      <c r="U145" s="660"/>
      <c r="V145" s="661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85</v>
      </c>
      <c r="Q146" s="660"/>
      <c r="R146" s="660"/>
      <c r="S146" s="660"/>
      <c r="T146" s="660"/>
      <c r="U146" s="660"/>
      <c r="V146" s="661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85</v>
      </c>
      <c r="Q150" s="660"/>
      <c r="R150" s="660"/>
      <c r="S150" s="660"/>
      <c r="T150" s="660"/>
      <c r="U150" s="660"/>
      <c r="V150" s="661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85</v>
      </c>
      <c r="Q151" s="660"/>
      <c r="R151" s="660"/>
      <c r="S151" s="660"/>
      <c r="T151" s="660"/>
      <c r="U151" s="660"/>
      <c r="V151" s="661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263</v>
      </c>
      <c r="B155" s="54" t="s">
        <v>264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85</v>
      </c>
      <c r="Q156" s="660"/>
      <c r="R156" s="660"/>
      <c r="S156" s="660"/>
      <c r="T156" s="660"/>
      <c r="U156" s="660"/>
      <c r="V156" s="661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85</v>
      </c>
      <c r="Q157" s="660"/>
      <c r="R157" s="660"/>
      <c r="S157" s="660"/>
      <c r="T157" s="660"/>
      <c r="U157" s="660"/>
      <c r="V157" s="661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85</v>
      </c>
      <c r="Q160" s="660"/>
      <c r="R160" s="660"/>
      <c r="S160" s="660"/>
      <c r="T160" s="660"/>
      <c r="U160" s="660"/>
      <c r="V160" s="661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85</v>
      </c>
      <c r="Q161" s="660"/>
      <c r="R161" s="660"/>
      <c r="S161" s="660"/>
      <c r="T161" s="660"/>
      <c r="U161" s="660"/>
      <c r="V161" s="661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269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68</v>
      </c>
      <c r="X165" s="641">
        <v>5</v>
      </c>
      <c r="Y165" s="642">
        <f>IFERROR(IF(X165="",0,CEILING((X165/$H165),1)*$H165),"")</f>
        <v>5.9399999999999995</v>
      </c>
      <c r="Z165" s="36">
        <f>IFERROR(IF(Y165=0,"",ROUNDUP(Y165/H165,0)*0.00502),"")</f>
        <v>1.506E-2</v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5.2525252525252526</v>
      </c>
      <c r="BN165" s="64">
        <f>IFERROR(Y165*I165/H165,"0")</f>
        <v>6.24</v>
      </c>
      <c r="BO165" s="64">
        <f>IFERROR(1/J165*(X165/H165),"0")</f>
        <v>1.0791677458344126E-2</v>
      </c>
      <c r="BP165" s="64">
        <f>IFERROR(1/J165*(Y165/H165),"0")</f>
        <v>1.282051282051282E-2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85</v>
      </c>
      <c r="Q166" s="660"/>
      <c r="R166" s="660"/>
      <c r="S166" s="660"/>
      <c r="T166" s="660"/>
      <c r="U166" s="660"/>
      <c r="V166" s="661"/>
      <c r="W166" s="37" t="s">
        <v>86</v>
      </c>
      <c r="X166" s="643">
        <f>IFERROR(X165/H165,"0")</f>
        <v>2.5252525252525251</v>
      </c>
      <c r="Y166" s="643">
        <f>IFERROR(Y165/H165,"0")</f>
        <v>2.9999999999999996</v>
      </c>
      <c r="Z166" s="643">
        <f>IFERROR(IF(Z165="",0,Z165),"0")</f>
        <v>1.506E-2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85</v>
      </c>
      <c r="Q167" s="660"/>
      <c r="R167" s="660"/>
      <c r="S167" s="660"/>
      <c r="T167" s="660"/>
      <c r="U167" s="660"/>
      <c r="V167" s="661"/>
      <c r="W167" s="37" t="s">
        <v>68</v>
      </c>
      <c r="X167" s="643">
        <f>IFERROR(SUM(X165:X165),"0")</f>
        <v>5</v>
      </c>
      <c r="Y167" s="643">
        <f>IFERROR(SUM(Y165:Y165),"0")</f>
        <v>5.9399999999999995</v>
      </c>
      <c r="Z167" s="37"/>
      <c r="AA167" s="644"/>
      <c r="AB167" s="644"/>
      <c r="AC167" s="644"/>
    </row>
    <row r="168" spans="1:68" ht="14.25" customHeight="1" x14ac:dyDescent="0.25">
      <c r="A168" s="667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68</v>
      </c>
      <c r="X169" s="641">
        <v>38</v>
      </c>
      <c r="Y169" s="642">
        <f t="shared" ref="Y169:Y177" si="26">IFERROR(IF(X169="",0,CEILING((X169/$H169),1)*$H169),"")</f>
        <v>42</v>
      </c>
      <c r="Z169" s="36">
        <f>IFERROR(IF(Y169=0,"",ROUNDUP(Y169/H169,0)*0.00902),"")</f>
        <v>9.0200000000000002E-2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40.442857142857136</v>
      </c>
      <c r="BN169" s="64">
        <f t="shared" ref="BN169:BN177" si="28">IFERROR(Y169*I169/H169,"0")</f>
        <v>44.699999999999996</v>
      </c>
      <c r="BO169" s="64">
        <f t="shared" ref="BO169:BO177" si="29">IFERROR(1/J169*(X169/H169),"0")</f>
        <v>6.8542568542568544E-2</v>
      </c>
      <c r="BP169" s="64">
        <f t="shared" ref="BP169:BP177" si="30">IFERROR(1/J169*(Y169/H169),"0")</f>
        <v>7.575757575757576E-2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68</v>
      </c>
      <c r="X171" s="641">
        <v>40</v>
      </c>
      <c r="Y171" s="642">
        <f t="shared" si="26"/>
        <v>42</v>
      </c>
      <c r="Z171" s="36">
        <f>IFERROR(IF(Y171=0,"",ROUNDUP(Y171/H171,0)*0.00902),"")</f>
        <v>9.0200000000000002E-2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42</v>
      </c>
      <c r="BN171" s="64">
        <f t="shared" si="28"/>
        <v>44.099999999999994</v>
      </c>
      <c r="BO171" s="64">
        <f t="shared" si="29"/>
        <v>7.2150072150072145E-2</v>
      </c>
      <c r="BP171" s="64">
        <f t="shared" si="30"/>
        <v>7.575757575757576E-2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68</v>
      </c>
      <c r="X174" s="641">
        <v>1</v>
      </c>
      <c r="Y174" s="642">
        <f t="shared" si="26"/>
        <v>1.8</v>
      </c>
      <c r="Z174" s="36">
        <f>IFERROR(IF(Y174=0,"",ROUNDUP(Y174/H174,0)*0.00502),"")</f>
        <v>5.0200000000000002E-3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1.0722222222222222</v>
      </c>
      <c r="BN174" s="64">
        <f t="shared" si="28"/>
        <v>1.9299999999999997</v>
      </c>
      <c r="BO174" s="64">
        <f t="shared" si="29"/>
        <v>2.3741690408357078E-3</v>
      </c>
      <c r="BP174" s="64">
        <f t="shared" si="30"/>
        <v>4.2735042735042739E-3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85</v>
      </c>
      <c r="Q178" s="660"/>
      <c r="R178" s="660"/>
      <c r="S178" s="660"/>
      <c r="T178" s="660"/>
      <c r="U178" s="660"/>
      <c r="V178" s="661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19.126984126984127</v>
      </c>
      <c r="Y178" s="643">
        <f>IFERROR(Y169/H169,"0")+IFERROR(Y170/H170,"0")+IFERROR(Y171/H171,"0")+IFERROR(Y172/H172,"0")+IFERROR(Y173/H173,"0")+IFERROR(Y174/H174,"0")+IFERROR(Y175/H175,"0")+IFERROR(Y176/H176,"0")+IFERROR(Y177/H177,"0")</f>
        <v>21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0.18542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85</v>
      </c>
      <c r="Q179" s="660"/>
      <c r="R179" s="660"/>
      <c r="S179" s="660"/>
      <c r="T179" s="660"/>
      <c r="U179" s="660"/>
      <c r="V179" s="661"/>
      <c r="W179" s="37" t="s">
        <v>68</v>
      </c>
      <c r="X179" s="643">
        <f>IFERROR(SUM(X169:X177),"0")</f>
        <v>79</v>
      </c>
      <c r="Y179" s="643">
        <f>IFERROR(SUM(Y169:Y177),"0")</f>
        <v>85.8</v>
      </c>
      <c r="Z179" s="37"/>
      <c r="AA179" s="644"/>
      <c r="AB179" s="644"/>
      <c r="AC179" s="644"/>
    </row>
    <row r="180" spans="1:68" ht="14.25" customHeight="1" x14ac:dyDescent="0.25">
      <c r="A180" s="667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297</v>
      </c>
      <c r="B181" s="54" t="s">
        <v>298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79" t="s">
        <v>301</v>
      </c>
      <c r="Q181" s="648"/>
      <c r="R181" s="648"/>
      <c r="S181" s="648"/>
      <c r="T181" s="649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48"/>
      <c r="R182" s="648"/>
      <c r="S182" s="648"/>
      <c r="T182" s="649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4" t="s">
        <v>309</v>
      </c>
      <c r="Q183" s="648"/>
      <c r="R183" s="648"/>
      <c r="S183" s="648"/>
      <c r="T183" s="649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85</v>
      </c>
      <c r="Q184" s="660"/>
      <c r="R184" s="660"/>
      <c r="S184" s="660"/>
      <c r="T184" s="660"/>
      <c r="U184" s="660"/>
      <c r="V184" s="661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85</v>
      </c>
      <c r="Q185" s="660"/>
      <c r="R185" s="660"/>
      <c r="S185" s="660"/>
      <c r="T185" s="660"/>
      <c r="U185" s="660"/>
      <c r="V185" s="661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4" t="s">
        <v>314</v>
      </c>
      <c r="Q187" s="648"/>
      <c r="R187" s="648"/>
      <c r="S187" s="648"/>
      <c r="T187" s="649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85</v>
      </c>
      <c r="Q188" s="660"/>
      <c r="R188" s="660"/>
      <c r="S188" s="660"/>
      <c r="T188" s="660"/>
      <c r="U188" s="660"/>
      <c r="V188" s="661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85</v>
      </c>
      <c r="Q189" s="660"/>
      <c r="R189" s="660"/>
      <c r="S189" s="660"/>
      <c r="T189" s="660"/>
      <c r="U189" s="660"/>
      <c r="V189" s="661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316</v>
      </c>
      <c r="B192" s="54" t="s">
        <v>317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319</v>
      </c>
      <c r="B193" s="54" t="s">
        <v>320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85</v>
      </c>
      <c r="Q194" s="660"/>
      <c r="R194" s="660"/>
      <c r="S194" s="660"/>
      <c r="T194" s="660"/>
      <c r="U194" s="660"/>
      <c r="V194" s="661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85</v>
      </c>
      <c r="Q195" s="660"/>
      <c r="R195" s="660"/>
      <c r="S195" s="660"/>
      <c r="T195" s="660"/>
      <c r="U195" s="660"/>
      <c r="V195" s="661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321</v>
      </c>
      <c r="B197" s="54" t="s">
        <v>322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324</v>
      </c>
      <c r="B198" s="54" t="s">
        <v>325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85</v>
      </c>
      <c r="Q199" s="660"/>
      <c r="R199" s="660"/>
      <c r="S199" s="660"/>
      <c r="T199" s="660"/>
      <c r="U199" s="660"/>
      <c r="V199" s="661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85</v>
      </c>
      <c r="Q200" s="660"/>
      <c r="R200" s="660"/>
      <c r="S200" s="660"/>
      <c r="T200" s="660"/>
      <c r="U200" s="660"/>
      <c r="V200" s="661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68</v>
      </c>
      <c r="X202" s="641">
        <v>55</v>
      </c>
      <c r="Y202" s="642">
        <f t="shared" ref="Y202:Y209" si="31">IFERROR(IF(X202="",0,CEILING((X202/$H202),1)*$H202),"")</f>
        <v>59.400000000000006</v>
      </c>
      <c r="Z202" s="36">
        <f>IFERROR(IF(Y202=0,"",ROUNDUP(Y202/H202,0)*0.00902),"")</f>
        <v>9.9220000000000003E-2</v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57.138888888888886</v>
      </c>
      <c r="BN202" s="64">
        <f t="shared" ref="BN202:BN209" si="33">IFERROR(Y202*I202/H202,"0")</f>
        <v>61.71</v>
      </c>
      <c r="BO202" s="64">
        <f t="shared" ref="BO202:BO209" si="34">IFERROR(1/J202*(X202/H202),"0")</f>
        <v>7.716049382716049E-2</v>
      </c>
      <c r="BP202" s="64">
        <f t="shared" ref="BP202:BP209" si="35">IFERROR(1/J202*(Y202/H202),"0")</f>
        <v>8.3333333333333343E-2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68</v>
      </c>
      <c r="X203" s="641">
        <v>55</v>
      </c>
      <c r="Y203" s="642">
        <f t="shared" si="31"/>
        <v>59.400000000000006</v>
      </c>
      <c r="Z203" s="36">
        <f>IFERROR(IF(Y203=0,"",ROUNDUP(Y203/H203,0)*0.00902),"")</f>
        <v>9.9220000000000003E-2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57.138888888888886</v>
      </c>
      <c r="BN203" s="64">
        <f t="shared" si="33"/>
        <v>61.71</v>
      </c>
      <c r="BO203" s="64">
        <f t="shared" si="34"/>
        <v>7.716049382716049E-2</v>
      </c>
      <c r="BP203" s="64">
        <f t="shared" si="35"/>
        <v>8.3333333333333343E-2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68</v>
      </c>
      <c r="X205" s="641">
        <v>50</v>
      </c>
      <c r="Y205" s="642">
        <f t="shared" si="31"/>
        <v>54</v>
      </c>
      <c r="Z205" s="36">
        <f>IFERROR(IF(Y205=0,"",ROUNDUP(Y205/H205,0)*0.00902),"")</f>
        <v>9.0200000000000002E-2</v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51.944444444444443</v>
      </c>
      <c r="BN205" s="64">
        <f t="shared" si="33"/>
        <v>56.099999999999994</v>
      </c>
      <c r="BO205" s="64">
        <f t="shared" si="34"/>
        <v>7.0145903479236812E-2</v>
      </c>
      <c r="BP205" s="64">
        <f t="shared" si="35"/>
        <v>7.575757575757576E-2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68</v>
      </c>
      <c r="X206" s="641">
        <v>3</v>
      </c>
      <c r="Y206" s="642">
        <f t="shared" si="31"/>
        <v>3.6</v>
      </c>
      <c r="Z206" s="36">
        <f>IFERROR(IF(Y206=0,"",ROUNDUP(Y206/H206,0)*0.00502),"")</f>
        <v>1.004E-2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3.2166666666666668</v>
      </c>
      <c r="BN206" s="64">
        <f t="shared" si="33"/>
        <v>3.8599999999999994</v>
      </c>
      <c r="BO206" s="64">
        <f t="shared" si="34"/>
        <v>7.1225071225071226E-3</v>
      </c>
      <c r="BP206" s="64">
        <f t="shared" si="35"/>
        <v>8.5470085470085479E-3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68</v>
      </c>
      <c r="X207" s="641">
        <v>11</v>
      </c>
      <c r="Y207" s="642">
        <f t="shared" si="31"/>
        <v>12.6</v>
      </c>
      <c r="Z207" s="36">
        <f>IFERROR(IF(Y207=0,"",ROUNDUP(Y207/H207,0)*0.00502),"")</f>
        <v>3.5140000000000005E-2</v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11.611111111111111</v>
      </c>
      <c r="BN207" s="64">
        <f t="shared" si="33"/>
        <v>13.299999999999999</v>
      </c>
      <c r="BO207" s="64">
        <f t="shared" si="34"/>
        <v>2.6115859449192782E-2</v>
      </c>
      <c r="BP207" s="64">
        <f t="shared" si="35"/>
        <v>2.9914529914529919E-2</v>
      </c>
    </row>
    <row r="208" spans="1:68" ht="27" customHeight="1" x14ac:dyDescent="0.25">
      <c r="A208" s="54" t="s">
        <v>342</v>
      </c>
      <c r="B208" s="54" t="s">
        <v>343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85</v>
      </c>
      <c r="Q210" s="660"/>
      <c r="R210" s="660"/>
      <c r="S210" s="660"/>
      <c r="T210" s="660"/>
      <c r="U210" s="660"/>
      <c r="V210" s="661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37.407407407407405</v>
      </c>
      <c r="Y210" s="643">
        <f>IFERROR(Y202/H202,"0")+IFERROR(Y203/H203,"0")+IFERROR(Y204/H204,"0")+IFERROR(Y205/H205,"0")+IFERROR(Y206/H206,"0")+IFERROR(Y207/H207,"0")+IFERROR(Y208/H208,"0")+IFERROR(Y209/H209,"0")</f>
        <v>41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0.33382000000000001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85</v>
      </c>
      <c r="Q211" s="660"/>
      <c r="R211" s="660"/>
      <c r="S211" s="660"/>
      <c r="T211" s="660"/>
      <c r="U211" s="660"/>
      <c r="V211" s="661"/>
      <c r="W211" s="37" t="s">
        <v>68</v>
      </c>
      <c r="X211" s="643">
        <f>IFERROR(SUM(X202:X209),"0")</f>
        <v>174</v>
      </c>
      <c r="Y211" s="643">
        <f>IFERROR(SUM(Y202:Y209),"0")</f>
        <v>189</v>
      </c>
      <c r="Z211" s="37"/>
      <c r="AA211" s="644"/>
      <c r="AB211" s="644"/>
      <c r="AC211" s="644"/>
    </row>
    <row r="212" spans="1:68" ht="14.25" customHeight="1" x14ac:dyDescent="0.25">
      <c r="A212" s="667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68</v>
      </c>
      <c r="X216" s="641">
        <v>45</v>
      </c>
      <c r="Y216" s="642">
        <f t="shared" si="36"/>
        <v>45.6</v>
      </c>
      <c r="Z216" s="36">
        <f t="shared" ref="Z216:Z221" si="41">IFERROR(IF(Y216=0,"",ROUNDUP(Y216/H216,0)*0.00651),"")</f>
        <v>0.12369000000000001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50.0625</v>
      </c>
      <c r="BN216" s="64">
        <f t="shared" si="38"/>
        <v>50.73</v>
      </c>
      <c r="BO216" s="64">
        <f t="shared" si="39"/>
        <v>0.10302197802197803</v>
      </c>
      <c r="BP216" s="64">
        <f t="shared" si="40"/>
        <v>0.1043956043956044</v>
      </c>
    </row>
    <row r="217" spans="1:68" ht="27" customHeight="1" x14ac:dyDescent="0.25">
      <c r="A217" s="54" t="s">
        <v>357</v>
      </c>
      <c r="B217" s="54" t="s">
        <v>358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68</v>
      </c>
      <c r="X218" s="641">
        <v>91</v>
      </c>
      <c r="Y218" s="642">
        <f t="shared" si="36"/>
        <v>91.2</v>
      </c>
      <c r="Z218" s="36">
        <f t="shared" si="41"/>
        <v>0.24738000000000002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100.55500000000001</v>
      </c>
      <c r="BN218" s="64">
        <f t="shared" si="38"/>
        <v>100.77600000000001</v>
      </c>
      <c r="BO218" s="64">
        <f t="shared" si="39"/>
        <v>0.20833333333333337</v>
      </c>
      <c r="BP218" s="64">
        <f t="shared" si="40"/>
        <v>0.2087912087912088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68</v>
      </c>
      <c r="X219" s="641">
        <v>71</v>
      </c>
      <c r="Y219" s="642">
        <f t="shared" si="36"/>
        <v>72</v>
      </c>
      <c r="Z219" s="36">
        <f t="shared" si="41"/>
        <v>0.1953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78.454999999999998</v>
      </c>
      <c r="BN219" s="64">
        <f t="shared" si="38"/>
        <v>79.560000000000016</v>
      </c>
      <c r="BO219" s="64">
        <f t="shared" si="39"/>
        <v>0.16254578754578758</v>
      </c>
      <c r="BP219" s="64">
        <f t="shared" si="40"/>
        <v>0.16483516483516486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68</v>
      </c>
      <c r="X221" s="641">
        <v>119</v>
      </c>
      <c r="Y221" s="642">
        <f t="shared" si="36"/>
        <v>120</v>
      </c>
      <c r="Z221" s="36">
        <f t="shared" si="41"/>
        <v>0.32550000000000001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131.79249999999999</v>
      </c>
      <c r="BN221" s="64">
        <f t="shared" si="38"/>
        <v>132.9</v>
      </c>
      <c r="BO221" s="64">
        <f t="shared" si="39"/>
        <v>0.27243589743589747</v>
      </c>
      <c r="BP221" s="64">
        <f t="shared" si="40"/>
        <v>0.27472527472527475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85</v>
      </c>
      <c r="Q222" s="660"/>
      <c r="R222" s="660"/>
      <c r="S222" s="660"/>
      <c r="T222" s="660"/>
      <c r="U222" s="660"/>
      <c r="V222" s="661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135.83333333333334</v>
      </c>
      <c r="Y222" s="643">
        <f>IFERROR(Y213/H213,"0")+IFERROR(Y214/H214,"0")+IFERROR(Y215/H215,"0")+IFERROR(Y216/H216,"0")+IFERROR(Y217/H217,"0")+IFERROR(Y218/H218,"0")+IFERROR(Y219/H219,"0")+IFERROR(Y220/H220,"0")+IFERROR(Y221/H221,"0")</f>
        <v>137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0.89187000000000005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85</v>
      </c>
      <c r="Q223" s="660"/>
      <c r="R223" s="660"/>
      <c r="S223" s="660"/>
      <c r="T223" s="660"/>
      <c r="U223" s="660"/>
      <c r="V223" s="661"/>
      <c r="W223" s="37" t="s">
        <v>68</v>
      </c>
      <c r="X223" s="643">
        <f>IFERROR(SUM(X213:X221),"0")</f>
        <v>326</v>
      </c>
      <c r="Y223" s="643">
        <f>IFERROR(SUM(Y213:Y221),"0")</f>
        <v>328.8</v>
      </c>
      <c r="Z223" s="37"/>
      <c r="AA223" s="644"/>
      <c r="AB223" s="644"/>
      <c r="AC223" s="644"/>
    </row>
    <row r="224" spans="1:68" ht="14.25" customHeight="1" x14ac:dyDescent="0.25">
      <c r="A224" s="667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68</v>
      </c>
      <c r="X226" s="641">
        <v>14</v>
      </c>
      <c r="Y226" s="642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15.47</v>
      </c>
      <c r="BN226" s="64">
        <f>IFERROR(Y226*I226/H226,"0")</f>
        <v>15.912000000000001</v>
      </c>
      <c r="BO226" s="64">
        <f>IFERROR(1/J226*(X226/H226),"0")</f>
        <v>3.2051282051282055E-2</v>
      </c>
      <c r="BP226" s="64">
        <f>IFERROR(1/J226*(Y226/H226),"0")</f>
        <v>3.2967032967032968E-2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85</v>
      </c>
      <c r="Q227" s="660"/>
      <c r="R227" s="660"/>
      <c r="S227" s="660"/>
      <c r="T227" s="660"/>
      <c r="U227" s="660"/>
      <c r="V227" s="661"/>
      <c r="W227" s="37" t="s">
        <v>86</v>
      </c>
      <c r="X227" s="643">
        <f>IFERROR(X225/H225,"0")+IFERROR(X226/H226,"0")</f>
        <v>5.8333333333333339</v>
      </c>
      <c r="Y227" s="643">
        <f>IFERROR(Y225/H225,"0")+IFERROR(Y226/H226,"0")</f>
        <v>6</v>
      </c>
      <c r="Z227" s="643">
        <f>IFERROR(IF(Z225="",0,Z225),"0")+IFERROR(IF(Z226="",0,Z226),"0")</f>
        <v>3.9059999999999997E-2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85</v>
      </c>
      <c r="Q228" s="660"/>
      <c r="R228" s="660"/>
      <c r="S228" s="660"/>
      <c r="T228" s="660"/>
      <c r="U228" s="660"/>
      <c r="V228" s="661"/>
      <c r="W228" s="37" t="s">
        <v>68</v>
      </c>
      <c r="X228" s="643">
        <f>IFERROR(SUM(X225:X226),"0")</f>
        <v>14</v>
      </c>
      <c r="Y228" s="643">
        <f>IFERROR(SUM(Y225:Y226),"0")</f>
        <v>14.399999999999999</v>
      </c>
      <c r="Z228" s="37"/>
      <c r="AA228" s="644"/>
      <c r="AB228" s="644"/>
      <c r="AC228" s="644"/>
    </row>
    <row r="229" spans="1:68" ht="16.5" customHeight="1" x14ac:dyDescent="0.25">
      <c r="A229" s="662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377</v>
      </c>
      <c r="B232" s="54" t="s">
        <v>380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386</v>
      </c>
      <c r="B234" s="54" t="s">
        <v>387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386</v>
      </c>
      <c r="B235" s="54" t="s">
        <v>389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390</v>
      </c>
      <c r="B236" s="54" t="s">
        <v>391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392</v>
      </c>
      <c r="B237" s="54" t="s">
        <v>393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394</v>
      </c>
      <c r="B238" s="54" t="s">
        <v>395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85</v>
      </c>
      <c r="Q239" s="660"/>
      <c r="R239" s="660"/>
      <c r="S239" s="660"/>
      <c r="T239" s="660"/>
      <c r="U239" s="660"/>
      <c r="V239" s="661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85</v>
      </c>
      <c r="Q240" s="660"/>
      <c r="R240" s="660"/>
      <c r="S240" s="660"/>
      <c r="T240" s="660"/>
      <c r="U240" s="660"/>
      <c r="V240" s="661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396</v>
      </c>
      <c r="B242" s="54" t="s">
        <v>397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396</v>
      </c>
      <c r="B243" s="54" t="s">
        <v>399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85</v>
      </c>
      <c r="Q244" s="660"/>
      <c r="R244" s="660"/>
      <c r="S244" s="660"/>
      <c r="T244" s="660"/>
      <c r="U244" s="660"/>
      <c r="V244" s="661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85</v>
      </c>
      <c r="Q245" s="660"/>
      <c r="R245" s="660"/>
      <c r="S245" s="660"/>
      <c r="T245" s="660"/>
      <c r="U245" s="660"/>
      <c r="V245" s="661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38" t="s">
        <v>403</v>
      </c>
      <c r="Q247" s="648"/>
      <c r="R247" s="648"/>
      <c r="S247" s="648"/>
      <c r="T247" s="649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85</v>
      </c>
      <c r="Q248" s="660"/>
      <c r="R248" s="660"/>
      <c r="S248" s="660"/>
      <c r="T248" s="660"/>
      <c r="U248" s="660"/>
      <c r="V248" s="661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85</v>
      </c>
      <c r="Q249" s="660"/>
      <c r="R249" s="660"/>
      <c r="S249" s="660"/>
      <c r="T249" s="660"/>
      <c r="U249" s="660"/>
      <c r="V249" s="661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94" t="s">
        <v>408</v>
      </c>
      <c r="Q251" s="648"/>
      <c r="R251" s="648"/>
      <c r="S251" s="648"/>
      <c r="T251" s="649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91" t="s">
        <v>412</v>
      </c>
      <c r="Q252" s="648"/>
      <c r="R252" s="648"/>
      <c r="S252" s="648"/>
      <c r="T252" s="649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3" t="s">
        <v>415</v>
      </c>
      <c r="Q253" s="648"/>
      <c r="R253" s="648"/>
      <c r="S253" s="648"/>
      <c r="T253" s="649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416</v>
      </c>
      <c r="B254" s="54" t="s">
        <v>417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93" t="s">
        <v>418</v>
      </c>
      <c r="Q254" s="648"/>
      <c r="R254" s="648"/>
      <c r="S254" s="648"/>
      <c r="T254" s="649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419</v>
      </c>
      <c r="B255" s="54" t="s">
        <v>420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50" t="s">
        <v>421</v>
      </c>
      <c r="Q255" s="648"/>
      <c r="R255" s="648"/>
      <c r="S255" s="648"/>
      <c r="T255" s="649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85</v>
      </c>
      <c r="Q256" s="660"/>
      <c r="R256" s="660"/>
      <c r="S256" s="660"/>
      <c r="T256" s="660"/>
      <c r="U256" s="660"/>
      <c r="V256" s="661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85</v>
      </c>
      <c r="Q257" s="660"/>
      <c r="R257" s="660"/>
      <c r="S257" s="660"/>
      <c r="T257" s="660"/>
      <c r="U257" s="660"/>
      <c r="V257" s="661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423</v>
      </c>
      <c r="B260" s="54" t="s">
        <v>424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426</v>
      </c>
      <c r="B262" s="54" t="s">
        <v>429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431</v>
      </c>
      <c r="B263" s="54" t="s">
        <v>432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434</v>
      </c>
      <c r="B264" s="54" t="s">
        <v>435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437</v>
      </c>
      <c r="B265" s="54" t="s">
        <v>438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85</v>
      </c>
      <c r="Q266" s="660"/>
      <c r="R266" s="660"/>
      <c r="S266" s="660"/>
      <c r="T266" s="660"/>
      <c r="U266" s="660"/>
      <c r="V266" s="661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85</v>
      </c>
      <c r="Q267" s="660"/>
      <c r="R267" s="660"/>
      <c r="S267" s="660"/>
      <c r="T267" s="660"/>
      <c r="U267" s="660"/>
      <c r="V267" s="661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441</v>
      </c>
      <c r="B270" s="54" t="s">
        <v>442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443</v>
      </c>
      <c r="B271" s="54" t="s">
        <v>444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446</v>
      </c>
      <c r="B272" s="54" t="s">
        <v>447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449</v>
      </c>
      <c r="B273" s="54" t="s">
        <v>450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40" t="s">
        <v>451</v>
      </c>
      <c r="Q273" s="648"/>
      <c r="R273" s="648"/>
      <c r="S273" s="648"/>
      <c r="T273" s="649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85</v>
      </c>
      <c r="Q274" s="660"/>
      <c r="R274" s="660"/>
      <c r="S274" s="660"/>
      <c r="T274" s="660"/>
      <c r="U274" s="660"/>
      <c r="V274" s="661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85</v>
      </c>
      <c r="Q275" s="660"/>
      <c r="R275" s="660"/>
      <c r="S275" s="660"/>
      <c r="T275" s="660"/>
      <c r="U275" s="660"/>
      <c r="V275" s="661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454</v>
      </c>
      <c r="B278" s="54" t="s">
        <v>455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68</v>
      </c>
      <c r="X280" s="641">
        <v>12</v>
      </c>
      <c r="Y280" s="642">
        <f>IFERROR(IF(X280="",0,CEILING((X280/$H280),1)*$H280),"")</f>
        <v>12</v>
      </c>
      <c r="Z280" s="36">
        <f>IFERROR(IF(Y280=0,"",ROUNDUP(Y280/H280,0)*0.00651),"")</f>
        <v>3.2550000000000003E-2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12.9</v>
      </c>
      <c r="BN280" s="64">
        <f>IFERROR(Y280*I280/H280,"0")</f>
        <v>12.9</v>
      </c>
      <c r="BO280" s="64">
        <f>IFERROR(1/J280*(X280/H280),"0")</f>
        <v>2.7472527472527476E-2</v>
      </c>
      <c r="BP280" s="64">
        <f>IFERROR(1/J280*(Y280/H280),"0")</f>
        <v>2.7472527472527476E-2</v>
      </c>
    </row>
    <row r="281" spans="1:68" ht="27" customHeight="1" x14ac:dyDescent="0.25">
      <c r="A281" s="54" t="s">
        <v>463</v>
      </c>
      <c r="B281" s="54" t="s">
        <v>464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85</v>
      </c>
      <c r="Q282" s="660"/>
      <c r="R282" s="660"/>
      <c r="S282" s="660"/>
      <c r="T282" s="660"/>
      <c r="U282" s="660"/>
      <c r="V282" s="661"/>
      <c r="W282" s="37" t="s">
        <v>86</v>
      </c>
      <c r="X282" s="643">
        <f>IFERROR(X278/H278,"0")+IFERROR(X279/H279,"0")+IFERROR(X280/H280,"0")+IFERROR(X281/H281,"0")</f>
        <v>5</v>
      </c>
      <c r="Y282" s="643">
        <f>IFERROR(Y278/H278,"0")+IFERROR(Y279/H279,"0")+IFERROR(Y280/H280,"0")+IFERROR(Y281/H281,"0")</f>
        <v>5</v>
      </c>
      <c r="Z282" s="643">
        <f>IFERROR(IF(Z278="",0,Z278),"0")+IFERROR(IF(Z279="",0,Z279),"0")+IFERROR(IF(Z280="",0,Z280),"0")+IFERROR(IF(Z281="",0,Z281),"0")</f>
        <v>3.2550000000000003E-2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85</v>
      </c>
      <c r="Q283" s="660"/>
      <c r="R283" s="660"/>
      <c r="S283" s="660"/>
      <c r="T283" s="660"/>
      <c r="U283" s="660"/>
      <c r="V283" s="661"/>
      <c r="W283" s="37" t="s">
        <v>68</v>
      </c>
      <c r="X283" s="643">
        <f>IFERROR(SUM(X278:X281),"0")</f>
        <v>12</v>
      </c>
      <c r="Y283" s="643">
        <f>IFERROR(SUM(Y278:Y281),"0")</f>
        <v>12</v>
      </c>
      <c r="Z283" s="37"/>
      <c r="AA283" s="644"/>
      <c r="AB283" s="644"/>
      <c r="AC283" s="644"/>
    </row>
    <row r="284" spans="1:68" ht="16.5" customHeight="1" x14ac:dyDescent="0.25">
      <c r="A284" s="662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466</v>
      </c>
      <c r="B286" s="54" t="s">
        <v>467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85</v>
      </c>
      <c r="Q287" s="660"/>
      <c r="R287" s="660"/>
      <c r="S287" s="660"/>
      <c r="T287" s="660"/>
      <c r="U287" s="660"/>
      <c r="V287" s="661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85</v>
      </c>
      <c r="Q288" s="660"/>
      <c r="R288" s="660"/>
      <c r="S288" s="660"/>
      <c r="T288" s="660"/>
      <c r="U288" s="660"/>
      <c r="V288" s="661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469</v>
      </c>
      <c r="B290" s="54" t="s">
        <v>470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85</v>
      </c>
      <c r="Q291" s="660"/>
      <c r="R291" s="660"/>
      <c r="S291" s="660"/>
      <c r="T291" s="660"/>
      <c r="U291" s="660"/>
      <c r="V291" s="661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85</v>
      </c>
      <c r="Q292" s="660"/>
      <c r="R292" s="660"/>
      <c r="S292" s="660"/>
      <c r="T292" s="660"/>
      <c r="U292" s="660"/>
      <c r="V292" s="661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473</v>
      </c>
      <c r="B295" s="54" t="s">
        <v>474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85</v>
      </c>
      <c r="Q296" s="660"/>
      <c r="R296" s="660"/>
      <c r="S296" s="660"/>
      <c r="T296" s="660"/>
      <c r="U296" s="660"/>
      <c r="V296" s="661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85</v>
      </c>
      <c r="Q297" s="660"/>
      <c r="R297" s="660"/>
      <c r="S297" s="660"/>
      <c r="T297" s="660"/>
      <c r="U297" s="660"/>
      <c r="V297" s="661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480</v>
      </c>
      <c r="B301" s="54" t="s">
        <v>481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85</v>
      </c>
      <c r="Q302" s="660"/>
      <c r="R302" s="660"/>
      <c r="S302" s="660"/>
      <c r="T302" s="660"/>
      <c r="U302" s="660"/>
      <c r="V302" s="661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85</v>
      </c>
      <c r="Q303" s="660"/>
      <c r="R303" s="660"/>
      <c r="S303" s="660"/>
      <c r="T303" s="660"/>
      <c r="U303" s="660"/>
      <c r="V303" s="661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483</v>
      </c>
      <c r="B306" s="54" t="s">
        <v>484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85</v>
      </c>
      <c r="Q307" s="660"/>
      <c r="R307" s="660"/>
      <c r="S307" s="660"/>
      <c r="T307" s="660"/>
      <c r="U307" s="660"/>
      <c r="V307" s="661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85</v>
      </c>
      <c r="Q308" s="660"/>
      <c r="R308" s="660"/>
      <c r="S308" s="660"/>
      <c r="T308" s="660"/>
      <c r="U308" s="660"/>
      <c r="V308" s="661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488</v>
      </c>
      <c r="B311" s="54" t="s">
        <v>489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496</v>
      </c>
      <c r="B314" s="54" t="s">
        <v>497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85</v>
      </c>
      <c r="Q317" s="660"/>
      <c r="R317" s="660"/>
      <c r="S317" s="660"/>
      <c r="T317" s="660"/>
      <c r="U317" s="660"/>
      <c r="V317" s="661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85</v>
      </c>
      <c r="Q318" s="660"/>
      <c r="R318" s="660"/>
      <c r="S318" s="660"/>
      <c r="T318" s="660"/>
      <c r="U318" s="660"/>
      <c r="V318" s="661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85</v>
      </c>
      <c r="Q324" s="660"/>
      <c r="R324" s="660"/>
      <c r="S324" s="660"/>
      <c r="T324" s="660"/>
      <c r="U324" s="660"/>
      <c r="V324" s="661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85</v>
      </c>
      <c r="Q325" s="660"/>
      <c r="R325" s="660"/>
      <c r="S325" s="660"/>
      <c r="T325" s="660"/>
      <c r="U325" s="660"/>
      <c r="V325" s="661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515</v>
      </c>
      <c r="B327" s="54" t="s">
        <v>516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518</v>
      </c>
      <c r="B328" s="54" t="s">
        <v>519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85</v>
      </c>
      <c r="Q332" s="660"/>
      <c r="R332" s="660"/>
      <c r="S332" s="660"/>
      <c r="T332" s="660"/>
      <c r="U332" s="660"/>
      <c r="V332" s="661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85</v>
      </c>
      <c r="Q333" s="660"/>
      <c r="R333" s="660"/>
      <c r="S333" s="660"/>
      <c r="T333" s="660"/>
      <c r="U333" s="660"/>
      <c r="V333" s="661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68</v>
      </c>
      <c r="X336" s="641">
        <v>12</v>
      </c>
      <c r="Y336" s="642">
        <f>IFERROR(IF(X336="",0,CEILING((X336/$H336),1)*$H336),"")</f>
        <v>15.6</v>
      </c>
      <c r="Z336" s="36">
        <f>IFERROR(IF(Y336=0,"",ROUNDUP(Y336/H336,0)*0.01898),"")</f>
        <v>3.7960000000000001E-2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12.79846153846154</v>
      </c>
      <c r="BN336" s="64">
        <f>IFERROR(Y336*I336/H336,"0")</f>
        <v>16.638000000000002</v>
      </c>
      <c r="BO336" s="64">
        <f>IFERROR(1/J336*(X336/H336),"0")</f>
        <v>2.403846153846154E-2</v>
      </c>
      <c r="BP336" s="64">
        <f>IFERROR(1/J336*(Y336/H336),"0")</f>
        <v>3.125E-2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85</v>
      </c>
      <c r="Q338" s="660"/>
      <c r="R338" s="660"/>
      <c r="S338" s="660"/>
      <c r="T338" s="660"/>
      <c r="U338" s="660"/>
      <c r="V338" s="661"/>
      <c r="W338" s="37" t="s">
        <v>86</v>
      </c>
      <c r="X338" s="643">
        <f>IFERROR(X335/H335,"0")+IFERROR(X336/H336,"0")+IFERROR(X337/H337,"0")</f>
        <v>1.5384615384615385</v>
      </c>
      <c r="Y338" s="643">
        <f>IFERROR(Y335/H335,"0")+IFERROR(Y336/H336,"0")+IFERROR(Y337/H337,"0")</f>
        <v>2</v>
      </c>
      <c r="Z338" s="643">
        <f>IFERROR(IF(Z335="",0,Z335),"0")+IFERROR(IF(Z336="",0,Z336),"0")+IFERROR(IF(Z337="",0,Z337),"0")</f>
        <v>3.7960000000000001E-2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85</v>
      </c>
      <c r="Q339" s="660"/>
      <c r="R339" s="660"/>
      <c r="S339" s="660"/>
      <c r="T339" s="660"/>
      <c r="U339" s="660"/>
      <c r="V339" s="661"/>
      <c r="W339" s="37" t="s">
        <v>68</v>
      </c>
      <c r="X339" s="643">
        <f>IFERROR(SUM(X335:X337),"0")</f>
        <v>12</v>
      </c>
      <c r="Y339" s="643">
        <f>IFERROR(SUM(Y335:Y337),"0")</f>
        <v>15.6</v>
      </c>
      <c r="Z339" s="37"/>
      <c r="AA339" s="644"/>
      <c r="AB339" s="644"/>
      <c r="AC339" s="644"/>
    </row>
    <row r="340" spans="1:68" ht="14.25" customHeight="1" x14ac:dyDescent="0.25">
      <c r="A340" s="667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5" t="s">
        <v>541</v>
      </c>
      <c r="Q341" s="648"/>
      <c r="R341" s="648"/>
      <c r="S341" s="648"/>
      <c r="T341" s="649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77" t="s">
        <v>545</v>
      </c>
      <c r="Q342" s="648"/>
      <c r="R342" s="648"/>
      <c r="S342" s="648"/>
      <c r="T342" s="649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68</v>
      </c>
      <c r="X344" s="641">
        <v>2</v>
      </c>
      <c r="Y344" s="642">
        <f>IFERROR(IF(X344="",0,CEILING((X344/$H344),1)*$H344),"")</f>
        <v>2.5499999999999998</v>
      </c>
      <c r="Z344" s="36">
        <f>IFERROR(IF(Y344=0,"",ROUNDUP(Y344/H344,0)*0.00651),"")</f>
        <v>6.5100000000000002E-3</v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2.2588235294117647</v>
      </c>
      <c r="BN344" s="64">
        <f>IFERROR(Y344*I344/H344,"0")</f>
        <v>2.88</v>
      </c>
      <c r="BO344" s="64">
        <f>IFERROR(1/J344*(X344/H344),"0")</f>
        <v>4.3094160741219576E-3</v>
      </c>
      <c r="BP344" s="64">
        <f>IFERROR(1/J344*(Y344/H344),"0")</f>
        <v>5.4945054945054949E-3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85</v>
      </c>
      <c r="Q345" s="660"/>
      <c r="R345" s="660"/>
      <c r="S345" s="660"/>
      <c r="T345" s="660"/>
      <c r="U345" s="660"/>
      <c r="V345" s="661"/>
      <c r="W345" s="37" t="s">
        <v>86</v>
      </c>
      <c r="X345" s="643">
        <f>IFERROR(X341/H341,"0")+IFERROR(X342/H342,"0")+IFERROR(X343/H343,"0")+IFERROR(X344/H344,"0")</f>
        <v>0.78431372549019618</v>
      </c>
      <c r="Y345" s="643">
        <f>IFERROR(Y341/H341,"0")+IFERROR(Y342/H342,"0")+IFERROR(Y343/H343,"0")+IFERROR(Y344/H344,"0")</f>
        <v>1</v>
      </c>
      <c r="Z345" s="643">
        <f>IFERROR(IF(Z341="",0,Z341),"0")+IFERROR(IF(Z342="",0,Z342),"0")+IFERROR(IF(Z343="",0,Z343),"0")+IFERROR(IF(Z344="",0,Z344),"0")</f>
        <v>6.5100000000000002E-3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85</v>
      </c>
      <c r="Q346" s="660"/>
      <c r="R346" s="660"/>
      <c r="S346" s="660"/>
      <c r="T346" s="660"/>
      <c r="U346" s="660"/>
      <c r="V346" s="661"/>
      <c r="W346" s="37" t="s">
        <v>68</v>
      </c>
      <c r="X346" s="643">
        <f>IFERROR(SUM(X341:X344),"0")</f>
        <v>2</v>
      </c>
      <c r="Y346" s="643">
        <f>IFERROR(SUM(Y341:Y344),"0")</f>
        <v>2.5499999999999998</v>
      </c>
      <c r="Z346" s="37"/>
      <c r="AA346" s="644"/>
      <c r="AB346" s="644"/>
      <c r="AC346" s="644"/>
    </row>
    <row r="347" spans="1:68" ht="14.25" customHeight="1" x14ac:dyDescent="0.25">
      <c r="A347" s="667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553</v>
      </c>
      <c r="B348" s="54" t="s">
        <v>554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85</v>
      </c>
      <c r="Q351" s="660"/>
      <c r="R351" s="660"/>
      <c r="S351" s="660"/>
      <c r="T351" s="660"/>
      <c r="U351" s="660"/>
      <c r="V351" s="661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85</v>
      </c>
      <c r="Q352" s="660"/>
      <c r="R352" s="660"/>
      <c r="S352" s="660"/>
      <c r="T352" s="660"/>
      <c r="U352" s="660"/>
      <c r="V352" s="661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85</v>
      </c>
      <c r="Q356" s="660"/>
      <c r="R356" s="660"/>
      <c r="S356" s="660"/>
      <c r="T356" s="660"/>
      <c r="U356" s="660"/>
      <c r="V356" s="661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85</v>
      </c>
      <c r="Q357" s="660"/>
      <c r="R357" s="660"/>
      <c r="S357" s="660"/>
      <c r="T357" s="660"/>
      <c r="U357" s="660"/>
      <c r="V357" s="661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568</v>
      </c>
      <c r="B360" s="54" t="s">
        <v>569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571</v>
      </c>
      <c r="B361" s="54" t="s">
        <v>572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85</v>
      </c>
      <c r="Q362" s="660"/>
      <c r="R362" s="660"/>
      <c r="S362" s="660"/>
      <c r="T362" s="660"/>
      <c r="U362" s="660"/>
      <c r="V362" s="661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85</v>
      </c>
      <c r="Q363" s="660"/>
      <c r="R363" s="660"/>
      <c r="S363" s="660"/>
      <c r="T363" s="660"/>
      <c r="U363" s="660"/>
      <c r="V363" s="661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574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68</v>
      </c>
      <c r="X367" s="641">
        <v>443</v>
      </c>
      <c r="Y367" s="642">
        <f t="shared" ref="Y367:Y373" si="57">IFERROR(IF(X367="",0,CEILING((X367/$H367),1)*$H367),"")</f>
        <v>450</v>
      </c>
      <c r="Z367" s="36">
        <f>IFERROR(IF(Y367=0,"",ROUNDUP(Y367/H367,0)*0.02175),"")</f>
        <v>0.65249999999999997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457.17600000000004</v>
      </c>
      <c r="BN367" s="64">
        <f t="shared" ref="BN367:BN373" si="59">IFERROR(Y367*I367/H367,"0")</f>
        <v>464.4</v>
      </c>
      <c r="BO367" s="64">
        <f t="shared" ref="BO367:BO373" si="60">IFERROR(1/J367*(X367/H367),"0")</f>
        <v>0.61527777777777781</v>
      </c>
      <c r="BP367" s="64">
        <f t="shared" ref="BP367:BP373" si="61">IFERROR(1/J367*(Y367/H367),"0")</f>
        <v>0.625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68</v>
      </c>
      <c r="X368" s="641">
        <v>29</v>
      </c>
      <c r="Y368" s="642">
        <f t="shared" si="57"/>
        <v>30</v>
      </c>
      <c r="Z368" s="36">
        <f>IFERROR(IF(Y368=0,"",ROUNDUP(Y368/H368,0)*0.02175),"")</f>
        <v>4.3499999999999997E-2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29.928000000000001</v>
      </c>
      <c r="BN368" s="64">
        <f t="shared" si="59"/>
        <v>30.96</v>
      </c>
      <c r="BO368" s="64">
        <f t="shared" si="60"/>
        <v>4.0277777777777773E-2</v>
      </c>
      <c r="BP368" s="64">
        <f t="shared" si="61"/>
        <v>4.1666666666666664E-2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5">
        <v>4607091383997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48"/>
      <c r="R369" s="648"/>
      <c r="S369" s="648"/>
      <c r="T369" s="649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5">
        <v>4680115884830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48"/>
      <c r="R370" s="648"/>
      <c r="S370" s="648"/>
      <c r="T370" s="649"/>
      <c r="U370" s="34"/>
      <c r="V370" s="34"/>
      <c r="W370" s="35" t="s">
        <v>68</v>
      </c>
      <c r="X370" s="641">
        <v>61</v>
      </c>
      <c r="Y370" s="642">
        <f t="shared" si="57"/>
        <v>75</v>
      </c>
      <c r="Z370" s="36">
        <f>IFERROR(IF(Y370=0,"",ROUNDUP(Y370/H370,0)*0.02175),"")</f>
        <v>0.10874999999999999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62.951999999999998</v>
      </c>
      <c r="BN370" s="64">
        <f t="shared" si="59"/>
        <v>77.400000000000006</v>
      </c>
      <c r="BO370" s="64">
        <f t="shared" si="60"/>
        <v>8.4722222222222213E-2</v>
      </c>
      <c r="BP370" s="64">
        <f t="shared" si="61"/>
        <v>0.10416666666666666</v>
      </c>
    </row>
    <row r="371" spans="1:68" ht="27" customHeight="1" x14ac:dyDescent="0.25">
      <c r="A371" s="54" t="s">
        <v>588</v>
      </c>
      <c r="B371" s="54" t="s">
        <v>589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591</v>
      </c>
      <c r="B372" s="54" t="s">
        <v>592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593</v>
      </c>
      <c r="B373" s="54" t="s">
        <v>594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85</v>
      </c>
      <c r="Q374" s="660"/>
      <c r="R374" s="660"/>
      <c r="S374" s="660"/>
      <c r="T374" s="660"/>
      <c r="U374" s="660"/>
      <c r="V374" s="661"/>
      <c r="W374" s="37" t="s">
        <v>86</v>
      </c>
      <c r="X374" s="643">
        <f>IFERROR(X367/H367,"0")+IFERROR(X368/H368,"0")+IFERROR(X369/H369,"0")+IFERROR(X370/H370,"0")+IFERROR(X371/H371,"0")+IFERROR(X372/H372,"0")+IFERROR(X373/H373,"0")</f>
        <v>35.533333333333331</v>
      </c>
      <c r="Y374" s="643">
        <f>IFERROR(Y367/H367,"0")+IFERROR(Y368/H368,"0")+IFERROR(Y369/H369,"0")+IFERROR(Y370/H370,"0")+IFERROR(Y371/H371,"0")+IFERROR(Y372/H372,"0")+IFERROR(Y373/H373,"0")</f>
        <v>37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0.80474999999999997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85</v>
      </c>
      <c r="Q375" s="660"/>
      <c r="R375" s="660"/>
      <c r="S375" s="660"/>
      <c r="T375" s="660"/>
      <c r="U375" s="660"/>
      <c r="V375" s="661"/>
      <c r="W375" s="37" t="s">
        <v>68</v>
      </c>
      <c r="X375" s="643">
        <f>IFERROR(SUM(X367:X373),"0")</f>
        <v>533</v>
      </c>
      <c r="Y375" s="643">
        <f>IFERROR(SUM(Y367:Y373),"0")</f>
        <v>555</v>
      </c>
      <c r="Z375" s="37"/>
      <c r="AA375" s="644"/>
      <c r="AB375" s="644"/>
      <c r="AC375" s="644"/>
    </row>
    <row r="376" spans="1:68" ht="14.25" customHeight="1" x14ac:dyDescent="0.25">
      <c r="A376" s="667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68</v>
      </c>
      <c r="X377" s="641">
        <v>70</v>
      </c>
      <c r="Y377" s="642">
        <f>IFERROR(IF(X377="",0,CEILING((X377/$H377),1)*$H377),"")</f>
        <v>75</v>
      </c>
      <c r="Z377" s="36">
        <f>IFERROR(IF(Y377=0,"",ROUNDUP(Y377/H377,0)*0.02175),"")</f>
        <v>0.10874999999999999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72.240000000000009</v>
      </c>
      <c r="BN377" s="64">
        <f>IFERROR(Y377*I377/H377,"0")</f>
        <v>77.400000000000006</v>
      </c>
      <c r="BO377" s="64">
        <f>IFERROR(1/J377*(X377/H377),"0")</f>
        <v>9.7222222222222224E-2</v>
      </c>
      <c r="BP377" s="64">
        <f>IFERROR(1/J377*(Y377/H377),"0")</f>
        <v>0.10416666666666666</v>
      </c>
    </row>
    <row r="378" spans="1:68" ht="16.5" customHeight="1" x14ac:dyDescent="0.25">
      <c r="A378" s="54" t="s">
        <v>598</v>
      </c>
      <c r="B378" s="54" t="s">
        <v>599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85</v>
      </c>
      <c r="Q379" s="660"/>
      <c r="R379" s="660"/>
      <c r="S379" s="660"/>
      <c r="T379" s="660"/>
      <c r="U379" s="660"/>
      <c r="V379" s="661"/>
      <c r="W379" s="37" t="s">
        <v>86</v>
      </c>
      <c r="X379" s="643">
        <f>IFERROR(X377/H377,"0")+IFERROR(X378/H378,"0")</f>
        <v>4.666666666666667</v>
      </c>
      <c r="Y379" s="643">
        <f>IFERROR(Y377/H377,"0")+IFERROR(Y378/H378,"0")</f>
        <v>5</v>
      </c>
      <c r="Z379" s="643">
        <f>IFERROR(IF(Z377="",0,Z377),"0")+IFERROR(IF(Z378="",0,Z378),"0")</f>
        <v>0.10874999999999999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85</v>
      </c>
      <c r="Q380" s="660"/>
      <c r="R380" s="660"/>
      <c r="S380" s="660"/>
      <c r="T380" s="660"/>
      <c r="U380" s="660"/>
      <c r="V380" s="661"/>
      <c r="W380" s="37" t="s">
        <v>68</v>
      </c>
      <c r="X380" s="643">
        <f>IFERROR(SUM(X377:X378),"0")</f>
        <v>70</v>
      </c>
      <c r="Y380" s="643">
        <f>IFERROR(SUM(Y377:Y378),"0")</f>
        <v>75</v>
      </c>
      <c r="Z380" s="37"/>
      <c r="AA380" s="644"/>
      <c r="AB380" s="644"/>
      <c r="AC380" s="644"/>
    </row>
    <row r="381" spans="1:68" ht="14.25" customHeight="1" x14ac:dyDescent="0.25">
      <c r="A381" s="667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600</v>
      </c>
      <c r="B382" s="54" t="s">
        <v>601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85</v>
      </c>
      <c r="Q384" s="660"/>
      <c r="R384" s="660"/>
      <c r="S384" s="660"/>
      <c r="T384" s="660"/>
      <c r="U384" s="660"/>
      <c r="V384" s="661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85</v>
      </c>
      <c r="Q385" s="660"/>
      <c r="R385" s="660"/>
      <c r="S385" s="660"/>
      <c r="T385" s="660"/>
      <c r="U385" s="660"/>
      <c r="V385" s="661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68</v>
      </c>
      <c r="X387" s="641">
        <v>12</v>
      </c>
      <c r="Y387" s="642">
        <f>IFERROR(IF(X387="",0,CEILING((X387/$H387),1)*$H387),"")</f>
        <v>18</v>
      </c>
      <c r="Z387" s="36">
        <f>IFERROR(IF(Y387=0,"",ROUNDUP(Y387/H387,0)*0.01898),"")</f>
        <v>3.7960000000000001E-2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12.692</v>
      </c>
      <c r="BN387" s="64">
        <f>IFERROR(Y387*I387/H387,"0")</f>
        <v>19.038</v>
      </c>
      <c r="BO387" s="64">
        <f>IFERROR(1/J387*(X387/H387),"0")</f>
        <v>2.0833333333333332E-2</v>
      </c>
      <c r="BP387" s="64">
        <f>IFERROR(1/J387*(Y387/H387),"0")</f>
        <v>3.125E-2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85</v>
      </c>
      <c r="Q388" s="660"/>
      <c r="R388" s="660"/>
      <c r="S388" s="660"/>
      <c r="T388" s="660"/>
      <c r="U388" s="660"/>
      <c r="V388" s="661"/>
      <c r="W388" s="37" t="s">
        <v>86</v>
      </c>
      <c r="X388" s="643">
        <f>IFERROR(X387/H387,"0")</f>
        <v>1.3333333333333333</v>
      </c>
      <c r="Y388" s="643">
        <f>IFERROR(Y387/H387,"0")</f>
        <v>2</v>
      </c>
      <c r="Z388" s="643">
        <f>IFERROR(IF(Z387="",0,Z387),"0")</f>
        <v>3.7960000000000001E-2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85</v>
      </c>
      <c r="Q389" s="660"/>
      <c r="R389" s="660"/>
      <c r="S389" s="660"/>
      <c r="T389" s="660"/>
      <c r="U389" s="660"/>
      <c r="V389" s="661"/>
      <c r="W389" s="37" t="s">
        <v>68</v>
      </c>
      <c r="X389" s="643">
        <f>IFERROR(SUM(X387:X387),"0")</f>
        <v>12</v>
      </c>
      <c r="Y389" s="643">
        <f>IFERROR(SUM(Y387:Y387),"0")</f>
        <v>18</v>
      </c>
      <c r="Z389" s="37"/>
      <c r="AA389" s="644"/>
      <c r="AB389" s="644"/>
      <c r="AC389" s="644"/>
    </row>
    <row r="390" spans="1:68" ht="16.5" customHeight="1" x14ac:dyDescent="0.25">
      <c r="A390" s="662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610</v>
      </c>
      <c r="B392" s="54" t="s">
        <v>611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610</v>
      </c>
      <c r="B393" s="54" t="s">
        <v>613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615</v>
      </c>
      <c r="B394" s="54" t="s">
        <v>616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620</v>
      </c>
      <c r="B396" s="54" t="s">
        <v>621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85</v>
      </c>
      <c r="Q397" s="660"/>
      <c r="R397" s="660"/>
      <c r="S397" s="660"/>
      <c r="T397" s="660"/>
      <c r="U397" s="660"/>
      <c r="V397" s="661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85</v>
      </c>
      <c r="Q398" s="660"/>
      <c r="R398" s="660"/>
      <c r="S398" s="660"/>
      <c r="T398" s="660"/>
      <c r="U398" s="660"/>
      <c r="V398" s="661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85</v>
      </c>
      <c r="Q401" s="660"/>
      <c r="R401" s="660"/>
      <c r="S401" s="660"/>
      <c r="T401" s="660"/>
      <c r="U401" s="660"/>
      <c r="V401" s="661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85</v>
      </c>
      <c r="Q402" s="660"/>
      <c r="R402" s="660"/>
      <c r="S402" s="660"/>
      <c r="T402" s="660"/>
      <c r="U402" s="660"/>
      <c r="V402" s="661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68</v>
      </c>
      <c r="X404" s="641">
        <v>156</v>
      </c>
      <c r="Y404" s="642">
        <f>IFERROR(IF(X404="",0,CEILING((X404/$H404),1)*$H404),"")</f>
        <v>162</v>
      </c>
      <c r="Z404" s="36">
        <f>IFERROR(IF(Y404=0,"",ROUNDUP(Y404/H404,0)*0.01898),"")</f>
        <v>0.34164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164.99599999999998</v>
      </c>
      <c r="BN404" s="64">
        <f>IFERROR(Y404*I404/H404,"0")</f>
        <v>171.34199999999998</v>
      </c>
      <c r="BO404" s="64">
        <f>IFERROR(1/J404*(X404/H404),"0")</f>
        <v>0.27083333333333331</v>
      </c>
      <c r="BP404" s="64">
        <f>IFERROR(1/J404*(Y404/H404),"0")</f>
        <v>0.28125</v>
      </c>
    </row>
    <row r="405" spans="1:68" ht="37.5" customHeight="1" x14ac:dyDescent="0.25">
      <c r="A405" s="54" t="s">
        <v>628</v>
      </c>
      <c r="B405" s="54" t="s">
        <v>629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631</v>
      </c>
      <c r="B406" s="54" t="s">
        <v>632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633</v>
      </c>
      <c r="B407" s="54" t="s">
        <v>634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85</v>
      </c>
      <c r="Q408" s="660"/>
      <c r="R408" s="660"/>
      <c r="S408" s="660"/>
      <c r="T408" s="660"/>
      <c r="U408" s="660"/>
      <c r="V408" s="661"/>
      <c r="W408" s="37" t="s">
        <v>86</v>
      </c>
      <c r="X408" s="643">
        <f>IFERROR(X404/H404,"0")+IFERROR(X405/H405,"0")+IFERROR(X406/H406,"0")+IFERROR(X407/H407,"0")</f>
        <v>17.333333333333332</v>
      </c>
      <c r="Y408" s="643">
        <f>IFERROR(Y404/H404,"0")+IFERROR(Y405/H405,"0")+IFERROR(Y406/H406,"0")+IFERROR(Y407/H407,"0")</f>
        <v>18</v>
      </c>
      <c r="Z408" s="643">
        <f>IFERROR(IF(Z404="",0,Z404),"0")+IFERROR(IF(Z405="",0,Z405),"0")+IFERROR(IF(Z406="",0,Z406),"0")+IFERROR(IF(Z407="",0,Z407),"0")</f>
        <v>0.34164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85</v>
      </c>
      <c r="Q409" s="660"/>
      <c r="R409" s="660"/>
      <c r="S409" s="660"/>
      <c r="T409" s="660"/>
      <c r="U409" s="660"/>
      <c r="V409" s="661"/>
      <c r="W409" s="37" t="s">
        <v>68</v>
      </c>
      <c r="X409" s="643">
        <f>IFERROR(SUM(X404:X407),"0")</f>
        <v>156</v>
      </c>
      <c r="Y409" s="643">
        <f>IFERROR(SUM(Y404:Y407),"0")</f>
        <v>162</v>
      </c>
      <c r="Z409" s="37"/>
      <c r="AA409" s="644"/>
      <c r="AB409" s="644"/>
      <c r="AC409" s="644"/>
    </row>
    <row r="410" spans="1:68" ht="14.25" customHeight="1" x14ac:dyDescent="0.25">
      <c r="A410" s="667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636</v>
      </c>
      <c r="B411" s="54" t="s">
        <v>637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85</v>
      </c>
      <c r="Q412" s="660"/>
      <c r="R412" s="660"/>
      <c r="S412" s="660"/>
      <c r="T412" s="660"/>
      <c r="U412" s="660"/>
      <c r="V412" s="661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85</v>
      </c>
      <c r="Q413" s="660"/>
      <c r="R413" s="660"/>
      <c r="S413" s="660"/>
      <c r="T413" s="660"/>
      <c r="U413" s="660"/>
      <c r="V413" s="661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639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68</v>
      </c>
      <c r="X417" s="641">
        <v>7</v>
      </c>
      <c r="Y417" s="642">
        <f t="shared" ref="Y417:Y426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7.2722222222222221</v>
      </c>
      <c r="BN417" s="64">
        <f t="shared" ref="BN417:BN426" si="64">IFERROR(Y417*I417/H417,"0")</f>
        <v>11.22</v>
      </c>
      <c r="BO417" s="64">
        <f t="shared" ref="BO417:BO426" si="65">IFERROR(1/J417*(X417/H417),"0")</f>
        <v>9.8204264870931542E-3</v>
      </c>
      <c r="BP417" s="64">
        <f t="shared" ref="BP417:BP426" si="66">IFERROR(1/J417*(Y417/H417),"0")</f>
        <v>1.5151515151515152E-2</v>
      </c>
    </row>
    <row r="418" spans="1:68" ht="27" customHeight="1" x14ac:dyDescent="0.25">
      <c r="A418" s="54" t="s">
        <v>644</v>
      </c>
      <c r="B418" s="54" t="s">
        <v>645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644</v>
      </c>
      <c r="B419" s="54" t="s">
        <v>647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653</v>
      </c>
      <c r="B422" s="54" t="s">
        <v>654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655</v>
      </c>
      <c r="B423" s="54" t="s">
        <v>656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658</v>
      </c>
      <c r="B424" s="54" t="s">
        <v>659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68</v>
      </c>
      <c r="X425" s="641">
        <v>3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3.1857142857142855</v>
      </c>
      <c r="BN425" s="64">
        <f t="shared" si="64"/>
        <v>4.46</v>
      </c>
      <c r="BO425" s="64">
        <f t="shared" si="65"/>
        <v>6.1050061050061059E-3</v>
      </c>
      <c r="BP425" s="64">
        <f t="shared" si="66"/>
        <v>8.5470085470085479E-3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85</v>
      </c>
      <c r="Q427" s="660"/>
      <c r="R427" s="660"/>
      <c r="S427" s="660"/>
      <c r="T427" s="660"/>
      <c r="U427" s="660"/>
      <c r="V427" s="661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2.7248677248677247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4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2.8080000000000001E-2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85</v>
      </c>
      <c r="Q428" s="660"/>
      <c r="R428" s="660"/>
      <c r="S428" s="660"/>
      <c r="T428" s="660"/>
      <c r="U428" s="660"/>
      <c r="V428" s="661"/>
      <c r="W428" s="37" t="s">
        <v>68</v>
      </c>
      <c r="X428" s="643">
        <f>IFERROR(SUM(X417:X426),"0")</f>
        <v>10</v>
      </c>
      <c r="Y428" s="643">
        <f>IFERROR(SUM(Y417:Y426),"0")</f>
        <v>15</v>
      </c>
      <c r="Z428" s="37"/>
      <c r="AA428" s="644"/>
      <c r="AB428" s="644"/>
      <c r="AC428" s="644"/>
    </row>
    <row r="429" spans="1:68" ht="14.25" customHeight="1" x14ac:dyDescent="0.25">
      <c r="A429" s="667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666</v>
      </c>
      <c r="B430" s="54" t="s">
        <v>667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85</v>
      </c>
      <c r="Q432" s="660"/>
      <c r="R432" s="660"/>
      <c r="S432" s="660"/>
      <c r="T432" s="660"/>
      <c r="U432" s="660"/>
      <c r="V432" s="661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85</v>
      </c>
      <c r="Q433" s="660"/>
      <c r="R433" s="660"/>
      <c r="S433" s="660"/>
      <c r="T433" s="660"/>
      <c r="U433" s="660"/>
      <c r="V433" s="661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673</v>
      </c>
      <c r="B436" s="54" t="s">
        <v>674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85</v>
      </c>
      <c r="Q438" s="660"/>
      <c r="R438" s="660"/>
      <c r="S438" s="660"/>
      <c r="T438" s="660"/>
      <c r="U438" s="660"/>
      <c r="V438" s="661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85</v>
      </c>
      <c r="Q439" s="660"/>
      <c r="R439" s="660"/>
      <c r="S439" s="660"/>
      <c r="T439" s="660"/>
      <c r="U439" s="660"/>
      <c r="V439" s="661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68</v>
      </c>
      <c r="X441" s="641">
        <v>26</v>
      </c>
      <c r="Y441" s="642">
        <f>IFERROR(IF(X441="",0,CEILING((X441/$H441),1)*$H441),"")</f>
        <v>27</v>
      </c>
      <c r="Z441" s="36">
        <f>IFERROR(IF(Y441=0,"",ROUNDUP(Y441/H441,0)*0.00902),"")</f>
        <v>4.5100000000000001E-2</v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27.011111111111113</v>
      </c>
      <c r="BN441" s="64">
        <f>IFERROR(Y441*I441/H441,"0")</f>
        <v>28.049999999999997</v>
      </c>
      <c r="BO441" s="64">
        <f>IFERROR(1/J441*(X441/H441),"0")</f>
        <v>3.6475869809203143E-2</v>
      </c>
      <c r="BP441" s="64">
        <f>IFERROR(1/J441*(Y441/H441),"0")</f>
        <v>3.787878787878788E-2</v>
      </c>
    </row>
    <row r="442" spans="1:68" ht="27" customHeight="1" x14ac:dyDescent="0.25">
      <c r="A442" s="54" t="s">
        <v>682</v>
      </c>
      <c r="B442" s="54" t="s">
        <v>683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85</v>
      </c>
      <c r="Q445" s="660"/>
      <c r="R445" s="660"/>
      <c r="S445" s="660"/>
      <c r="T445" s="660"/>
      <c r="U445" s="660"/>
      <c r="V445" s="661"/>
      <c r="W445" s="37" t="s">
        <v>86</v>
      </c>
      <c r="X445" s="643">
        <f>IFERROR(X441/H441,"0")+IFERROR(X442/H442,"0")+IFERROR(X443/H443,"0")+IFERROR(X444/H444,"0")</f>
        <v>4.8148148148148149</v>
      </c>
      <c r="Y445" s="643">
        <f>IFERROR(Y441/H441,"0")+IFERROR(Y442/H442,"0")+IFERROR(Y443/H443,"0")+IFERROR(Y444/H444,"0")</f>
        <v>5</v>
      </c>
      <c r="Z445" s="643">
        <f>IFERROR(IF(Z441="",0,Z441),"0")+IFERROR(IF(Z442="",0,Z442),"0")+IFERROR(IF(Z443="",0,Z443),"0")+IFERROR(IF(Z444="",0,Z444),"0")</f>
        <v>4.5100000000000001E-2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85</v>
      </c>
      <c r="Q446" s="660"/>
      <c r="R446" s="660"/>
      <c r="S446" s="660"/>
      <c r="T446" s="660"/>
      <c r="U446" s="660"/>
      <c r="V446" s="661"/>
      <c r="W446" s="37" t="s">
        <v>68</v>
      </c>
      <c r="X446" s="643">
        <f>IFERROR(SUM(X441:X444),"0")</f>
        <v>26</v>
      </c>
      <c r="Y446" s="643">
        <f>IFERROR(SUM(Y441:Y444),"0")</f>
        <v>27</v>
      </c>
      <c r="Z446" s="37"/>
      <c r="AA446" s="644"/>
      <c r="AB446" s="644"/>
      <c r="AC446" s="644"/>
    </row>
    <row r="447" spans="1:68" ht="16.5" customHeight="1" x14ac:dyDescent="0.25">
      <c r="A447" s="662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85</v>
      </c>
      <c r="Q451" s="660"/>
      <c r="R451" s="660"/>
      <c r="S451" s="660"/>
      <c r="T451" s="660"/>
      <c r="U451" s="660"/>
      <c r="V451" s="661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85</v>
      </c>
      <c r="Q452" s="660"/>
      <c r="R452" s="660"/>
      <c r="S452" s="660"/>
      <c r="T452" s="660"/>
      <c r="U452" s="660"/>
      <c r="V452" s="661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698</v>
      </c>
      <c r="B455" s="54" t="s">
        <v>699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85</v>
      </c>
      <c r="Q456" s="660"/>
      <c r="R456" s="660"/>
      <c r="S456" s="660"/>
      <c r="T456" s="660"/>
      <c r="U456" s="660"/>
      <c r="V456" s="661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85</v>
      </c>
      <c r="Q457" s="660"/>
      <c r="R457" s="660"/>
      <c r="S457" s="660"/>
      <c r="T457" s="660"/>
      <c r="U457" s="660"/>
      <c r="V457" s="661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701</v>
      </c>
      <c r="B459" s="54" t="s">
        <v>702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85</v>
      </c>
      <c r="Q460" s="660"/>
      <c r="R460" s="660"/>
      <c r="S460" s="660"/>
      <c r="T460" s="660"/>
      <c r="U460" s="660"/>
      <c r="V460" s="661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85</v>
      </c>
      <c r="Q461" s="660"/>
      <c r="R461" s="660"/>
      <c r="S461" s="660"/>
      <c r="T461" s="660"/>
      <c r="U461" s="660"/>
      <c r="V461" s="661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704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68</v>
      </c>
      <c r="X465" s="641">
        <v>9</v>
      </c>
      <c r="Y465" s="642">
        <f t="shared" ref="Y465:Y480" si="68">IFERROR(IF(X465="",0,CEILING((X465/$H465),1)*$H465),"")</f>
        <v>10.56</v>
      </c>
      <c r="Z465" s="36">
        <f t="shared" ref="Z465:Z470" si="69">IFERROR(IF(Y465=0,"",ROUNDUP(Y465/H465,0)*0.01196),"")</f>
        <v>2.392E-2</v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9.6136363636363633</v>
      </c>
      <c r="BN465" s="64">
        <f t="shared" ref="BN465:BN480" si="71">IFERROR(Y465*I465/H465,"0")</f>
        <v>11.28</v>
      </c>
      <c r="BO465" s="64">
        <f t="shared" ref="BO465:BO480" si="72">IFERROR(1/J465*(X465/H465),"0")</f>
        <v>1.638986013986014E-2</v>
      </c>
      <c r="BP465" s="64">
        <f t="shared" ref="BP465:BP480" si="73">IFERROR(1/J465*(Y465/H465),"0")</f>
        <v>1.9230769230769232E-2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68</v>
      </c>
      <c r="X466" s="641">
        <v>5</v>
      </c>
      <c r="Y466" s="642">
        <f t="shared" si="68"/>
        <v>5.28</v>
      </c>
      <c r="Z466" s="36">
        <f t="shared" si="69"/>
        <v>1.196E-2</v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5.3409090909090908</v>
      </c>
      <c r="BN466" s="64">
        <f t="shared" si="71"/>
        <v>5.64</v>
      </c>
      <c r="BO466" s="64">
        <f t="shared" si="72"/>
        <v>9.1054778554778559E-3</v>
      </c>
      <c r="BP466" s="64">
        <f t="shared" si="73"/>
        <v>9.6153846153846159E-3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714</v>
      </c>
      <c r="B468" s="54" t="s">
        <v>715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68</v>
      </c>
      <c r="X469" s="641">
        <v>212</v>
      </c>
      <c r="Y469" s="642">
        <f t="shared" si="68"/>
        <v>216.48000000000002</v>
      </c>
      <c r="Z469" s="36">
        <f t="shared" si="69"/>
        <v>0.49036000000000002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226.45454545454541</v>
      </c>
      <c r="BN469" s="64">
        <f t="shared" si="71"/>
        <v>231.24</v>
      </c>
      <c r="BO469" s="64">
        <f t="shared" si="72"/>
        <v>0.38607226107226106</v>
      </c>
      <c r="BP469" s="64">
        <f t="shared" si="73"/>
        <v>0.39423076923076927</v>
      </c>
    </row>
    <row r="470" spans="1:68" ht="16.5" customHeight="1" x14ac:dyDescent="0.25">
      <c r="A470" s="54" t="s">
        <v>720</v>
      </c>
      <c r="B470" s="54" t="s">
        <v>721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725</v>
      </c>
      <c r="B473" s="54" t="s">
        <v>727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736</v>
      </c>
      <c r="B478" s="54" t="s">
        <v>737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736</v>
      </c>
      <c r="B479" s="54" t="s">
        <v>738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739</v>
      </c>
      <c r="B480" s="54" t="s">
        <v>740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85</v>
      </c>
      <c r="Q481" s="660"/>
      <c r="R481" s="660"/>
      <c r="S481" s="660"/>
      <c r="T481" s="660"/>
      <c r="U481" s="660"/>
      <c r="V481" s="661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42.803030303030297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44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0.52624000000000004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85</v>
      </c>
      <c r="Q482" s="660"/>
      <c r="R482" s="660"/>
      <c r="S482" s="660"/>
      <c r="T482" s="660"/>
      <c r="U482" s="660"/>
      <c r="V482" s="661"/>
      <c r="W482" s="37" t="s">
        <v>68</v>
      </c>
      <c r="X482" s="643">
        <f>IFERROR(SUM(X465:X480),"0")</f>
        <v>226</v>
      </c>
      <c r="Y482" s="643">
        <f>IFERROR(SUM(Y465:Y480),"0")</f>
        <v>232.32000000000002</v>
      </c>
      <c r="Z482" s="37"/>
      <c r="AA482" s="644"/>
      <c r="AB482" s="644"/>
      <c r="AC482" s="644"/>
    </row>
    <row r="483" spans="1:68" ht="14.25" customHeight="1" x14ac:dyDescent="0.25">
      <c r="A483" s="667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68</v>
      </c>
      <c r="X484" s="641">
        <v>38</v>
      </c>
      <c r="Y484" s="642">
        <f>IFERROR(IF(X484="",0,CEILING((X484/$H484),1)*$H484),"")</f>
        <v>42.24</v>
      </c>
      <c r="Z484" s="36">
        <f>IFERROR(IF(Y484=0,"",ROUNDUP(Y484/H484,0)*0.01196),"")</f>
        <v>9.5680000000000001E-2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40.590909090909086</v>
      </c>
      <c r="BN484" s="64">
        <f>IFERROR(Y484*I484/H484,"0")</f>
        <v>45.12</v>
      </c>
      <c r="BO484" s="64">
        <f>IFERROR(1/J484*(X484/H484),"0")</f>
        <v>6.9201631701631697E-2</v>
      </c>
      <c r="BP484" s="64">
        <f>IFERROR(1/J484*(Y484/H484),"0")</f>
        <v>7.6923076923076927E-2</v>
      </c>
    </row>
    <row r="485" spans="1:68" ht="16.5" customHeight="1" x14ac:dyDescent="0.25">
      <c r="A485" s="54" t="s">
        <v>744</v>
      </c>
      <c r="B485" s="54" t="s">
        <v>745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85</v>
      </c>
      <c r="Q487" s="660"/>
      <c r="R487" s="660"/>
      <c r="S487" s="660"/>
      <c r="T487" s="660"/>
      <c r="U487" s="660"/>
      <c r="V487" s="661"/>
      <c r="W487" s="37" t="s">
        <v>86</v>
      </c>
      <c r="X487" s="643">
        <f>IFERROR(X484/H484,"0")+IFERROR(X485/H485,"0")+IFERROR(X486/H486,"0")</f>
        <v>7.1969696969696964</v>
      </c>
      <c r="Y487" s="643">
        <f>IFERROR(Y484/H484,"0")+IFERROR(Y485/H485,"0")+IFERROR(Y486/H486,"0")</f>
        <v>8</v>
      </c>
      <c r="Z487" s="643">
        <f>IFERROR(IF(Z484="",0,Z484),"0")+IFERROR(IF(Z485="",0,Z485),"0")+IFERROR(IF(Z486="",0,Z486),"0")</f>
        <v>9.5680000000000001E-2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85</v>
      </c>
      <c r="Q488" s="660"/>
      <c r="R488" s="660"/>
      <c r="S488" s="660"/>
      <c r="T488" s="660"/>
      <c r="U488" s="660"/>
      <c r="V488" s="661"/>
      <c r="W488" s="37" t="s">
        <v>68</v>
      </c>
      <c r="X488" s="643">
        <f>IFERROR(SUM(X484:X486),"0")</f>
        <v>38</v>
      </c>
      <c r="Y488" s="643">
        <f>IFERROR(SUM(Y484:Y486),"0")</f>
        <v>42.24</v>
      </c>
      <c r="Z488" s="37"/>
      <c r="AA488" s="644"/>
      <c r="AB488" s="644"/>
      <c r="AC488" s="644"/>
    </row>
    <row r="489" spans="1:68" ht="14.25" customHeight="1" x14ac:dyDescent="0.25">
      <c r="A489" s="667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68</v>
      </c>
      <c r="X490" s="641">
        <v>40</v>
      </c>
      <c r="Y490" s="642">
        <f t="shared" ref="Y490:Y498" si="74">IFERROR(IF(X490="",0,CEILING((X490/$H490),1)*$H490),"")</f>
        <v>42.24</v>
      </c>
      <c r="Z490" s="36">
        <f>IFERROR(IF(Y490=0,"",ROUNDUP(Y490/H490,0)*0.01196),"")</f>
        <v>9.5680000000000001E-2</v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42.727272727272727</v>
      </c>
      <c r="BN490" s="64">
        <f t="shared" ref="BN490:BN498" si="76">IFERROR(Y490*I490/H490,"0")</f>
        <v>45.12</v>
      </c>
      <c r="BO490" s="64">
        <f t="shared" ref="BO490:BO498" si="77">IFERROR(1/J490*(X490/H490),"0")</f>
        <v>7.2843822843822847E-2</v>
      </c>
      <c r="BP490" s="64">
        <f t="shared" ref="BP490:BP498" si="78">IFERROR(1/J490*(Y490/H490),"0")</f>
        <v>7.6923076923076927E-2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68</v>
      </c>
      <c r="X491" s="641">
        <v>18</v>
      </c>
      <c r="Y491" s="642">
        <f t="shared" si="74"/>
        <v>21.12</v>
      </c>
      <c r="Z491" s="36">
        <f>IFERROR(IF(Y491=0,"",ROUNDUP(Y491/H491,0)*0.01196),"")</f>
        <v>4.7840000000000001E-2</v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19.227272727272727</v>
      </c>
      <c r="BN491" s="64">
        <f t="shared" si="76"/>
        <v>22.56</v>
      </c>
      <c r="BO491" s="64">
        <f t="shared" si="77"/>
        <v>3.277972027972028E-2</v>
      </c>
      <c r="BP491" s="64">
        <f t="shared" si="78"/>
        <v>3.8461538461538464E-2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68</v>
      </c>
      <c r="X492" s="641">
        <v>40</v>
      </c>
      <c r="Y492" s="642">
        <f t="shared" si="74"/>
        <v>42.24</v>
      </c>
      <c r="Z492" s="36">
        <f>IFERROR(IF(Y492=0,"",ROUNDUP(Y492/H492,0)*0.01196),"")</f>
        <v>9.5680000000000001E-2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42.727272727272727</v>
      </c>
      <c r="BN492" s="64">
        <f t="shared" si="76"/>
        <v>45.12</v>
      </c>
      <c r="BO492" s="64">
        <f t="shared" si="77"/>
        <v>7.2843822843822847E-2</v>
      </c>
      <c r="BP492" s="64">
        <f t="shared" si="78"/>
        <v>7.6923076923076927E-2</v>
      </c>
    </row>
    <row r="493" spans="1:68" ht="27" customHeight="1" x14ac:dyDescent="0.25">
      <c r="A493" s="54" t="s">
        <v>757</v>
      </c>
      <c r="B493" s="54" t="s">
        <v>758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759</v>
      </c>
      <c r="B495" s="54" t="s">
        <v>761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762</v>
      </c>
      <c r="B496" s="54" t="s">
        <v>763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764</v>
      </c>
      <c r="B497" s="54" t="s">
        <v>765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764</v>
      </c>
      <c r="B498" s="54" t="s">
        <v>766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85</v>
      </c>
      <c r="Q499" s="660"/>
      <c r="R499" s="660"/>
      <c r="S499" s="660"/>
      <c r="T499" s="660"/>
      <c r="U499" s="660"/>
      <c r="V499" s="661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18.560606060606059</v>
      </c>
      <c r="Y499" s="643">
        <f>IFERROR(Y490/H490,"0")+IFERROR(Y491/H491,"0")+IFERROR(Y492/H492,"0")+IFERROR(Y493/H493,"0")+IFERROR(Y494/H494,"0")+IFERROR(Y495/H495,"0")+IFERROR(Y496/H496,"0")+IFERROR(Y497/H497,"0")+IFERROR(Y498/H498,"0")</f>
        <v>20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0.23920000000000002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85</v>
      </c>
      <c r="Q500" s="660"/>
      <c r="R500" s="660"/>
      <c r="S500" s="660"/>
      <c r="T500" s="660"/>
      <c r="U500" s="660"/>
      <c r="V500" s="661"/>
      <c r="W500" s="37" t="s">
        <v>68</v>
      </c>
      <c r="X500" s="643">
        <f>IFERROR(SUM(X490:X498),"0")</f>
        <v>98</v>
      </c>
      <c r="Y500" s="643">
        <f>IFERROR(SUM(Y490:Y498),"0")</f>
        <v>105.6</v>
      </c>
      <c r="Z500" s="37"/>
      <c r="AA500" s="644"/>
      <c r="AB500" s="644"/>
      <c r="AC500" s="644"/>
    </row>
    <row r="501" spans="1:68" ht="14.25" customHeight="1" x14ac:dyDescent="0.25">
      <c r="A501" s="667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767</v>
      </c>
      <c r="B502" s="54" t="s">
        <v>768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770</v>
      </c>
      <c r="B503" s="54" t="s">
        <v>771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773</v>
      </c>
      <c r="B504" s="54" t="s">
        <v>774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85</v>
      </c>
      <c r="Q505" s="660"/>
      <c r="R505" s="660"/>
      <c r="S505" s="660"/>
      <c r="T505" s="660"/>
      <c r="U505" s="660"/>
      <c r="V505" s="661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85</v>
      </c>
      <c r="Q506" s="660"/>
      <c r="R506" s="660"/>
      <c r="S506" s="660"/>
      <c r="T506" s="660"/>
      <c r="U506" s="660"/>
      <c r="V506" s="661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776</v>
      </c>
      <c r="B508" s="54" t="s">
        <v>777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779</v>
      </c>
      <c r="B509" s="54" t="s">
        <v>780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85</v>
      </c>
      <c r="Q510" s="660"/>
      <c r="R510" s="660"/>
      <c r="S510" s="660"/>
      <c r="T510" s="660"/>
      <c r="U510" s="660"/>
      <c r="V510" s="661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85</v>
      </c>
      <c r="Q511" s="660"/>
      <c r="R511" s="660"/>
      <c r="S511" s="660"/>
      <c r="T511" s="660"/>
      <c r="U511" s="660"/>
      <c r="V511" s="661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781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782</v>
      </c>
      <c r="B515" s="54" t="s">
        <v>783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80" t="s">
        <v>784</v>
      </c>
      <c r="Q515" s="648"/>
      <c r="R515" s="648"/>
      <c r="S515" s="648"/>
      <c r="T515" s="649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786</v>
      </c>
      <c r="B516" s="54" t="s">
        <v>787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2" t="s">
        <v>788</v>
      </c>
      <c r="Q516" s="648"/>
      <c r="R516" s="648"/>
      <c r="S516" s="648"/>
      <c r="T516" s="649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790</v>
      </c>
      <c r="B517" s="54" t="s">
        <v>791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75" t="s">
        <v>792</v>
      </c>
      <c r="Q517" s="648"/>
      <c r="R517" s="648"/>
      <c r="S517" s="648"/>
      <c r="T517" s="649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794</v>
      </c>
      <c r="B518" s="54" t="s">
        <v>795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70" t="s">
        <v>796</v>
      </c>
      <c r="Q518" s="648"/>
      <c r="R518" s="648"/>
      <c r="S518" s="648"/>
      <c r="T518" s="649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798</v>
      </c>
      <c r="B519" s="54" t="s">
        <v>799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821" t="s">
        <v>800</v>
      </c>
      <c r="Q519" s="648"/>
      <c r="R519" s="648"/>
      <c r="S519" s="648"/>
      <c r="T519" s="649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801</v>
      </c>
      <c r="B520" s="54" t="s">
        <v>802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76" t="s">
        <v>803</v>
      </c>
      <c r="Q520" s="648"/>
      <c r="R520" s="648"/>
      <c r="S520" s="648"/>
      <c r="T520" s="649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85</v>
      </c>
      <c r="Q521" s="660"/>
      <c r="R521" s="660"/>
      <c r="S521" s="660"/>
      <c r="T521" s="660"/>
      <c r="U521" s="660"/>
      <c r="V521" s="661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85</v>
      </c>
      <c r="Q522" s="660"/>
      <c r="R522" s="660"/>
      <c r="S522" s="660"/>
      <c r="T522" s="660"/>
      <c r="U522" s="660"/>
      <c r="V522" s="661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804</v>
      </c>
      <c r="B524" s="54" t="s">
        <v>805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809" t="s">
        <v>806</v>
      </c>
      <c r="Q524" s="648"/>
      <c r="R524" s="648"/>
      <c r="S524" s="648"/>
      <c r="T524" s="649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804</v>
      </c>
      <c r="B525" s="54" t="s">
        <v>808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17" t="s">
        <v>809</v>
      </c>
      <c r="Q525" s="648"/>
      <c r="R525" s="648"/>
      <c r="S525" s="648"/>
      <c r="T525" s="649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811</v>
      </c>
      <c r="B526" s="54" t="s">
        <v>812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924" t="s">
        <v>813</v>
      </c>
      <c r="Q526" s="648"/>
      <c r="R526" s="648"/>
      <c r="S526" s="648"/>
      <c r="T526" s="649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814</v>
      </c>
      <c r="B527" s="54" t="s">
        <v>815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24" t="s">
        <v>816</v>
      </c>
      <c r="Q527" s="648"/>
      <c r="R527" s="648"/>
      <c r="S527" s="648"/>
      <c r="T527" s="649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818</v>
      </c>
      <c r="B528" s="54" t="s">
        <v>819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998" t="s">
        <v>820</v>
      </c>
      <c r="Q528" s="648"/>
      <c r="R528" s="648"/>
      <c r="S528" s="648"/>
      <c r="T528" s="649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85</v>
      </c>
      <c r="Q529" s="660"/>
      <c r="R529" s="660"/>
      <c r="S529" s="660"/>
      <c r="T529" s="660"/>
      <c r="U529" s="660"/>
      <c r="V529" s="661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85</v>
      </c>
      <c r="Q530" s="660"/>
      <c r="R530" s="660"/>
      <c r="S530" s="660"/>
      <c r="T530" s="660"/>
      <c r="U530" s="660"/>
      <c r="V530" s="661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79" t="s">
        <v>823</v>
      </c>
      <c r="Q532" s="648"/>
      <c r="R532" s="648"/>
      <c r="S532" s="648"/>
      <c r="T532" s="649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825</v>
      </c>
      <c r="B533" s="54" t="s">
        <v>826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7" t="s">
        <v>827</v>
      </c>
      <c r="Q533" s="648"/>
      <c r="R533" s="648"/>
      <c r="S533" s="648"/>
      <c r="T533" s="649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12" t="s">
        <v>831</v>
      </c>
      <c r="Q534" s="648"/>
      <c r="R534" s="648"/>
      <c r="S534" s="648"/>
      <c r="T534" s="649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86" t="s">
        <v>835</v>
      </c>
      <c r="Q535" s="648"/>
      <c r="R535" s="648"/>
      <c r="S535" s="648"/>
      <c r="T535" s="649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82" t="s">
        <v>839</v>
      </c>
      <c r="Q536" s="648"/>
      <c r="R536" s="648"/>
      <c r="S536" s="648"/>
      <c r="T536" s="649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743" t="s">
        <v>843</v>
      </c>
      <c r="Q537" s="648"/>
      <c r="R537" s="648"/>
      <c r="S537" s="648"/>
      <c r="T537" s="649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7" t="s">
        <v>846</v>
      </c>
      <c r="Q538" s="648"/>
      <c r="R538" s="648"/>
      <c r="S538" s="648"/>
      <c r="T538" s="649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85</v>
      </c>
      <c r="Q539" s="660"/>
      <c r="R539" s="660"/>
      <c r="S539" s="660"/>
      <c r="T539" s="660"/>
      <c r="U539" s="660"/>
      <c r="V539" s="661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85</v>
      </c>
      <c r="Q540" s="660"/>
      <c r="R540" s="660"/>
      <c r="S540" s="660"/>
      <c r="T540" s="660"/>
      <c r="U540" s="660"/>
      <c r="V540" s="661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39" t="s">
        <v>849</v>
      </c>
      <c r="Q542" s="648"/>
      <c r="R542" s="648"/>
      <c r="S542" s="648"/>
      <c r="T542" s="649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847</v>
      </c>
      <c r="B543" s="54" t="s">
        <v>851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43" t="s">
        <v>849</v>
      </c>
      <c r="Q543" s="648"/>
      <c r="R543" s="648"/>
      <c r="S543" s="648"/>
      <c r="T543" s="649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20" t="s">
        <v>854</v>
      </c>
      <c r="Q544" s="648"/>
      <c r="R544" s="648"/>
      <c r="S544" s="648"/>
      <c r="T544" s="649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856</v>
      </c>
      <c r="B545" s="54" t="s">
        <v>857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49" t="s">
        <v>858</v>
      </c>
      <c r="Q545" s="648"/>
      <c r="R545" s="648"/>
      <c r="S545" s="648"/>
      <c r="T545" s="649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859</v>
      </c>
      <c r="B546" s="54" t="s">
        <v>860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768" t="s">
        <v>861</v>
      </c>
      <c r="Q546" s="648"/>
      <c r="R546" s="648"/>
      <c r="S546" s="648"/>
      <c r="T546" s="649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85</v>
      </c>
      <c r="Q547" s="660"/>
      <c r="R547" s="660"/>
      <c r="S547" s="660"/>
      <c r="T547" s="660"/>
      <c r="U547" s="660"/>
      <c r="V547" s="661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85</v>
      </c>
      <c r="Q548" s="660"/>
      <c r="R548" s="660"/>
      <c r="S548" s="660"/>
      <c r="T548" s="660"/>
      <c r="U548" s="660"/>
      <c r="V548" s="661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862</v>
      </c>
      <c r="B550" s="54" t="s">
        <v>863</v>
      </c>
      <c r="C550" s="31">
        <v>4301060496</v>
      </c>
      <c r="D550" s="645">
        <v>4640242180120</v>
      </c>
      <c r="E550" s="646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17" t="s">
        <v>864</v>
      </c>
      <c r="Q550" s="648"/>
      <c r="R550" s="648"/>
      <c r="S550" s="648"/>
      <c r="T550" s="649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862</v>
      </c>
      <c r="B551" s="54" t="s">
        <v>866</v>
      </c>
      <c r="C551" s="31">
        <v>4301060485</v>
      </c>
      <c r="D551" s="645">
        <v>4640242180120</v>
      </c>
      <c r="E551" s="646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5" t="s">
        <v>867</v>
      </c>
      <c r="Q551" s="648"/>
      <c r="R551" s="648"/>
      <c r="S551" s="648"/>
      <c r="T551" s="649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00" t="s">
        <v>870</v>
      </c>
      <c r="Q552" s="648"/>
      <c r="R552" s="648"/>
      <c r="S552" s="648"/>
      <c r="T552" s="649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868</v>
      </c>
      <c r="B553" s="54" t="s">
        <v>872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6" t="s">
        <v>873</v>
      </c>
      <c r="Q553" s="648"/>
      <c r="R553" s="648"/>
      <c r="S553" s="648"/>
      <c r="T553" s="649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85</v>
      </c>
      <c r="Q554" s="660"/>
      <c r="R554" s="660"/>
      <c r="S554" s="660"/>
      <c r="T554" s="660"/>
      <c r="U554" s="660"/>
      <c r="V554" s="661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85</v>
      </c>
      <c r="Q555" s="660"/>
      <c r="R555" s="660"/>
      <c r="S555" s="660"/>
      <c r="T555" s="660"/>
      <c r="U555" s="660"/>
      <c r="V555" s="661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875</v>
      </c>
      <c r="B558" s="54" t="s">
        <v>876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8" t="s">
        <v>877</v>
      </c>
      <c r="Q558" s="648"/>
      <c r="R558" s="648"/>
      <c r="S558" s="648"/>
      <c r="T558" s="649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85</v>
      </c>
      <c r="Q559" s="660"/>
      <c r="R559" s="660"/>
      <c r="S559" s="660"/>
      <c r="T559" s="660"/>
      <c r="U559" s="660"/>
      <c r="V559" s="661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85</v>
      </c>
      <c r="Q560" s="660"/>
      <c r="R560" s="660"/>
      <c r="S560" s="660"/>
      <c r="T560" s="660"/>
      <c r="U560" s="660"/>
      <c r="V560" s="661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879</v>
      </c>
      <c r="B562" s="54" t="s">
        <v>880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9" t="s">
        <v>881</v>
      </c>
      <c r="Q562" s="648"/>
      <c r="R562" s="648"/>
      <c r="S562" s="648"/>
      <c r="T562" s="649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85</v>
      </c>
      <c r="Q563" s="660"/>
      <c r="R563" s="660"/>
      <c r="S563" s="660"/>
      <c r="T563" s="660"/>
      <c r="U563" s="660"/>
      <c r="V563" s="661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85</v>
      </c>
      <c r="Q564" s="660"/>
      <c r="R564" s="660"/>
      <c r="S564" s="660"/>
      <c r="T564" s="660"/>
      <c r="U564" s="660"/>
      <c r="V564" s="661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883</v>
      </c>
      <c r="B566" s="54" t="s">
        <v>884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74" t="s">
        <v>885</v>
      </c>
      <c r="Q566" s="648"/>
      <c r="R566" s="648"/>
      <c r="S566" s="648"/>
      <c r="T566" s="649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85</v>
      </c>
      <c r="Q567" s="660"/>
      <c r="R567" s="660"/>
      <c r="S567" s="660"/>
      <c r="T567" s="660"/>
      <c r="U567" s="660"/>
      <c r="V567" s="661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85</v>
      </c>
      <c r="Q568" s="660"/>
      <c r="R568" s="660"/>
      <c r="S568" s="660"/>
      <c r="T568" s="660"/>
      <c r="U568" s="660"/>
      <c r="V568" s="661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887</v>
      </c>
      <c r="B570" s="54" t="s">
        <v>888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709" t="s">
        <v>889</v>
      </c>
      <c r="Q570" s="648"/>
      <c r="R570" s="648"/>
      <c r="S570" s="648"/>
      <c r="T570" s="649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85</v>
      </c>
      <c r="Q571" s="660"/>
      <c r="R571" s="660"/>
      <c r="S571" s="660"/>
      <c r="T571" s="660"/>
      <c r="U571" s="660"/>
      <c r="V571" s="661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85</v>
      </c>
      <c r="Q572" s="660"/>
      <c r="R572" s="660"/>
      <c r="S572" s="660"/>
      <c r="T572" s="660"/>
      <c r="U572" s="660"/>
      <c r="V572" s="661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2035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2174.4499999999998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2154.1776126292002</v>
      </c>
      <c r="Y574" s="643">
        <f>IFERROR(SUM(BN22:BN570),"0")</f>
        <v>2300.6929999999998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4</v>
      </c>
      <c r="Y575" s="38">
        <f>ROUNDUP(SUM(BP22:BP570),0)</f>
        <v>4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2254.1776126292002</v>
      </c>
      <c r="Y576" s="643">
        <f>GrossWeightTotalR+PalletQtyTotalR*25</f>
        <v>2400.6929999999998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397.47503596621249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421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4.389190000000001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65" t="s">
        <v>93</v>
      </c>
      <c r="D580" s="810"/>
      <c r="E580" s="810"/>
      <c r="F580" s="810"/>
      <c r="G580" s="810"/>
      <c r="H580" s="811"/>
      <c r="I580" s="665" t="s">
        <v>269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574</v>
      </c>
      <c r="W580" s="811"/>
      <c r="X580" s="665" t="s">
        <v>639</v>
      </c>
      <c r="Y580" s="810"/>
      <c r="Z580" s="810"/>
      <c r="AA580" s="811"/>
      <c r="AB580" s="638" t="s">
        <v>704</v>
      </c>
      <c r="AC580" s="665" t="s">
        <v>781</v>
      </c>
      <c r="AD580" s="811"/>
      <c r="AF580" s="639"/>
    </row>
    <row r="581" spans="1:32" ht="14.25" customHeight="1" thickTop="1" x14ac:dyDescent="0.2">
      <c r="A581" s="760" t="s">
        <v>900</v>
      </c>
      <c r="B581" s="665" t="s">
        <v>62</v>
      </c>
      <c r="C581" s="665" t="s">
        <v>94</v>
      </c>
      <c r="D581" s="665" t="s">
        <v>113</v>
      </c>
      <c r="E581" s="665" t="s">
        <v>176</v>
      </c>
      <c r="F581" s="665" t="s">
        <v>203</v>
      </c>
      <c r="G581" s="665" t="s">
        <v>242</v>
      </c>
      <c r="H581" s="665" t="s">
        <v>93</v>
      </c>
      <c r="I581" s="665" t="s">
        <v>270</v>
      </c>
      <c r="J581" s="665" t="s">
        <v>315</v>
      </c>
      <c r="K581" s="665" t="s">
        <v>376</v>
      </c>
      <c r="L581" s="665" t="s">
        <v>422</v>
      </c>
      <c r="M581" s="665" t="s">
        <v>440</v>
      </c>
      <c r="N581" s="639"/>
      <c r="O581" s="665" t="s">
        <v>453</v>
      </c>
      <c r="P581" s="665" t="s">
        <v>465</v>
      </c>
      <c r="Q581" s="665" t="s">
        <v>472</v>
      </c>
      <c r="R581" s="665" t="s">
        <v>476</v>
      </c>
      <c r="S581" s="665" t="s">
        <v>482</v>
      </c>
      <c r="T581" s="665" t="s">
        <v>487</v>
      </c>
      <c r="U581" s="665" t="s">
        <v>561</v>
      </c>
      <c r="V581" s="665" t="s">
        <v>575</v>
      </c>
      <c r="W581" s="665" t="s">
        <v>609</v>
      </c>
      <c r="X581" s="665" t="s">
        <v>640</v>
      </c>
      <c r="Y581" s="665" t="s">
        <v>672</v>
      </c>
      <c r="Z581" s="665" t="s">
        <v>690</v>
      </c>
      <c r="AA581" s="665" t="s">
        <v>697</v>
      </c>
      <c r="AB581" s="665" t="s">
        <v>704</v>
      </c>
      <c r="AC581" s="665" t="s">
        <v>781</v>
      </c>
      <c r="AD581" s="665" t="s">
        <v>874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98.000000000000014</v>
      </c>
      <c r="E583" s="46">
        <f>IFERROR(Y86*1,"0")+IFERROR(Y87*1,"0")+IFERROR(Y88*1,"0")+IFERROR(Y92*1,"0")+IFERROR(Y93*1,"0")+IFERROR(Y94*1,"0")+IFERROR(Y95*1,"0")+IFERROR(Y96*1,"0")+IFERROR(Y97*1,"0")+IFERROR(Y98*1,"0")+IFERROR(Y99*1,"0")</f>
        <v>98.4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91.8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91.74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532.19999999999993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12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18.149999999999999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648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162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15</v>
      </c>
      <c r="Y583" s="46">
        <f>IFERROR(Y436*1,"0")+IFERROR(Y437*1,"0")+IFERROR(Y441*1,"0")+IFERROR(Y442*1,"0")+IFERROR(Y443*1,"0")+IFERROR(Y444*1,"0")</f>
        <v>27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380.16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