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3DDC47FC-86D4-44E7-A920-DB7461DD24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83" i="1" l="1"/>
  <c r="X572" i="1"/>
  <c r="X571" i="1"/>
  <c r="BO570" i="1"/>
  <c r="BM570" i="1"/>
  <c r="Y570" i="1"/>
  <c r="X568" i="1"/>
  <c r="Y567" i="1"/>
  <c r="X567" i="1"/>
  <c r="BP566" i="1"/>
  <c r="BO566" i="1"/>
  <c r="BN566" i="1"/>
  <c r="BM566" i="1"/>
  <c r="Z566" i="1"/>
  <c r="Z567" i="1" s="1"/>
  <c r="Y566" i="1"/>
  <c r="Y568" i="1" s="1"/>
  <c r="X564" i="1"/>
  <c r="X563" i="1"/>
  <c r="BO562" i="1"/>
  <c r="BM562" i="1"/>
  <c r="Y562" i="1"/>
  <c r="X560" i="1"/>
  <c r="Y559" i="1"/>
  <c r="X559" i="1"/>
  <c r="BP558" i="1"/>
  <c r="BO558" i="1"/>
  <c r="BN558" i="1"/>
  <c r="BM558" i="1"/>
  <c r="Z558" i="1"/>
  <c r="Z559" i="1" s="1"/>
  <c r="Y558" i="1"/>
  <c r="AD583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AA583" i="1" s="1"/>
  <c r="P455" i="1"/>
  <c r="X452" i="1"/>
  <c r="Y451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X439" i="1"/>
  <c r="Y438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Y248" i="1"/>
  <c r="X248" i="1"/>
  <c r="BP247" i="1"/>
  <c r="BO247" i="1"/>
  <c r="BN247" i="1"/>
  <c r="BM247" i="1"/>
  <c r="Z247" i="1"/>
  <c r="Z248" i="1" s="1"/>
  <c r="Y247" i="1"/>
  <c r="Y249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H583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83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5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8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P93" i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8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8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7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75" i="1" s="1"/>
  <c r="BM22" i="1"/>
  <c r="X574" i="1" s="1"/>
  <c r="X576" i="1" s="1"/>
  <c r="Y22" i="1"/>
  <c r="B583" i="1" s="1"/>
  <c r="P22" i="1"/>
  <c r="H10" i="1"/>
  <c r="A9" i="1"/>
  <c r="F10" i="1" s="1"/>
  <c r="D7" i="1"/>
  <c r="Q6" i="1"/>
  <c r="P2" i="1"/>
  <c r="Z156" i="1" l="1"/>
  <c r="Z82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Z274" i="1" s="1"/>
  <c r="Z362" i="1"/>
  <c r="BP360" i="1"/>
  <c r="BN360" i="1"/>
  <c r="Z360" i="1"/>
  <c r="Y362" i="1"/>
  <c r="BP395" i="1"/>
  <c r="BN395" i="1"/>
  <c r="Z395" i="1"/>
  <c r="Z445" i="1"/>
  <c r="BP442" i="1"/>
  <c r="BN442" i="1"/>
  <c r="Z442" i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Z41" i="1" s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2" i="1"/>
  <c r="BN92" i="1"/>
  <c r="BP92" i="1"/>
  <c r="Z95" i="1"/>
  <c r="BN95" i="1"/>
  <c r="Z97" i="1"/>
  <c r="BN97" i="1"/>
  <c r="Z99" i="1"/>
  <c r="BN99" i="1"/>
  <c r="Z104" i="1"/>
  <c r="Z108" i="1" s="1"/>
  <c r="BN104" i="1"/>
  <c r="BP104" i="1"/>
  <c r="Z106" i="1"/>
  <c r="BN106" i="1"/>
  <c r="Y109" i="1"/>
  <c r="Z112" i="1"/>
  <c r="Z114" i="1" s="1"/>
  <c r="BN112" i="1"/>
  <c r="Z118" i="1"/>
  <c r="Z124" i="1" s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Y156" i="1"/>
  <c r="Z154" i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Z222" i="1" s="1"/>
  <c r="Y222" i="1"/>
  <c r="BP226" i="1"/>
  <c r="BN226" i="1"/>
  <c r="Z226" i="1"/>
  <c r="Z227" i="1" s="1"/>
  <c r="Y228" i="1"/>
  <c r="K583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Z266" i="1" s="1"/>
  <c r="BP264" i="1"/>
  <c r="BN264" i="1"/>
  <c r="Z264" i="1"/>
  <c r="Y274" i="1"/>
  <c r="BP279" i="1"/>
  <c r="BN279" i="1"/>
  <c r="Z279" i="1"/>
  <c r="Z282" i="1" s="1"/>
  <c r="BP313" i="1"/>
  <c r="BN313" i="1"/>
  <c r="Z313" i="1"/>
  <c r="Y317" i="1"/>
  <c r="BP321" i="1"/>
  <c r="BN321" i="1"/>
  <c r="Z321" i="1"/>
  <c r="Z324" i="1" s="1"/>
  <c r="Y325" i="1"/>
  <c r="BP329" i="1"/>
  <c r="BN329" i="1"/>
  <c r="Z329" i="1"/>
  <c r="BP337" i="1"/>
  <c r="BN337" i="1"/>
  <c r="Z337" i="1"/>
  <c r="Y339" i="1"/>
  <c r="BP343" i="1"/>
  <c r="BN343" i="1"/>
  <c r="Z343" i="1"/>
  <c r="Z345" i="1" s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Z332" i="1" s="1"/>
  <c r="BP331" i="1"/>
  <c r="BN331" i="1"/>
  <c r="Z331" i="1"/>
  <c r="Y333" i="1"/>
  <c r="Y338" i="1"/>
  <c r="BP335" i="1"/>
  <c r="BN335" i="1"/>
  <c r="Z335" i="1"/>
  <c r="Z338" i="1" s="1"/>
  <c r="Y346" i="1"/>
  <c r="Z351" i="1"/>
  <c r="BP349" i="1"/>
  <c r="BN349" i="1"/>
  <c r="Z349" i="1"/>
  <c r="U583" i="1"/>
  <c r="Y363" i="1"/>
  <c r="BP368" i="1"/>
  <c r="BN368" i="1"/>
  <c r="Z368" i="1"/>
  <c r="BP372" i="1"/>
  <c r="BN372" i="1"/>
  <c r="Z372" i="1"/>
  <c r="Z374" i="1" s="1"/>
  <c r="Y379" i="1"/>
  <c r="Z397" i="1"/>
  <c r="BP393" i="1"/>
  <c r="BN393" i="1"/>
  <c r="Z393" i="1"/>
  <c r="Y397" i="1"/>
  <c r="BP405" i="1"/>
  <c r="BN405" i="1"/>
  <c r="Z405" i="1"/>
  <c r="Z408" i="1" s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Z438" i="1" s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Z505" i="1" s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521" i="1" l="1"/>
  <c r="Z427" i="1"/>
  <c r="Z256" i="1"/>
  <c r="Y574" i="1"/>
  <c r="Z554" i="1"/>
  <c r="Z539" i="1"/>
  <c r="Z499" i="1"/>
  <c r="Z481" i="1"/>
  <c r="Z487" i="1"/>
  <c r="Z317" i="1"/>
  <c r="Z210" i="1"/>
  <c r="Z100" i="1"/>
  <c r="Z89" i="1"/>
  <c r="Z68" i="1"/>
  <c r="Z55" i="1"/>
  <c r="Y573" i="1"/>
  <c r="Y575" i="1"/>
  <c r="Z28" i="1"/>
  <c r="Z578" i="1" s="1"/>
  <c r="Z178" i="1"/>
  <c r="Y577" i="1"/>
  <c r="Y576" i="1" l="1"/>
</calcChain>
</file>

<file path=xl/sharedStrings.xml><?xml version="1.0" encoding="utf-8"?>
<sst xmlns="http://schemas.openxmlformats.org/spreadsheetml/2006/main" count="2613" uniqueCount="938">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</sst>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A563" zoomScaleNormal="100" zoomScaleSheetLayoutView="100" workbookViewId="0">
      <selection activeCell="AA579" sqref="AA57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727" t="s">
        <v>0</v>
      </c>
      <c r="E1" s="679"/>
      <c r="F1" s="679"/>
      <c r="G1" s="12" t="s">
        <v>1</v>
      </c>
      <c r="H1" s="727" t="s">
        <v>2</v>
      </c>
      <c r="I1" s="679"/>
      <c r="J1" s="679"/>
      <c r="K1" s="679"/>
      <c r="L1" s="679"/>
      <c r="M1" s="679"/>
      <c r="N1" s="679"/>
      <c r="O1" s="679"/>
      <c r="P1" s="679"/>
      <c r="Q1" s="679"/>
      <c r="R1" s="678" t="s">
        <v>3</v>
      </c>
      <c r="S1" s="679"/>
      <c r="T1" s="6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4"/>
      <c r="E5" s="735"/>
      <c r="F5" s="970" t="s">
        <v>9</v>
      </c>
      <c r="G5" s="777"/>
      <c r="H5" s="734"/>
      <c r="I5" s="910"/>
      <c r="J5" s="910"/>
      <c r="K5" s="910"/>
      <c r="L5" s="910"/>
      <c r="M5" s="735"/>
      <c r="N5" s="58"/>
      <c r="P5" s="24" t="s">
        <v>10</v>
      </c>
      <c r="Q5" s="989">
        <v>45782</v>
      </c>
      <c r="R5" s="779"/>
      <c r="T5" s="828" t="s">
        <v>11</v>
      </c>
      <c r="U5" s="686"/>
      <c r="V5" s="832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14" t="s">
        <v>14</v>
      </c>
      <c r="E6" s="915"/>
      <c r="F6" s="915"/>
      <c r="G6" s="915"/>
      <c r="H6" s="915"/>
      <c r="I6" s="915"/>
      <c r="J6" s="915"/>
      <c r="K6" s="915"/>
      <c r="L6" s="915"/>
      <c r="M6" s="779"/>
      <c r="N6" s="59"/>
      <c r="P6" s="24" t="s">
        <v>15</v>
      </c>
      <c r="Q6" s="994" t="str">
        <f>IF(Q5=0," ",CHOOSE(WEEKDAY(Q5,2),"Понедельник","Вторник","Среда","Четверг","Пятница","Суббота","Воскресенье"))</f>
        <v>Понедельник</v>
      </c>
      <c r="R6" s="646"/>
      <c r="T6" s="836" t="s">
        <v>16</v>
      </c>
      <c r="U6" s="686"/>
      <c r="V6" s="896" t="s">
        <v>17</v>
      </c>
      <c r="W6" s="694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4"/>
      <c r="M7" s="705"/>
      <c r="N7" s="60"/>
      <c r="P7" s="24"/>
      <c r="Q7" s="42"/>
      <c r="R7" s="42"/>
      <c r="T7" s="655"/>
      <c r="U7" s="686"/>
      <c r="V7" s="897"/>
      <c r="W7" s="898"/>
      <c r="AB7" s="51"/>
      <c r="AC7" s="51"/>
      <c r="AD7" s="51"/>
      <c r="AE7" s="51"/>
    </row>
    <row r="8" spans="1:32" s="635" customFormat="1" ht="25.5" customHeight="1" x14ac:dyDescent="0.2">
      <c r="A8" s="1008" t="s">
        <v>18</v>
      </c>
      <c r="B8" s="660"/>
      <c r="C8" s="661"/>
      <c r="D8" s="714"/>
      <c r="E8" s="715"/>
      <c r="F8" s="715"/>
      <c r="G8" s="715"/>
      <c r="H8" s="715"/>
      <c r="I8" s="715"/>
      <c r="J8" s="715"/>
      <c r="K8" s="715"/>
      <c r="L8" s="715"/>
      <c r="M8" s="716"/>
      <c r="N8" s="61"/>
      <c r="P8" s="24" t="s">
        <v>19</v>
      </c>
      <c r="Q8" s="788">
        <v>0.41666666666666669</v>
      </c>
      <c r="R8" s="705"/>
      <c r="T8" s="655"/>
      <c r="U8" s="686"/>
      <c r="V8" s="897"/>
      <c r="W8" s="898"/>
      <c r="AB8" s="51"/>
      <c r="AC8" s="51"/>
      <c r="AD8" s="51"/>
      <c r="AE8" s="51"/>
    </row>
    <row r="9" spans="1:32" s="635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2"/>
      <c r="E9" s="664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63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6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633"/>
      <c r="P9" s="26" t="s">
        <v>20</v>
      </c>
      <c r="Q9" s="772"/>
      <c r="R9" s="773"/>
      <c r="T9" s="655"/>
      <c r="U9" s="686"/>
      <c r="V9" s="899"/>
      <c r="W9" s="900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2"/>
      <c r="E10" s="664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89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21</v>
      </c>
      <c r="Q10" s="837"/>
      <c r="R10" s="838"/>
      <c r="U10" s="24" t="s">
        <v>22</v>
      </c>
      <c r="V10" s="693" t="s">
        <v>23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8"/>
      <c r="R11" s="779"/>
      <c r="U11" s="24" t="s">
        <v>26</v>
      </c>
      <c r="V11" s="935" t="s">
        <v>27</v>
      </c>
      <c r="W11" s="773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23" t="s">
        <v>28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29</v>
      </c>
      <c r="Q12" s="788"/>
      <c r="R12" s="705"/>
      <c r="S12" s="23"/>
      <c r="U12" s="24"/>
      <c r="V12" s="679"/>
      <c r="W12" s="655"/>
      <c r="AB12" s="51"/>
      <c r="AC12" s="51"/>
      <c r="AD12" s="51"/>
      <c r="AE12" s="51"/>
    </row>
    <row r="13" spans="1:32" s="635" customFormat="1" ht="23.25" customHeight="1" x14ac:dyDescent="0.2">
      <c r="A13" s="823" t="s">
        <v>30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31</v>
      </c>
      <c r="Q13" s="935"/>
      <c r="R13" s="7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23" t="s">
        <v>32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4" t="s">
        <v>33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814" t="s">
        <v>34</v>
      </c>
      <c r="Q15" s="679"/>
      <c r="R15" s="679"/>
      <c r="S15" s="679"/>
      <c r="T15" s="6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5"/>
      <c r="Q16" s="815"/>
      <c r="R16" s="815"/>
      <c r="S16" s="815"/>
      <c r="T16" s="8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88" t="s">
        <v>35</v>
      </c>
      <c r="B17" s="688" t="s">
        <v>36</v>
      </c>
      <c r="C17" s="800" t="s">
        <v>37</v>
      </c>
      <c r="D17" s="688" t="s">
        <v>38</v>
      </c>
      <c r="E17" s="754"/>
      <c r="F17" s="688" t="s">
        <v>39</v>
      </c>
      <c r="G17" s="688" t="s">
        <v>40</v>
      </c>
      <c r="H17" s="688" t="s">
        <v>41</v>
      </c>
      <c r="I17" s="688" t="s">
        <v>42</v>
      </c>
      <c r="J17" s="688" t="s">
        <v>43</v>
      </c>
      <c r="K17" s="688" t="s">
        <v>44</v>
      </c>
      <c r="L17" s="688" t="s">
        <v>45</v>
      </c>
      <c r="M17" s="688" t="s">
        <v>46</v>
      </c>
      <c r="N17" s="688" t="s">
        <v>47</v>
      </c>
      <c r="O17" s="688" t="s">
        <v>48</v>
      </c>
      <c r="P17" s="688" t="s">
        <v>49</v>
      </c>
      <c r="Q17" s="753"/>
      <c r="R17" s="753"/>
      <c r="S17" s="753"/>
      <c r="T17" s="754"/>
      <c r="U17" s="1005" t="s">
        <v>50</v>
      </c>
      <c r="V17" s="777"/>
      <c r="W17" s="688" t="s">
        <v>51</v>
      </c>
      <c r="X17" s="688" t="s">
        <v>52</v>
      </c>
      <c r="Y17" s="1006" t="s">
        <v>53</v>
      </c>
      <c r="Z17" s="908" t="s">
        <v>54</v>
      </c>
      <c r="AA17" s="887" t="s">
        <v>55</v>
      </c>
      <c r="AB17" s="887" t="s">
        <v>56</v>
      </c>
      <c r="AC17" s="887" t="s">
        <v>57</v>
      </c>
      <c r="AD17" s="887" t="s">
        <v>58</v>
      </c>
      <c r="AE17" s="965"/>
      <c r="AF17" s="966"/>
      <c r="AG17" s="66"/>
      <c r="BD17" s="65" t="s">
        <v>59</v>
      </c>
    </row>
    <row r="18" spans="1:68" ht="14.25" customHeight="1" x14ac:dyDescent="0.2">
      <c r="A18" s="689"/>
      <c r="B18" s="689"/>
      <c r="C18" s="689"/>
      <c r="D18" s="755"/>
      <c r="E18" s="757"/>
      <c r="F18" s="689"/>
      <c r="G18" s="689"/>
      <c r="H18" s="689"/>
      <c r="I18" s="689"/>
      <c r="J18" s="689"/>
      <c r="K18" s="689"/>
      <c r="L18" s="689"/>
      <c r="M18" s="689"/>
      <c r="N18" s="689"/>
      <c r="O18" s="689"/>
      <c r="P18" s="755"/>
      <c r="Q18" s="756"/>
      <c r="R18" s="756"/>
      <c r="S18" s="756"/>
      <c r="T18" s="757"/>
      <c r="U18" s="67" t="s">
        <v>60</v>
      </c>
      <c r="V18" s="67" t="s">
        <v>61</v>
      </c>
      <c r="W18" s="689"/>
      <c r="X18" s="689"/>
      <c r="Y18" s="1007"/>
      <c r="Z18" s="909"/>
      <c r="AA18" s="888"/>
      <c r="AB18" s="888"/>
      <c r="AC18" s="888"/>
      <c r="AD18" s="967"/>
      <c r="AE18" s="968"/>
      <c r="AF18" s="969"/>
      <c r="AG18" s="66"/>
      <c r="BD18" s="65"/>
    </row>
    <row r="19" spans="1:68" ht="27.75" customHeight="1" x14ac:dyDescent="0.2">
      <c r="A19" s="657" t="s">
        <v>62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662" t="s">
        <v>62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customHeight="1" x14ac:dyDescent="0.25">
      <c r="A21" s="667" t="s">
        <v>63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45">
        <v>4680115885912</v>
      </c>
      <c r="E22" s="646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48"/>
      <c r="R22" s="648"/>
      <c r="S22" s="648"/>
      <c r="T22" s="649"/>
      <c r="U22" s="34"/>
      <c r="V22" s="34"/>
      <c r="W22" s="35" t="s">
        <v>68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45">
        <v>4607091388237</v>
      </c>
      <c r="E23" s="646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48"/>
      <c r="R23" s="648"/>
      <c r="S23" s="648"/>
      <c r="T23" s="649"/>
      <c r="U23" s="34"/>
      <c r="V23" s="34"/>
      <c r="W23" s="35" t="s">
        <v>68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4301051907</v>
      </c>
      <c r="D24" s="645">
        <v>4680115886230</v>
      </c>
      <c r="E24" s="646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4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48"/>
      <c r="R24" s="648"/>
      <c r="S24" s="648"/>
      <c r="T24" s="649"/>
      <c r="U24" s="34"/>
      <c r="V24" s="34"/>
      <c r="W24" s="35" t="s">
        <v>68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1">
        <v>4301051909</v>
      </c>
      <c r="D25" s="645">
        <v>4680115886247</v>
      </c>
      <c r="E25" s="646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0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48"/>
      <c r="R25" s="648"/>
      <c r="S25" s="648"/>
      <c r="T25" s="649"/>
      <c r="U25" s="34"/>
      <c r="V25" s="34"/>
      <c r="W25" s="35" t="s">
        <v>68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1">
        <v>4301051861</v>
      </c>
      <c r="D26" s="645">
        <v>4680115885905</v>
      </c>
      <c r="E26" s="646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48"/>
      <c r="R26" s="648"/>
      <c r="S26" s="648"/>
      <c r="T26" s="649"/>
      <c r="U26" s="34"/>
      <c r="V26" s="34"/>
      <c r="W26" s="35" t="s">
        <v>68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4301051592</v>
      </c>
      <c r="D27" s="645">
        <v>4607091388244</v>
      </c>
      <c r="E27" s="646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48"/>
      <c r="R27" s="648"/>
      <c r="S27" s="648"/>
      <c r="T27" s="649"/>
      <c r="U27" s="34"/>
      <c r="V27" s="34"/>
      <c r="W27" s="35" t="s">
        <v>68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4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6"/>
      <c r="P28" s="659" t="s">
        <v>85</v>
      </c>
      <c r="Q28" s="660"/>
      <c r="R28" s="660"/>
      <c r="S28" s="660"/>
      <c r="T28" s="660"/>
      <c r="U28" s="660"/>
      <c r="V28" s="661"/>
      <c r="W28" s="37" t="s">
        <v>86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6"/>
      <c r="P29" s="659" t="s">
        <v>85</v>
      </c>
      <c r="Q29" s="660"/>
      <c r="R29" s="660"/>
      <c r="S29" s="660"/>
      <c r="T29" s="660"/>
      <c r="U29" s="660"/>
      <c r="V29" s="661"/>
      <c r="W29" s="37" t="s">
        <v>68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customHeight="1" x14ac:dyDescent="0.25">
      <c r="A30" s="667" t="s">
        <v>87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customHeight="1" x14ac:dyDescent="0.25">
      <c r="A31" s="54" t="s">
        <v>88</v>
      </c>
      <c r="B31" s="54" t="s">
        <v>89</v>
      </c>
      <c r="C31" s="31">
        <v>4301032013</v>
      </c>
      <c r="D31" s="645">
        <v>4607091388503</v>
      </c>
      <c r="E31" s="646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48"/>
      <c r="R31" s="648"/>
      <c r="S31" s="648"/>
      <c r="T31" s="649"/>
      <c r="U31" s="34"/>
      <c r="V31" s="34"/>
      <c r="W31" s="35" t="s">
        <v>68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4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9" t="s">
        <v>85</v>
      </c>
      <c r="Q32" s="660"/>
      <c r="R32" s="660"/>
      <c r="S32" s="660"/>
      <c r="T32" s="660"/>
      <c r="U32" s="660"/>
      <c r="V32" s="661"/>
      <c r="W32" s="37" t="s">
        <v>86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9" t="s">
        <v>85</v>
      </c>
      <c r="Q33" s="660"/>
      <c r="R33" s="660"/>
      <c r="S33" s="660"/>
      <c r="T33" s="660"/>
      <c r="U33" s="660"/>
      <c r="V33" s="661"/>
      <c r="W33" s="37" t="s">
        <v>68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customHeight="1" x14ac:dyDescent="0.2">
      <c r="A34" s="657" t="s">
        <v>93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8"/>
      <c r="AB34" s="48"/>
      <c r="AC34" s="48"/>
    </row>
    <row r="35" spans="1:68" ht="16.5" customHeight="1" x14ac:dyDescent="0.25">
      <c r="A35" s="662" t="s">
        <v>94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customHeight="1" x14ac:dyDescent="0.25">
      <c r="A36" s="667" t="s">
        <v>95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45">
        <v>4607091385670</v>
      </c>
      <c r="E37" s="646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48"/>
      <c r="R37" s="648"/>
      <c r="S37" s="648"/>
      <c r="T37" s="649"/>
      <c r="U37" s="34"/>
      <c r="V37" s="34"/>
      <c r="W37" s="35" t="s">
        <v>68</v>
      </c>
      <c r="X37" s="641">
        <v>25</v>
      </c>
      <c r="Y37" s="642">
        <f>IFERROR(IF(X37="",0,CEILING((X37/$H37),1)*$H37),"")</f>
        <v>32.400000000000006</v>
      </c>
      <c r="Z37" s="36">
        <f>IFERROR(IF(Y37=0,"",ROUNDUP(Y37/H37,0)*0.01898),"")</f>
        <v>5.6940000000000004E-2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26.006944444444443</v>
      </c>
      <c r="BN37" s="64">
        <f>IFERROR(Y37*I37/H37,"0")</f>
        <v>33.705000000000005</v>
      </c>
      <c r="BO37" s="64">
        <f>IFERROR(1/J37*(X37/H37),"0")</f>
        <v>3.6168981481481483E-2</v>
      </c>
      <c r="BP37" s="64">
        <f>IFERROR(1/J37*(Y37/H37),"0")</f>
        <v>4.6875000000000007E-2</v>
      </c>
    </row>
    <row r="38" spans="1:68" ht="27" customHeight="1" x14ac:dyDescent="0.25">
      <c r="A38" s="54" t="s">
        <v>101</v>
      </c>
      <c r="B38" s="54" t="s">
        <v>102</v>
      </c>
      <c r="C38" s="31">
        <v>4301011382</v>
      </c>
      <c r="D38" s="645">
        <v>4607091385687</v>
      </c>
      <c r="E38" s="646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9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48"/>
      <c r="R38" s="648"/>
      <c r="S38" s="648"/>
      <c r="T38" s="649"/>
      <c r="U38" s="34"/>
      <c r="V38" s="34"/>
      <c r="W38" s="35" t="s">
        <v>68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45">
        <v>4680115882539</v>
      </c>
      <c r="E39" s="646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48"/>
      <c r="R39" s="648"/>
      <c r="S39" s="648"/>
      <c r="T39" s="649"/>
      <c r="U39" s="34"/>
      <c r="V39" s="34"/>
      <c r="W39" s="35" t="s">
        <v>68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645">
        <v>4680115883949</v>
      </c>
      <c r="E40" s="646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48"/>
      <c r="R40" s="648"/>
      <c r="S40" s="648"/>
      <c r="T40" s="649"/>
      <c r="U40" s="34"/>
      <c r="V40" s="34"/>
      <c r="W40" s="35" t="s">
        <v>68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4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6"/>
      <c r="P41" s="659" t="s">
        <v>85</v>
      </c>
      <c r="Q41" s="660"/>
      <c r="R41" s="660"/>
      <c r="S41" s="660"/>
      <c r="T41" s="660"/>
      <c r="U41" s="660"/>
      <c r="V41" s="661"/>
      <c r="W41" s="37" t="s">
        <v>86</v>
      </c>
      <c r="X41" s="643">
        <f>IFERROR(X37/H37,"0")+IFERROR(X38/H38,"0")+IFERROR(X39/H39,"0")+IFERROR(X40/H40,"0")</f>
        <v>2.3148148148148149</v>
      </c>
      <c r="Y41" s="643">
        <f>IFERROR(Y37/H37,"0")+IFERROR(Y38/H38,"0")+IFERROR(Y39/H39,"0")+IFERROR(Y40/H40,"0")</f>
        <v>3.0000000000000004</v>
      </c>
      <c r="Z41" s="643">
        <f>IFERROR(IF(Z37="",0,Z37),"0")+IFERROR(IF(Z38="",0,Z38),"0")+IFERROR(IF(Z39="",0,Z39),"0")+IFERROR(IF(Z40="",0,Z40),"0")</f>
        <v>5.6940000000000004E-2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6"/>
      <c r="P42" s="659" t="s">
        <v>85</v>
      </c>
      <c r="Q42" s="660"/>
      <c r="R42" s="660"/>
      <c r="S42" s="660"/>
      <c r="T42" s="660"/>
      <c r="U42" s="660"/>
      <c r="V42" s="661"/>
      <c r="W42" s="37" t="s">
        <v>68</v>
      </c>
      <c r="X42" s="643">
        <f>IFERROR(SUM(X37:X40),"0")</f>
        <v>25</v>
      </c>
      <c r="Y42" s="643">
        <f>IFERROR(SUM(Y37:Y40),"0")</f>
        <v>32.400000000000006</v>
      </c>
      <c r="Z42" s="37"/>
      <c r="AA42" s="644"/>
      <c r="AB42" s="644"/>
      <c r="AC42" s="644"/>
    </row>
    <row r="43" spans="1:68" ht="14.25" customHeight="1" x14ac:dyDescent="0.25">
      <c r="A43" s="667" t="s">
        <v>63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645">
        <v>4680115884915</v>
      </c>
      <c r="E44" s="646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48"/>
      <c r="R44" s="648"/>
      <c r="S44" s="648"/>
      <c r="T44" s="649"/>
      <c r="U44" s="34"/>
      <c r="V44" s="34"/>
      <c r="W44" s="35" t="s">
        <v>68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4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9" t="s">
        <v>85</v>
      </c>
      <c r="Q45" s="660"/>
      <c r="R45" s="660"/>
      <c r="S45" s="660"/>
      <c r="T45" s="660"/>
      <c r="U45" s="660"/>
      <c r="V45" s="661"/>
      <c r="W45" s="37" t="s">
        <v>86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6"/>
      <c r="P46" s="659" t="s">
        <v>85</v>
      </c>
      <c r="Q46" s="660"/>
      <c r="R46" s="660"/>
      <c r="S46" s="660"/>
      <c r="T46" s="660"/>
      <c r="U46" s="660"/>
      <c r="V46" s="661"/>
      <c r="W46" s="37" t="s">
        <v>68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customHeight="1" x14ac:dyDescent="0.25">
      <c r="A47" s="662" t="s">
        <v>113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customHeight="1" x14ac:dyDescent="0.25">
      <c r="A48" s="667" t="s">
        <v>95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45">
        <v>4680115885882</v>
      </c>
      <c r="E49" s="646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48"/>
      <c r="R49" s="648"/>
      <c r="S49" s="648"/>
      <c r="T49" s="649"/>
      <c r="U49" s="34"/>
      <c r="V49" s="34"/>
      <c r="W49" s="35" t="s">
        <v>68</v>
      </c>
      <c r="X49" s="641">
        <v>4</v>
      </c>
      <c r="Y49" s="642">
        <f t="shared" ref="Y49:Y54" si="6">IFERROR(IF(X49="",0,CEILING((X49/$H49),1)*$H49),"")</f>
        <v>11.2</v>
      </c>
      <c r="Z49" s="36">
        <f>IFERROR(IF(Y49=0,"",ROUNDUP(Y49/H49,0)*0.01898),"")</f>
        <v>1.898E-2</v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4.1553571428571434</v>
      </c>
      <c r="BN49" s="64">
        <f t="shared" ref="BN49:BN54" si="8">IFERROR(Y49*I49/H49,"0")</f>
        <v>11.635</v>
      </c>
      <c r="BO49" s="64">
        <f t="shared" ref="BO49:BO54" si="9">IFERROR(1/J49*(X49/H49),"0")</f>
        <v>5.580357142857143E-3</v>
      </c>
      <c r="BP49" s="64">
        <f t="shared" ref="BP49:BP54" si="10">IFERROR(1/J49*(Y49/H49),"0")</f>
        <v>1.5625E-2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45">
        <v>4680115881426</v>
      </c>
      <c r="E50" s="646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48"/>
      <c r="R50" s="648"/>
      <c r="S50" s="648"/>
      <c r="T50" s="649"/>
      <c r="U50" s="34"/>
      <c r="V50" s="34"/>
      <c r="W50" s="35" t="s">
        <v>68</v>
      </c>
      <c r="X50" s="641">
        <v>89</v>
      </c>
      <c r="Y50" s="642">
        <f t="shared" si="6"/>
        <v>97.2</v>
      </c>
      <c r="Z50" s="36">
        <f>IFERROR(IF(Y50=0,"",ROUNDUP(Y50/H50,0)*0.01898),"")</f>
        <v>0.17082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92.584722222222211</v>
      </c>
      <c r="BN50" s="64">
        <f t="shared" si="8"/>
        <v>101.11499999999998</v>
      </c>
      <c r="BO50" s="64">
        <f t="shared" si="9"/>
        <v>0.12876157407407407</v>
      </c>
      <c r="BP50" s="64">
        <f t="shared" si="10"/>
        <v>0.140625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645">
        <v>4680115880283</v>
      </c>
      <c r="E51" s="646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48"/>
      <c r="R51" s="648"/>
      <c r="S51" s="648"/>
      <c r="T51" s="649"/>
      <c r="U51" s="34"/>
      <c r="V51" s="34"/>
      <c r="W51" s="35" t="s">
        <v>68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45">
        <v>4680115881525</v>
      </c>
      <c r="E52" s="646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48"/>
      <c r="R52" s="648"/>
      <c r="S52" s="648"/>
      <c r="T52" s="649"/>
      <c r="U52" s="34"/>
      <c r="V52" s="34"/>
      <c r="W52" s="35" t="s">
        <v>68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4301011589</v>
      </c>
      <c r="D53" s="645">
        <v>4680115885899</v>
      </c>
      <c r="E53" s="646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48"/>
      <c r="R53" s="648"/>
      <c r="S53" s="648"/>
      <c r="T53" s="649"/>
      <c r="U53" s="34"/>
      <c r="V53" s="34"/>
      <c r="W53" s="35" t="s">
        <v>68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1">
        <v>4301011801</v>
      </c>
      <c r="D54" s="645">
        <v>4680115881419</v>
      </c>
      <c r="E54" s="646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48"/>
      <c r="R54" s="648"/>
      <c r="S54" s="648"/>
      <c r="T54" s="649"/>
      <c r="U54" s="34"/>
      <c r="V54" s="34"/>
      <c r="W54" s="35" t="s">
        <v>68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4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6"/>
      <c r="P55" s="659" t="s">
        <v>85</v>
      </c>
      <c r="Q55" s="660"/>
      <c r="R55" s="660"/>
      <c r="S55" s="660"/>
      <c r="T55" s="660"/>
      <c r="U55" s="660"/>
      <c r="V55" s="661"/>
      <c r="W55" s="37" t="s">
        <v>86</v>
      </c>
      <c r="X55" s="643">
        <f>IFERROR(X49/H49,"0")+IFERROR(X50/H50,"0")+IFERROR(X51/H51,"0")+IFERROR(X52/H52,"0")+IFERROR(X53/H53,"0")+IFERROR(X54/H54,"0")</f>
        <v>8.5978835978835981</v>
      </c>
      <c r="Y55" s="643">
        <f>IFERROR(Y49/H49,"0")+IFERROR(Y50/H50,"0")+IFERROR(Y51/H51,"0")+IFERROR(Y52/H52,"0")+IFERROR(Y53/H53,"0")+IFERROR(Y54/H54,"0")</f>
        <v>10</v>
      </c>
      <c r="Z55" s="643">
        <f>IFERROR(IF(Z49="",0,Z49),"0")+IFERROR(IF(Z50="",0,Z50),"0")+IFERROR(IF(Z51="",0,Z51),"0")+IFERROR(IF(Z52="",0,Z52),"0")+IFERROR(IF(Z53="",0,Z53),"0")+IFERROR(IF(Z54="",0,Z54),"0")</f>
        <v>0.1898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6"/>
      <c r="P56" s="659" t="s">
        <v>85</v>
      </c>
      <c r="Q56" s="660"/>
      <c r="R56" s="660"/>
      <c r="S56" s="660"/>
      <c r="T56" s="660"/>
      <c r="U56" s="660"/>
      <c r="V56" s="661"/>
      <c r="W56" s="37" t="s">
        <v>68</v>
      </c>
      <c r="X56" s="643">
        <f>IFERROR(SUM(X49:X54),"0")</f>
        <v>93</v>
      </c>
      <c r="Y56" s="643">
        <f>IFERROR(SUM(Y49:Y54),"0")</f>
        <v>108.4</v>
      </c>
      <c r="Z56" s="37"/>
      <c r="AA56" s="644"/>
      <c r="AB56" s="644"/>
      <c r="AC56" s="644"/>
    </row>
    <row r="57" spans="1:68" ht="14.25" customHeight="1" x14ac:dyDescent="0.25">
      <c r="A57" s="667" t="s">
        <v>132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45">
        <v>4680115881440</v>
      </c>
      <c r="E58" s="646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10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48"/>
      <c r="R58" s="648"/>
      <c r="S58" s="648"/>
      <c r="T58" s="649"/>
      <c r="U58" s="34"/>
      <c r="V58" s="34"/>
      <c r="W58" s="35" t="s">
        <v>68</v>
      </c>
      <c r="X58" s="641">
        <v>14</v>
      </c>
      <c r="Y58" s="642">
        <f>IFERROR(IF(X58="",0,CEILING((X58/$H58),1)*$H58),"")</f>
        <v>21.6</v>
      </c>
      <c r="Z58" s="36">
        <f>IFERROR(IF(Y58=0,"",ROUNDUP(Y58/H58,0)*0.01898),"")</f>
        <v>3.7960000000000001E-2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14.563888888888886</v>
      </c>
      <c r="BN58" s="64">
        <f>IFERROR(Y58*I58/H58,"0")</f>
        <v>22.47</v>
      </c>
      <c r="BO58" s="64">
        <f>IFERROR(1/J58*(X58/H58),"0")</f>
        <v>2.0254629629629629E-2</v>
      </c>
      <c r="BP58" s="64">
        <f>IFERROR(1/J58*(Y58/H58),"0")</f>
        <v>3.125E-2</v>
      </c>
    </row>
    <row r="59" spans="1:68" ht="27" customHeight="1" x14ac:dyDescent="0.25">
      <c r="A59" s="54" t="s">
        <v>136</v>
      </c>
      <c r="B59" s="54" t="s">
        <v>137</v>
      </c>
      <c r="C59" s="31">
        <v>4301020228</v>
      </c>
      <c r="D59" s="645">
        <v>4680115882751</v>
      </c>
      <c r="E59" s="646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9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48"/>
      <c r="R59" s="648"/>
      <c r="S59" s="648"/>
      <c r="T59" s="649"/>
      <c r="U59" s="34"/>
      <c r="V59" s="34"/>
      <c r="W59" s="35" t="s">
        <v>68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139</v>
      </c>
      <c r="B60" s="54" t="s">
        <v>140</v>
      </c>
      <c r="C60" s="31">
        <v>4301020358</v>
      </c>
      <c r="D60" s="645">
        <v>4680115885950</v>
      </c>
      <c r="E60" s="646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48"/>
      <c r="R60" s="648"/>
      <c r="S60" s="648"/>
      <c r="T60" s="649"/>
      <c r="U60" s="34"/>
      <c r="V60" s="34"/>
      <c r="W60" s="35" t="s">
        <v>68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4301020296</v>
      </c>
      <c r="D61" s="645">
        <v>4680115881433</v>
      </c>
      <c r="E61" s="646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9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48"/>
      <c r="R61" s="648"/>
      <c r="S61" s="648"/>
      <c r="T61" s="649"/>
      <c r="U61" s="34"/>
      <c r="V61" s="34"/>
      <c r="W61" s="35" t="s">
        <v>68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4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6"/>
      <c r="P62" s="659" t="s">
        <v>85</v>
      </c>
      <c r="Q62" s="660"/>
      <c r="R62" s="660"/>
      <c r="S62" s="660"/>
      <c r="T62" s="660"/>
      <c r="U62" s="660"/>
      <c r="V62" s="661"/>
      <c r="W62" s="37" t="s">
        <v>86</v>
      </c>
      <c r="X62" s="643">
        <f>IFERROR(X58/H58,"0")+IFERROR(X59/H59,"0")+IFERROR(X60/H60,"0")+IFERROR(X61/H61,"0")</f>
        <v>1.2962962962962963</v>
      </c>
      <c r="Y62" s="643">
        <f>IFERROR(Y58/H58,"0")+IFERROR(Y59/H59,"0")+IFERROR(Y60/H60,"0")+IFERROR(Y61/H61,"0")</f>
        <v>2</v>
      </c>
      <c r="Z62" s="643">
        <f>IFERROR(IF(Z58="",0,Z58),"0")+IFERROR(IF(Z59="",0,Z59),"0")+IFERROR(IF(Z60="",0,Z60),"0")+IFERROR(IF(Z61="",0,Z61),"0")</f>
        <v>3.7960000000000001E-2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6"/>
      <c r="P63" s="659" t="s">
        <v>85</v>
      </c>
      <c r="Q63" s="660"/>
      <c r="R63" s="660"/>
      <c r="S63" s="660"/>
      <c r="T63" s="660"/>
      <c r="U63" s="660"/>
      <c r="V63" s="661"/>
      <c r="W63" s="37" t="s">
        <v>68</v>
      </c>
      <c r="X63" s="643">
        <f>IFERROR(SUM(X58:X61),"0")</f>
        <v>14</v>
      </c>
      <c r="Y63" s="643">
        <f>IFERROR(SUM(Y58:Y61),"0")</f>
        <v>21.6</v>
      </c>
      <c r="Z63" s="37"/>
      <c r="AA63" s="644"/>
      <c r="AB63" s="644"/>
      <c r="AC63" s="644"/>
    </row>
    <row r="64" spans="1:68" ht="14.25" customHeight="1" x14ac:dyDescent="0.25">
      <c r="A64" s="667" t="s">
        <v>143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customHeight="1" x14ac:dyDescent="0.25">
      <c r="A65" s="54" t="s">
        <v>144</v>
      </c>
      <c r="B65" s="54" t="s">
        <v>145</v>
      </c>
      <c r="C65" s="31">
        <v>4301031243</v>
      </c>
      <c r="D65" s="645">
        <v>4680115885073</v>
      </c>
      <c r="E65" s="646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48"/>
      <c r="R65" s="648"/>
      <c r="S65" s="648"/>
      <c r="T65" s="649"/>
      <c r="U65" s="34"/>
      <c r="V65" s="34"/>
      <c r="W65" s="35" t="s">
        <v>68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45">
        <v>4680115885059</v>
      </c>
      <c r="E66" s="646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48"/>
      <c r="R66" s="648"/>
      <c r="S66" s="648"/>
      <c r="T66" s="649"/>
      <c r="U66" s="34"/>
      <c r="V66" s="34"/>
      <c r="W66" s="35" t="s">
        <v>68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151</v>
      </c>
      <c r="B67" s="54" t="s">
        <v>152</v>
      </c>
      <c r="C67" s="31">
        <v>4301031316</v>
      </c>
      <c r="D67" s="645">
        <v>4680115885097</v>
      </c>
      <c r="E67" s="646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48"/>
      <c r="R67" s="648"/>
      <c r="S67" s="648"/>
      <c r="T67" s="649"/>
      <c r="U67" s="34"/>
      <c r="V67" s="34"/>
      <c r="W67" s="35" t="s">
        <v>68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6"/>
      <c r="P68" s="659" t="s">
        <v>85</v>
      </c>
      <c r="Q68" s="660"/>
      <c r="R68" s="660"/>
      <c r="S68" s="660"/>
      <c r="T68" s="660"/>
      <c r="U68" s="660"/>
      <c r="V68" s="661"/>
      <c r="W68" s="37" t="s">
        <v>86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6"/>
      <c r="P69" s="659" t="s">
        <v>85</v>
      </c>
      <c r="Q69" s="660"/>
      <c r="R69" s="660"/>
      <c r="S69" s="660"/>
      <c r="T69" s="660"/>
      <c r="U69" s="660"/>
      <c r="V69" s="661"/>
      <c r="W69" s="37" t="s">
        <v>68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customHeight="1" x14ac:dyDescent="0.25">
      <c r="A70" s="667" t="s">
        <v>63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customHeight="1" x14ac:dyDescent="0.25">
      <c r="A71" s="54" t="s">
        <v>154</v>
      </c>
      <c r="B71" s="54" t="s">
        <v>155</v>
      </c>
      <c r="C71" s="31">
        <v>4301051838</v>
      </c>
      <c r="D71" s="645">
        <v>4680115881891</v>
      </c>
      <c r="E71" s="646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48"/>
      <c r="R71" s="648"/>
      <c r="S71" s="648"/>
      <c r="T71" s="649"/>
      <c r="U71" s="34"/>
      <c r="V71" s="34"/>
      <c r="W71" s="35" t="s">
        <v>68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45">
        <v>4680115885769</v>
      </c>
      <c r="E72" s="646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48"/>
      <c r="R72" s="648"/>
      <c r="S72" s="648"/>
      <c r="T72" s="649"/>
      <c r="U72" s="34"/>
      <c r="V72" s="34"/>
      <c r="W72" s="35" t="s">
        <v>68</v>
      </c>
      <c r="X72" s="641">
        <v>11</v>
      </c>
      <c r="Y72" s="642">
        <f t="shared" si="11"/>
        <v>16.8</v>
      </c>
      <c r="Z72" s="36">
        <f>IFERROR(IF(Y72=0,"",ROUNDUP(Y72/H72,0)*0.01898),"")</f>
        <v>3.7960000000000001E-2</v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11.569642857142856</v>
      </c>
      <c r="BN72" s="64">
        <f t="shared" si="13"/>
        <v>17.670000000000002</v>
      </c>
      <c r="BO72" s="64">
        <f t="shared" si="14"/>
        <v>2.0461309523809524E-2</v>
      </c>
      <c r="BP72" s="64">
        <f t="shared" si="15"/>
        <v>3.125E-2</v>
      </c>
    </row>
    <row r="73" spans="1:68" ht="27" customHeight="1" x14ac:dyDescent="0.25">
      <c r="A73" s="54" t="s">
        <v>160</v>
      </c>
      <c r="B73" s="54" t="s">
        <v>161</v>
      </c>
      <c r="C73" s="31">
        <v>4301051927</v>
      </c>
      <c r="D73" s="645">
        <v>4680115884410</v>
      </c>
      <c r="E73" s="646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48"/>
      <c r="R73" s="648"/>
      <c r="S73" s="648"/>
      <c r="T73" s="649"/>
      <c r="U73" s="34"/>
      <c r="V73" s="34"/>
      <c r="W73" s="35" t="s">
        <v>68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163</v>
      </c>
      <c r="B74" s="54" t="s">
        <v>164</v>
      </c>
      <c r="C74" s="31">
        <v>4301051837</v>
      </c>
      <c r="D74" s="645">
        <v>4680115884311</v>
      </c>
      <c r="E74" s="646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48"/>
      <c r="R74" s="648"/>
      <c r="S74" s="648"/>
      <c r="T74" s="649"/>
      <c r="U74" s="34"/>
      <c r="V74" s="34"/>
      <c r="W74" s="35" t="s">
        <v>68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1">
        <v>4301051844</v>
      </c>
      <c r="D75" s="645">
        <v>4680115885929</v>
      </c>
      <c r="E75" s="646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48"/>
      <c r="R75" s="648"/>
      <c r="S75" s="648"/>
      <c r="T75" s="649"/>
      <c r="U75" s="34"/>
      <c r="V75" s="34"/>
      <c r="W75" s="35" t="s">
        <v>68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4301051929</v>
      </c>
      <c r="D76" s="645">
        <v>4680115884403</v>
      </c>
      <c r="E76" s="646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48"/>
      <c r="R76" s="648"/>
      <c r="S76" s="648"/>
      <c r="T76" s="649"/>
      <c r="U76" s="34"/>
      <c r="V76" s="34"/>
      <c r="W76" s="35" t="s">
        <v>68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4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6"/>
      <c r="P77" s="659" t="s">
        <v>85</v>
      </c>
      <c r="Q77" s="660"/>
      <c r="R77" s="660"/>
      <c r="S77" s="660"/>
      <c r="T77" s="660"/>
      <c r="U77" s="660"/>
      <c r="V77" s="661"/>
      <c r="W77" s="37" t="s">
        <v>86</v>
      </c>
      <c r="X77" s="643">
        <f>IFERROR(X71/H71,"0")+IFERROR(X72/H72,"0")+IFERROR(X73/H73,"0")+IFERROR(X74/H74,"0")+IFERROR(X75/H75,"0")+IFERROR(X76/H76,"0")</f>
        <v>1.3095238095238095</v>
      </c>
      <c r="Y77" s="643">
        <f>IFERROR(Y71/H71,"0")+IFERROR(Y72/H72,"0")+IFERROR(Y73/H73,"0")+IFERROR(Y74/H74,"0")+IFERROR(Y75/H75,"0")+IFERROR(Y76/H76,"0")</f>
        <v>2</v>
      </c>
      <c r="Z77" s="643">
        <f>IFERROR(IF(Z71="",0,Z71),"0")+IFERROR(IF(Z72="",0,Z72),"0")+IFERROR(IF(Z73="",0,Z73),"0")+IFERROR(IF(Z74="",0,Z74),"0")+IFERROR(IF(Z75="",0,Z75),"0")+IFERROR(IF(Z76="",0,Z76),"0")</f>
        <v>3.7960000000000001E-2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6"/>
      <c r="P78" s="659" t="s">
        <v>85</v>
      </c>
      <c r="Q78" s="660"/>
      <c r="R78" s="660"/>
      <c r="S78" s="660"/>
      <c r="T78" s="660"/>
      <c r="U78" s="660"/>
      <c r="V78" s="661"/>
      <c r="W78" s="37" t="s">
        <v>68</v>
      </c>
      <c r="X78" s="643">
        <f>IFERROR(SUM(X71:X76),"0")</f>
        <v>11</v>
      </c>
      <c r="Y78" s="643">
        <f>IFERROR(SUM(Y71:Y76),"0")</f>
        <v>16.8</v>
      </c>
      <c r="Z78" s="37"/>
      <c r="AA78" s="644"/>
      <c r="AB78" s="644"/>
      <c r="AC78" s="644"/>
    </row>
    <row r="79" spans="1:68" ht="14.25" customHeight="1" x14ac:dyDescent="0.25">
      <c r="A79" s="667" t="s">
        <v>169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45">
        <v>4680115881532</v>
      </c>
      <c r="E80" s="646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48"/>
      <c r="R80" s="648"/>
      <c r="S80" s="648"/>
      <c r="T80" s="649"/>
      <c r="U80" s="34"/>
      <c r="V80" s="34"/>
      <c r="W80" s="35" t="s">
        <v>68</v>
      </c>
      <c r="X80" s="641">
        <v>13</v>
      </c>
      <c r="Y80" s="642">
        <f>IFERROR(IF(X80="",0,CEILING((X80/$H80),1)*$H80),"")</f>
        <v>15.6</v>
      </c>
      <c r="Z80" s="36">
        <f>IFERROR(IF(Y80=0,"",ROUNDUP(Y80/H80,0)*0.01898),"")</f>
        <v>3.7960000000000001E-2</v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13.725</v>
      </c>
      <c r="BN80" s="64">
        <f>IFERROR(Y80*I80/H80,"0")</f>
        <v>16.47</v>
      </c>
      <c r="BO80" s="64">
        <f>IFERROR(1/J80*(X80/H80),"0")</f>
        <v>2.6041666666666668E-2</v>
      </c>
      <c r="BP80" s="64">
        <f>IFERROR(1/J80*(Y80/H80),"0")</f>
        <v>3.125E-2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45">
        <v>4680115881464</v>
      </c>
      <c r="E81" s="646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48"/>
      <c r="R81" s="648"/>
      <c r="S81" s="648"/>
      <c r="T81" s="649"/>
      <c r="U81" s="34"/>
      <c r="V81" s="34"/>
      <c r="W81" s="35" t="s">
        <v>68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4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6"/>
      <c r="P82" s="659" t="s">
        <v>85</v>
      </c>
      <c r="Q82" s="660"/>
      <c r="R82" s="660"/>
      <c r="S82" s="660"/>
      <c r="T82" s="660"/>
      <c r="U82" s="660"/>
      <c r="V82" s="661"/>
      <c r="W82" s="37" t="s">
        <v>86</v>
      </c>
      <c r="X82" s="643">
        <f>IFERROR(X80/H80,"0")+IFERROR(X81/H81,"0")</f>
        <v>1.6666666666666667</v>
      </c>
      <c r="Y82" s="643">
        <f>IFERROR(Y80/H80,"0")+IFERROR(Y81/H81,"0")</f>
        <v>2</v>
      </c>
      <c r="Z82" s="643">
        <f>IFERROR(IF(Z80="",0,Z80),"0")+IFERROR(IF(Z81="",0,Z81),"0")</f>
        <v>3.7960000000000001E-2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6"/>
      <c r="P83" s="659" t="s">
        <v>85</v>
      </c>
      <c r="Q83" s="660"/>
      <c r="R83" s="660"/>
      <c r="S83" s="660"/>
      <c r="T83" s="660"/>
      <c r="U83" s="660"/>
      <c r="V83" s="661"/>
      <c r="W83" s="37" t="s">
        <v>68</v>
      </c>
      <c r="X83" s="643">
        <f>IFERROR(SUM(X80:X81),"0")</f>
        <v>13</v>
      </c>
      <c r="Y83" s="643">
        <f>IFERROR(SUM(Y80:Y81),"0")</f>
        <v>15.6</v>
      </c>
      <c r="Z83" s="37"/>
      <c r="AA83" s="644"/>
      <c r="AB83" s="644"/>
      <c r="AC83" s="644"/>
    </row>
    <row r="84" spans="1:68" ht="16.5" customHeight="1" x14ac:dyDescent="0.25">
      <c r="A84" s="662" t="s">
        <v>176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customHeight="1" x14ac:dyDescent="0.25">
      <c r="A85" s="667" t="s">
        <v>95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45">
        <v>4680115881327</v>
      </c>
      <c r="E86" s="646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48"/>
      <c r="R86" s="648"/>
      <c r="S86" s="648"/>
      <c r="T86" s="649"/>
      <c r="U86" s="34"/>
      <c r="V86" s="34"/>
      <c r="W86" s="35" t="s">
        <v>68</v>
      </c>
      <c r="X86" s="641">
        <v>266</v>
      </c>
      <c r="Y86" s="642">
        <f>IFERROR(IF(X86="",0,CEILING((X86/$H86),1)*$H86),"")</f>
        <v>270</v>
      </c>
      <c r="Z86" s="36">
        <f>IFERROR(IF(Y86=0,"",ROUNDUP(Y86/H86,0)*0.01898),"")</f>
        <v>0.47450000000000003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276.71388888888885</v>
      </c>
      <c r="BN86" s="64">
        <f>IFERROR(Y86*I86/H86,"0")</f>
        <v>280.87499999999994</v>
      </c>
      <c r="BO86" s="64">
        <f>IFERROR(1/J86*(X86/H86),"0")</f>
        <v>0.38483796296296297</v>
      </c>
      <c r="BP86" s="64">
        <f>IFERROR(1/J86*(Y86/H86),"0")</f>
        <v>0.390625</v>
      </c>
    </row>
    <row r="87" spans="1:68" ht="16.5" customHeight="1" x14ac:dyDescent="0.25">
      <c r="A87" s="54" t="s">
        <v>180</v>
      </c>
      <c r="B87" s="54" t="s">
        <v>181</v>
      </c>
      <c r="C87" s="31">
        <v>4301011476</v>
      </c>
      <c r="D87" s="645">
        <v>4680115881518</v>
      </c>
      <c r="E87" s="646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48"/>
      <c r="R87" s="648"/>
      <c r="S87" s="648"/>
      <c r="T87" s="649"/>
      <c r="U87" s="34"/>
      <c r="V87" s="34"/>
      <c r="W87" s="35" t="s">
        <v>68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45">
        <v>4680115881303</v>
      </c>
      <c r="E88" s="646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48"/>
      <c r="R88" s="648"/>
      <c r="S88" s="648"/>
      <c r="T88" s="649"/>
      <c r="U88" s="34"/>
      <c r="V88" s="34"/>
      <c r="W88" s="35" t="s">
        <v>68</v>
      </c>
      <c r="X88" s="641">
        <v>21</v>
      </c>
      <c r="Y88" s="642">
        <f>IFERROR(IF(X88="",0,CEILING((X88/$H88),1)*$H88),"")</f>
        <v>22.5</v>
      </c>
      <c r="Z88" s="36">
        <f>IFERROR(IF(Y88=0,"",ROUNDUP(Y88/H88,0)*0.00902),"")</f>
        <v>4.5100000000000001E-2</v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21.98</v>
      </c>
      <c r="BN88" s="64">
        <f>IFERROR(Y88*I88/H88,"0")</f>
        <v>23.549999999999997</v>
      </c>
      <c r="BO88" s="64">
        <f>IFERROR(1/J88*(X88/H88),"0")</f>
        <v>3.5353535353535359E-2</v>
      </c>
      <c r="BP88" s="64">
        <f>IFERROR(1/J88*(Y88/H88),"0")</f>
        <v>3.787878787878788E-2</v>
      </c>
    </row>
    <row r="89" spans="1:68" x14ac:dyDescent="0.2">
      <c r="A89" s="654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6"/>
      <c r="P89" s="659" t="s">
        <v>85</v>
      </c>
      <c r="Q89" s="660"/>
      <c r="R89" s="660"/>
      <c r="S89" s="660"/>
      <c r="T89" s="660"/>
      <c r="U89" s="660"/>
      <c r="V89" s="661"/>
      <c r="W89" s="37" t="s">
        <v>86</v>
      </c>
      <c r="X89" s="643">
        <f>IFERROR(X86/H86,"0")+IFERROR(X87/H87,"0")+IFERROR(X88/H88,"0")</f>
        <v>29.296296296296298</v>
      </c>
      <c r="Y89" s="643">
        <f>IFERROR(Y86/H86,"0")+IFERROR(Y87/H87,"0")+IFERROR(Y88/H88,"0")</f>
        <v>30</v>
      </c>
      <c r="Z89" s="643">
        <f>IFERROR(IF(Z86="",0,Z86),"0")+IFERROR(IF(Z87="",0,Z87),"0")+IFERROR(IF(Z88="",0,Z88),"0")</f>
        <v>0.51960000000000006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6"/>
      <c r="P90" s="659" t="s">
        <v>85</v>
      </c>
      <c r="Q90" s="660"/>
      <c r="R90" s="660"/>
      <c r="S90" s="660"/>
      <c r="T90" s="660"/>
      <c r="U90" s="660"/>
      <c r="V90" s="661"/>
      <c r="W90" s="37" t="s">
        <v>68</v>
      </c>
      <c r="X90" s="643">
        <f>IFERROR(SUM(X86:X88),"0")</f>
        <v>287</v>
      </c>
      <c r="Y90" s="643">
        <f>IFERROR(SUM(Y86:Y88),"0")</f>
        <v>292.5</v>
      </c>
      <c r="Z90" s="37"/>
      <c r="AA90" s="644"/>
      <c r="AB90" s="644"/>
      <c r="AC90" s="644"/>
    </row>
    <row r="91" spans="1:68" ht="14.25" customHeight="1" x14ac:dyDescent="0.25">
      <c r="A91" s="667" t="s">
        <v>63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185</v>
      </c>
      <c r="B92" s="54" t="s">
        <v>186</v>
      </c>
      <c r="C92" s="31">
        <v>4301051546</v>
      </c>
      <c r="D92" s="645">
        <v>4607091386967</v>
      </c>
      <c r="E92" s="646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98</v>
      </c>
      <c r="L92" s="32"/>
      <c r="M92" s="33" t="s">
        <v>104</v>
      </c>
      <c r="N92" s="33"/>
      <c r="O92" s="32">
        <v>45</v>
      </c>
      <c r="P92" s="7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48"/>
      <c r="R92" s="648"/>
      <c r="S92" s="648"/>
      <c r="T92" s="649"/>
      <c r="U92" s="34"/>
      <c r="V92" s="34"/>
      <c r="W92" s="35" t="s">
        <v>68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188</v>
      </c>
      <c r="C93" s="31">
        <v>4301051437</v>
      </c>
      <c r="D93" s="645">
        <v>4607091386967</v>
      </c>
      <c r="E93" s="646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92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48"/>
      <c r="R93" s="648"/>
      <c r="S93" s="648"/>
      <c r="T93" s="649"/>
      <c r="U93" s="34"/>
      <c r="V93" s="34"/>
      <c r="W93" s="35" t="s">
        <v>68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185</v>
      </c>
      <c r="B94" s="54" t="s">
        <v>189</v>
      </c>
      <c r="C94" s="31">
        <v>4301051712</v>
      </c>
      <c r="D94" s="645">
        <v>4607091386967</v>
      </c>
      <c r="E94" s="646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98</v>
      </c>
      <c r="L94" s="32"/>
      <c r="M94" s="33" t="s">
        <v>127</v>
      </c>
      <c r="N94" s="33"/>
      <c r="O94" s="32">
        <v>45</v>
      </c>
      <c r="P94" s="713" t="s">
        <v>190</v>
      </c>
      <c r="Q94" s="648"/>
      <c r="R94" s="648"/>
      <c r="S94" s="648"/>
      <c r="T94" s="649"/>
      <c r="U94" s="34"/>
      <c r="V94" s="34"/>
      <c r="W94" s="35" t="s">
        <v>68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4301051788</v>
      </c>
      <c r="D95" s="645">
        <v>4680115884953</v>
      </c>
      <c r="E95" s="646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48"/>
      <c r="R95" s="648"/>
      <c r="S95" s="648"/>
      <c r="T95" s="649"/>
      <c r="U95" s="34"/>
      <c r="V95" s="34"/>
      <c r="W95" s="35" t="s">
        <v>68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45">
        <v>4607091385731</v>
      </c>
      <c r="E96" s="646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7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48"/>
      <c r="R96" s="648"/>
      <c r="S96" s="648"/>
      <c r="T96" s="649"/>
      <c r="U96" s="34"/>
      <c r="V96" s="34"/>
      <c r="W96" s="35" t="s">
        <v>68</v>
      </c>
      <c r="X96" s="641">
        <v>157</v>
      </c>
      <c r="Y96" s="642">
        <f t="shared" si="16"/>
        <v>159.30000000000001</v>
      </c>
      <c r="Z96" s="36">
        <f>IFERROR(IF(Y96=0,"",ROUNDUP(Y96/H96,0)*0.00651),"")</f>
        <v>0.38408999999999999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171.65333333333331</v>
      </c>
      <c r="BN96" s="64">
        <f t="shared" si="18"/>
        <v>174.16799999999998</v>
      </c>
      <c r="BO96" s="64">
        <f t="shared" si="19"/>
        <v>0.31949531949531951</v>
      </c>
      <c r="BP96" s="64">
        <f t="shared" si="20"/>
        <v>0.32417582417582419</v>
      </c>
    </row>
    <row r="97" spans="1:68" ht="16.5" customHeight="1" x14ac:dyDescent="0.25">
      <c r="A97" s="54" t="s">
        <v>194</v>
      </c>
      <c r="B97" s="54" t="s">
        <v>197</v>
      </c>
      <c r="C97" s="31">
        <v>4301051718</v>
      </c>
      <c r="D97" s="645">
        <v>4607091385731</v>
      </c>
      <c r="E97" s="646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8"/>
      <c r="R97" s="648"/>
      <c r="S97" s="648"/>
      <c r="T97" s="649"/>
      <c r="U97" s="34"/>
      <c r="V97" s="34"/>
      <c r="W97" s="35" t="s">
        <v>68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45">
        <v>4680115880894</v>
      </c>
      <c r="E98" s="646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48"/>
      <c r="R98" s="648"/>
      <c r="S98" s="648"/>
      <c r="T98" s="649"/>
      <c r="U98" s="34"/>
      <c r="V98" s="34"/>
      <c r="W98" s="35" t="s">
        <v>68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201</v>
      </c>
      <c r="B99" s="54" t="s">
        <v>202</v>
      </c>
      <c r="C99" s="31">
        <v>4301051687</v>
      </c>
      <c r="D99" s="645">
        <v>4680115880214</v>
      </c>
      <c r="E99" s="646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48"/>
      <c r="R99" s="648"/>
      <c r="S99" s="648"/>
      <c r="T99" s="649"/>
      <c r="U99" s="34"/>
      <c r="V99" s="34"/>
      <c r="W99" s="35" t="s">
        <v>68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4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6"/>
      <c r="P100" s="659" t="s">
        <v>85</v>
      </c>
      <c r="Q100" s="660"/>
      <c r="R100" s="660"/>
      <c r="S100" s="660"/>
      <c r="T100" s="660"/>
      <c r="U100" s="660"/>
      <c r="V100" s="661"/>
      <c r="W100" s="37" t="s">
        <v>86</v>
      </c>
      <c r="X100" s="643">
        <f>IFERROR(X92/H92,"0")+IFERROR(X93/H93,"0")+IFERROR(X94/H94,"0")+IFERROR(X95/H95,"0")+IFERROR(X96/H96,"0")+IFERROR(X97/H97,"0")+IFERROR(X98/H98,"0")+IFERROR(X99/H99,"0")</f>
        <v>58.148148148148145</v>
      </c>
      <c r="Y100" s="643">
        <f>IFERROR(Y92/H92,"0")+IFERROR(Y93/H93,"0")+IFERROR(Y94/H94,"0")+IFERROR(Y95/H95,"0")+IFERROR(Y96/H96,"0")+IFERROR(Y97/H97,"0")+IFERROR(Y98/H98,"0")+IFERROR(Y99/H99,"0")</f>
        <v>59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0.38408999999999999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9" t="s">
        <v>85</v>
      </c>
      <c r="Q101" s="660"/>
      <c r="R101" s="660"/>
      <c r="S101" s="660"/>
      <c r="T101" s="660"/>
      <c r="U101" s="660"/>
      <c r="V101" s="661"/>
      <c r="W101" s="37" t="s">
        <v>68</v>
      </c>
      <c r="X101" s="643">
        <f>IFERROR(SUM(X92:X99),"0")</f>
        <v>157</v>
      </c>
      <c r="Y101" s="643">
        <f>IFERROR(SUM(Y92:Y99),"0")</f>
        <v>159.30000000000001</v>
      </c>
      <c r="Z101" s="37"/>
      <c r="AA101" s="644"/>
      <c r="AB101" s="644"/>
      <c r="AC101" s="644"/>
    </row>
    <row r="102" spans="1:68" ht="16.5" customHeight="1" x14ac:dyDescent="0.25">
      <c r="A102" s="662" t="s">
        <v>203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customHeight="1" x14ac:dyDescent="0.25">
      <c r="A103" s="667" t="s">
        <v>95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45">
        <v>4680115882133</v>
      </c>
      <c r="E104" s="646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8"/>
      <c r="R104" s="648"/>
      <c r="S104" s="648"/>
      <c r="T104" s="649"/>
      <c r="U104" s="34"/>
      <c r="V104" s="34"/>
      <c r="W104" s="35" t="s">
        <v>68</v>
      </c>
      <c r="X104" s="641">
        <v>194</v>
      </c>
      <c r="Y104" s="642">
        <f>IFERROR(IF(X104="",0,CEILING((X104/$H104),1)*$H104),"")</f>
        <v>194.4</v>
      </c>
      <c r="Z104" s="36">
        <f>IFERROR(IF(Y104=0,"",ROUNDUP(Y104/H104,0)*0.01898),"")</f>
        <v>0.34164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201.81388888888884</v>
      </c>
      <c r="BN104" s="64">
        <f>IFERROR(Y104*I104/H104,"0")</f>
        <v>202.22999999999996</v>
      </c>
      <c r="BO104" s="64">
        <f>IFERROR(1/J104*(X104/H104),"0")</f>
        <v>0.28067129629629628</v>
      </c>
      <c r="BP104" s="64">
        <f>IFERROR(1/J104*(Y104/H104),"0")</f>
        <v>0.28125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645">
        <v>4680115880269</v>
      </c>
      <c r="E105" s="646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8"/>
      <c r="R105" s="648"/>
      <c r="S105" s="648"/>
      <c r="T105" s="649"/>
      <c r="U105" s="34"/>
      <c r="V105" s="34"/>
      <c r="W105" s="35" t="s">
        <v>68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45">
        <v>4680115880429</v>
      </c>
      <c r="E106" s="646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9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8"/>
      <c r="R106" s="648"/>
      <c r="S106" s="648"/>
      <c r="T106" s="649"/>
      <c r="U106" s="34"/>
      <c r="V106" s="34"/>
      <c r="W106" s="35" t="s">
        <v>68</v>
      </c>
      <c r="X106" s="641">
        <v>232</v>
      </c>
      <c r="Y106" s="642">
        <f>IFERROR(IF(X106="",0,CEILING((X106/$H106),1)*$H106),"")</f>
        <v>234</v>
      </c>
      <c r="Z106" s="36">
        <f>IFERROR(IF(Y106=0,"",ROUNDUP(Y106/H106,0)*0.00902),"")</f>
        <v>0.46904000000000001</v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242.82666666666668</v>
      </c>
      <c r="BN106" s="64">
        <f>IFERROR(Y106*I106/H106,"0")</f>
        <v>244.92000000000002</v>
      </c>
      <c r="BO106" s="64">
        <f>IFERROR(1/J106*(X106/H106),"0")</f>
        <v>0.39057239057239057</v>
      </c>
      <c r="BP106" s="64">
        <f>IFERROR(1/J106*(Y106/H106),"0")</f>
        <v>0.39393939393939392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645">
        <v>4680115881457</v>
      </c>
      <c r="E107" s="646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8"/>
      <c r="R107" s="648"/>
      <c r="S107" s="648"/>
      <c r="T107" s="649"/>
      <c r="U107" s="34"/>
      <c r="V107" s="34"/>
      <c r="W107" s="35" t="s">
        <v>68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4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6"/>
      <c r="P108" s="659" t="s">
        <v>85</v>
      </c>
      <c r="Q108" s="660"/>
      <c r="R108" s="660"/>
      <c r="S108" s="660"/>
      <c r="T108" s="660"/>
      <c r="U108" s="660"/>
      <c r="V108" s="661"/>
      <c r="W108" s="37" t="s">
        <v>86</v>
      </c>
      <c r="X108" s="643">
        <f>IFERROR(X104/H104,"0")+IFERROR(X105/H105,"0")+IFERROR(X106/H106,"0")+IFERROR(X107/H107,"0")</f>
        <v>69.518518518518519</v>
      </c>
      <c r="Y108" s="643">
        <f>IFERROR(Y104/H104,"0")+IFERROR(Y105/H105,"0")+IFERROR(Y106/H106,"0")+IFERROR(Y107/H107,"0")</f>
        <v>70</v>
      </c>
      <c r="Z108" s="643">
        <f>IFERROR(IF(Z104="",0,Z104),"0")+IFERROR(IF(Z105="",0,Z105),"0")+IFERROR(IF(Z106="",0,Z106),"0")+IFERROR(IF(Z107="",0,Z107),"0")</f>
        <v>0.81068000000000007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9" t="s">
        <v>85</v>
      </c>
      <c r="Q109" s="660"/>
      <c r="R109" s="660"/>
      <c r="S109" s="660"/>
      <c r="T109" s="660"/>
      <c r="U109" s="660"/>
      <c r="V109" s="661"/>
      <c r="W109" s="37" t="s">
        <v>68</v>
      </c>
      <c r="X109" s="643">
        <f>IFERROR(SUM(X104:X107),"0")</f>
        <v>426</v>
      </c>
      <c r="Y109" s="643">
        <f>IFERROR(SUM(Y104:Y107),"0")</f>
        <v>428.4</v>
      </c>
      <c r="Z109" s="37"/>
      <c r="AA109" s="644"/>
      <c r="AB109" s="644"/>
      <c r="AC109" s="644"/>
    </row>
    <row r="110" spans="1:68" ht="14.25" customHeight="1" x14ac:dyDescent="0.25">
      <c r="A110" s="667" t="s">
        <v>132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45">
        <v>4680115881488</v>
      </c>
      <c r="E111" s="646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8"/>
      <c r="R111" s="648"/>
      <c r="S111" s="648"/>
      <c r="T111" s="649"/>
      <c r="U111" s="34"/>
      <c r="V111" s="34"/>
      <c r="W111" s="35" t="s">
        <v>68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645">
        <v>4680115882775</v>
      </c>
      <c r="E112" s="646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8"/>
      <c r="R112" s="648"/>
      <c r="S112" s="648"/>
      <c r="T112" s="649"/>
      <c r="U112" s="34"/>
      <c r="V112" s="34"/>
      <c r="W112" s="35" t="s">
        <v>68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45">
        <v>4680115880658</v>
      </c>
      <c r="E113" s="646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8"/>
      <c r="R113" s="648"/>
      <c r="S113" s="648"/>
      <c r="T113" s="649"/>
      <c r="U113" s="34"/>
      <c r="V113" s="34"/>
      <c r="W113" s="35" t="s">
        <v>68</v>
      </c>
      <c r="X113" s="641">
        <v>7</v>
      </c>
      <c r="Y113" s="642">
        <f>IFERROR(IF(X113="",0,CEILING((X113/$H113),1)*$H113),"")</f>
        <v>7.1999999999999993</v>
      </c>
      <c r="Z113" s="36">
        <f>IFERROR(IF(Y113=0,"",ROUNDUP(Y113/H113,0)*0.00651),"")</f>
        <v>1.9529999999999999E-2</v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7.5250000000000012</v>
      </c>
      <c r="BN113" s="64">
        <f>IFERROR(Y113*I113/H113,"0")</f>
        <v>7.7399999999999993</v>
      </c>
      <c r="BO113" s="64">
        <f>IFERROR(1/J113*(X113/H113),"0")</f>
        <v>1.6025641025641028E-2</v>
      </c>
      <c r="BP113" s="64">
        <f>IFERROR(1/J113*(Y113/H113),"0")</f>
        <v>1.6483516483516484E-2</v>
      </c>
    </row>
    <row r="114" spans="1:68" x14ac:dyDescent="0.2">
      <c r="A114" s="654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6"/>
      <c r="P114" s="659" t="s">
        <v>85</v>
      </c>
      <c r="Q114" s="660"/>
      <c r="R114" s="660"/>
      <c r="S114" s="660"/>
      <c r="T114" s="660"/>
      <c r="U114" s="660"/>
      <c r="V114" s="661"/>
      <c r="W114" s="37" t="s">
        <v>86</v>
      </c>
      <c r="X114" s="643">
        <f>IFERROR(X111/H111,"0")+IFERROR(X112/H112,"0")+IFERROR(X113/H113,"0")</f>
        <v>2.916666666666667</v>
      </c>
      <c r="Y114" s="643">
        <f>IFERROR(Y111/H111,"0")+IFERROR(Y112/H112,"0")+IFERROR(Y113/H113,"0")</f>
        <v>3</v>
      </c>
      <c r="Z114" s="643">
        <f>IFERROR(IF(Z111="",0,Z111),"0")+IFERROR(IF(Z112="",0,Z112),"0")+IFERROR(IF(Z113="",0,Z113),"0")</f>
        <v>1.9529999999999999E-2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9" t="s">
        <v>85</v>
      </c>
      <c r="Q115" s="660"/>
      <c r="R115" s="660"/>
      <c r="S115" s="660"/>
      <c r="T115" s="660"/>
      <c r="U115" s="660"/>
      <c r="V115" s="661"/>
      <c r="W115" s="37" t="s">
        <v>68</v>
      </c>
      <c r="X115" s="643">
        <f>IFERROR(SUM(X111:X113),"0")</f>
        <v>7</v>
      </c>
      <c r="Y115" s="643">
        <f>IFERROR(SUM(Y111:Y113),"0")</f>
        <v>7.1999999999999993</v>
      </c>
      <c r="Z115" s="37"/>
      <c r="AA115" s="644"/>
      <c r="AB115" s="644"/>
      <c r="AC115" s="644"/>
    </row>
    <row r="116" spans="1:68" ht="14.25" customHeight="1" x14ac:dyDescent="0.25">
      <c r="A116" s="667" t="s">
        <v>63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27" customHeight="1" x14ac:dyDescent="0.25">
      <c r="A117" s="54" t="s">
        <v>220</v>
      </c>
      <c r="B117" s="54" t="s">
        <v>221</v>
      </c>
      <c r="C117" s="31">
        <v>4301051360</v>
      </c>
      <c r="D117" s="645">
        <v>4607091385168</v>
      </c>
      <c r="E117" s="646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98</v>
      </c>
      <c r="L117" s="32"/>
      <c r="M117" s="33" t="s">
        <v>104</v>
      </c>
      <c r="N117" s="33"/>
      <c r="O117" s="32">
        <v>45</v>
      </c>
      <c r="P117" s="7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48"/>
      <c r="R117" s="648"/>
      <c r="S117" s="648"/>
      <c r="T117" s="649"/>
      <c r="U117" s="34"/>
      <c r="V117" s="34"/>
      <c r="W117" s="35" t="s">
        <v>68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220</v>
      </c>
      <c r="B118" s="54" t="s">
        <v>223</v>
      </c>
      <c r="C118" s="31">
        <v>4301051625</v>
      </c>
      <c r="D118" s="645">
        <v>4607091385168</v>
      </c>
      <c r="E118" s="646"/>
      <c r="F118" s="640">
        <v>1.4</v>
      </c>
      <c r="G118" s="32">
        <v>6</v>
      </c>
      <c r="H118" s="640">
        <v>8.4</v>
      </c>
      <c r="I118" s="640">
        <v>8.9130000000000003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48"/>
      <c r="R118" s="648"/>
      <c r="S118" s="648"/>
      <c r="T118" s="649"/>
      <c r="U118" s="34"/>
      <c r="V118" s="34"/>
      <c r="W118" s="35" t="s">
        <v>68</v>
      </c>
      <c r="X118" s="641">
        <v>181</v>
      </c>
      <c r="Y118" s="642">
        <f t="shared" si="21"/>
        <v>184.8</v>
      </c>
      <c r="Z118" s="36">
        <f>IFERROR(IF(Y118=0,"",ROUNDUP(Y118/H118,0)*0.01898),"")</f>
        <v>0.41755999999999999</v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192.05392857142857</v>
      </c>
      <c r="BN118" s="64">
        <f t="shared" si="23"/>
        <v>196.08600000000001</v>
      </c>
      <c r="BO118" s="64">
        <f t="shared" si="24"/>
        <v>0.33668154761904762</v>
      </c>
      <c r="BP118" s="64">
        <f t="shared" si="25"/>
        <v>0.34375</v>
      </c>
    </row>
    <row r="119" spans="1:68" ht="16.5" customHeight="1" x14ac:dyDescent="0.25">
      <c r="A119" s="54" t="s">
        <v>220</v>
      </c>
      <c r="B119" s="54" t="s">
        <v>225</v>
      </c>
      <c r="C119" s="31">
        <v>4301051724</v>
      </c>
      <c r="D119" s="645">
        <v>4607091385168</v>
      </c>
      <c r="E119" s="646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98</v>
      </c>
      <c r="L119" s="32"/>
      <c r="M119" s="33" t="s">
        <v>127</v>
      </c>
      <c r="N119" s="33"/>
      <c r="O119" s="32">
        <v>45</v>
      </c>
      <c r="P119" s="79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48"/>
      <c r="R119" s="648"/>
      <c r="S119" s="648"/>
      <c r="T119" s="649"/>
      <c r="U119" s="34"/>
      <c r="V119" s="34"/>
      <c r="W119" s="35" t="s">
        <v>68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645">
        <v>4607091383256</v>
      </c>
      <c r="E120" s="646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48"/>
      <c r="R120" s="648"/>
      <c r="S120" s="648"/>
      <c r="T120" s="649"/>
      <c r="U120" s="34"/>
      <c r="V120" s="34"/>
      <c r="W120" s="35" t="s">
        <v>68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45">
        <v>4607091385748</v>
      </c>
      <c r="E121" s="646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48"/>
      <c r="R121" s="648"/>
      <c r="S121" s="648"/>
      <c r="T121" s="649"/>
      <c r="U121" s="34"/>
      <c r="V121" s="34"/>
      <c r="W121" s="35" t="s">
        <v>68</v>
      </c>
      <c r="X121" s="641">
        <v>107</v>
      </c>
      <c r="Y121" s="642">
        <f t="shared" si="21"/>
        <v>108</v>
      </c>
      <c r="Z121" s="36">
        <f>IFERROR(IF(Y121=0,"",ROUNDUP(Y121/H121,0)*0.00651),"")</f>
        <v>0.26040000000000002</v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116.98666666666665</v>
      </c>
      <c r="BN121" s="64">
        <f t="shared" si="23"/>
        <v>118.07999999999998</v>
      </c>
      <c r="BO121" s="64">
        <f t="shared" si="24"/>
        <v>0.21774521774521774</v>
      </c>
      <c r="BP121" s="64">
        <f t="shared" si="25"/>
        <v>0.2197802197802198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645">
        <v>4680115884533</v>
      </c>
      <c r="E122" s="646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48"/>
      <c r="R122" s="648"/>
      <c r="S122" s="648"/>
      <c r="T122" s="649"/>
      <c r="U122" s="34"/>
      <c r="V122" s="34"/>
      <c r="W122" s="35" t="s">
        <v>68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4301051486</v>
      </c>
      <c r="D123" s="645">
        <v>4680115882645</v>
      </c>
      <c r="E123" s="646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48"/>
      <c r="R123" s="648"/>
      <c r="S123" s="648"/>
      <c r="T123" s="649"/>
      <c r="U123" s="34"/>
      <c r="V123" s="34"/>
      <c r="W123" s="35" t="s">
        <v>68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4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6"/>
      <c r="P124" s="659" t="s">
        <v>85</v>
      </c>
      <c r="Q124" s="660"/>
      <c r="R124" s="660"/>
      <c r="S124" s="660"/>
      <c r="T124" s="660"/>
      <c r="U124" s="660"/>
      <c r="V124" s="661"/>
      <c r="W124" s="37" t="s">
        <v>86</v>
      </c>
      <c r="X124" s="643">
        <f>IFERROR(X117/H117,"0")+IFERROR(X118/H118,"0")+IFERROR(X119/H119,"0")+IFERROR(X120/H120,"0")+IFERROR(X121/H121,"0")+IFERROR(X122/H122,"0")+IFERROR(X123/H123,"0")</f>
        <v>61.17724867724867</v>
      </c>
      <c r="Y124" s="643">
        <f>IFERROR(Y117/H117,"0")+IFERROR(Y118/H118,"0")+IFERROR(Y119/H119,"0")+IFERROR(Y120/H120,"0")+IFERROR(Y121/H121,"0")+IFERROR(Y122/H122,"0")+IFERROR(Y123/H123,"0")</f>
        <v>62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0.67796000000000001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6"/>
      <c r="P125" s="659" t="s">
        <v>85</v>
      </c>
      <c r="Q125" s="660"/>
      <c r="R125" s="660"/>
      <c r="S125" s="660"/>
      <c r="T125" s="660"/>
      <c r="U125" s="660"/>
      <c r="V125" s="661"/>
      <c r="W125" s="37" t="s">
        <v>68</v>
      </c>
      <c r="X125" s="643">
        <f>IFERROR(SUM(X117:X123),"0")</f>
        <v>288</v>
      </c>
      <c r="Y125" s="643">
        <f>IFERROR(SUM(Y117:Y123),"0")</f>
        <v>292.8</v>
      </c>
      <c r="Z125" s="37"/>
      <c r="AA125" s="644"/>
      <c r="AB125" s="644"/>
      <c r="AC125" s="644"/>
    </row>
    <row r="126" spans="1:68" ht="14.25" customHeight="1" x14ac:dyDescent="0.25">
      <c r="A126" s="667" t="s">
        <v>169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645">
        <v>4680115882652</v>
      </c>
      <c r="E127" s="646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48"/>
      <c r="R127" s="648"/>
      <c r="S127" s="648"/>
      <c r="T127" s="649"/>
      <c r="U127" s="34"/>
      <c r="V127" s="34"/>
      <c r="W127" s="35" t="s">
        <v>68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645">
        <v>4680115880238</v>
      </c>
      <c r="E128" s="646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48"/>
      <c r="R128" s="648"/>
      <c r="S128" s="648"/>
      <c r="T128" s="649"/>
      <c r="U128" s="34"/>
      <c r="V128" s="34"/>
      <c r="W128" s="35" t="s">
        <v>68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54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6"/>
      <c r="P129" s="659" t="s">
        <v>85</v>
      </c>
      <c r="Q129" s="660"/>
      <c r="R129" s="660"/>
      <c r="S129" s="660"/>
      <c r="T129" s="660"/>
      <c r="U129" s="660"/>
      <c r="V129" s="661"/>
      <c r="W129" s="37" t="s">
        <v>86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6"/>
      <c r="P130" s="659" t="s">
        <v>85</v>
      </c>
      <c r="Q130" s="660"/>
      <c r="R130" s="660"/>
      <c r="S130" s="660"/>
      <c r="T130" s="660"/>
      <c r="U130" s="660"/>
      <c r="V130" s="661"/>
      <c r="W130" s="37" t="s">
        <v>68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customHeight="1" x14ac:dyDescent="0.25">
      <c r="A131" s="662" t="s">
        <v>242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customHeight="1" x14ac:dyDescent="0.25">
      <c r="A132" s="667" t="s">
        <v>95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243</v>
      </c>
      <c r="B133" s="54" t="s">
        <v>244</v>
      </c>
      <c r="C133" s="31">
        <v>4301011562</v>
      </c>
      <c r="D133" s="645">
        <v>4680115882577</v>
      </c>
      <c r="E133" s="646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48"/>
      <c r="R133" s="648"/>
      <c r="S133" s="648"/>
      <c r="T133" s="649"/>
      <c r="U133" s="34"/>
      <c r="V133" s="34"/>
      <c r="W133" s="35" t="s">
        <v>68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4301011564</v>
      </c>
      <c r="D134" s="645">
        <v>4680115882577</v>
      </c>
      <c r="E134" s="646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48"/>
      <c r="R134" s="648"/>
      <c r="S134" s="648"/>
      <c r="T134" s="649"/>
      <c r="U134" s="34"/>
      <c r="V134" s="34"/>
      <c r="W134" s="35" t="s">
        <v>68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4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6"/>
      <c r="P135" s="659" t="s">
        <v>85</v>
      </c>
      <c r="Q135" s="660"/>
      <c r="R135" s="660"/>
      <c r="S135" s="660"/>
      <c r="T135" s="660"/>
      <c r="U135" s="660"/>
      <c r="V135" s="661"/>
      <c r="W135" s="37" t="s">
        <v>86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6"/>
      <c r="P136" s="659" t="s">
        <v>85</v>
      </c>
      <c r="Q136" s="660"/>
      <c r="R136" s="660"/>
      <c r="S136" s="660"/>
      <c r="T136" s="660"/>
      <c r="U136" s="660"/>
      <c r="V136" s="661"/>
      <c r="W136" s="37" t="s">
        <v>68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customHeight="1" x14ac:dyDescent="0.25">
      <c r="A137" s="667" t="s">
        <v>143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customHeight="1" x14ac:dyDescent="0.25">
      <c r="A138" s="54" t="s">
        <v>247</v>
      </c>
      <c r="B138" s="54" t="s">
        <v>248</v>
      </c>
      <c r="C138" s="31">
        <v>4301031235</v>
      </c>
      <c r="D138" s="645">
        <v>4680115883444</v>
      </c>
      <c r="E138" s="646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48"/>
      <c r="R138" s="648"/>
      <c r="S138" s="648"/>
      <c r="T138" s="649"/>
      <c r="U138" s="34"/>
      <c r="V138" s="34"/>
      <c r="W138" s="35" t="s">
        <v>68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4301031234</v>
      </c>
      <c r="D139" s="645">
        <v>4680115883444</v>
      </c>
      <c r="E139" s="646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48"/>
      <c r="R139" s="648"/>
      <c r="S139" s="648"/>
      <c r="T139" s="649"/>
      <c r="U139" s="34"/>
      <c r="V139" s="34"/>
      <c r="W139" s="35" t="s">
        <v>68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54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6"/>
      <c r="P140" s="659" t="s">
        <v>85</v>
      </c>
      <c r="Q140" s="660"/>
      <c r="R140" s="660"/>
      <c r="S140" s="660"/>
      <c r="T140" s="660"/>
      <c r="U140" s="660"/>
      <c r="V140" s="661"/>
      <c r="W140" s="37" t="s">
        <v>86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6"/>
      <c r="P141" s="659" t="s">
        <v>85</v>
      </c>
      <c r="Q141" s="660"/>
      <c r="R141" s="660"/>
      <c r="S141" s="660"/>
      <c r="T141" s="660"/>
      <c r="U141" s="660"/>
      <c r="V141" s="661"/>
      <c r="W141" s="37" t="s">
        <v>68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customHeight="1" x14ac:dyDescent="0.25">
      <c r="A142" s="667" t="s">
        <v>63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645">
        <v>4680115882584</v>
      </c>
      <c r="E143" s="646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48"/>
      <c r="R143" s="648"/>
      <c r="S143" s="648"/>
      <c r="T143" s="649"/>
      <c r="U143" s="34"/>
      <c r="V143" s="34"/>
      <c r="W143" s="35" t="s">
        <v>68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645">
        <v>4680115882584</v>
      </c>
      <c r="E144" s="646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48"/>
      <c r="R144" s="648"/>
      <c r="S144" s="648"/>
      <c r="T144" s="649"/>
      <c r="U144" s="34"/>
      <c r="V144" s="34"/>
      <c r="W144" s="35" t="s">
        <v>68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54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6"/>
      <c r="P145" s="659" t="s">
        <v>85</v>
      </c>
      <c r="Q145" s="660"/>
      <c r="R145" s="660"/>
      <c r="S145" s="660"/>
      <c r="T145" s="660"/>
      <c r="U145" s="660"/>
      <c r="V145" s="661"/>
      <c r="W145" s="37" t="s">
        <v>86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6"/>
      <c r="P146" s="659" t="s">
        <v>85</v>
      </c>
      <c r="Q146" s="660"/>
      <c r="R146" s="660"/>
      <c r="S146" s="660"/>
      <c r="T146" s="660"/>
      <c r="U146" s="660"/>
      <c r="V146" s="661"/>
      <c r="W146" s="37" t="s">
        <v>68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customHeight="1" x14ac:dyDescent="0.25">
      <c r="A147" s="662" t="s">
        <v>93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customHeight="1" x14ac:dyDescent="0.25">
      <c r="A148" s="667" t="s">
        <v>95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645">
        <v>4607091384604</v>
      </c>
      <c r="E149" s="646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48"/>
      <c r="R149" s="648"/>
      <c r="S149" s="648"/>
      <c r="T149" s="649"/>
      <c r="U149" s="34"/>
      <c r="V149" s="34"/>
      <c r="W149" s="35" t="s">
        <v>68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54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9" t="s">
        <v>85</v>
      </c>
      <c r="Q150" s="660"/>
      <c r="R150" s="660"/>
      <c r="S150" s="660"/>
      <c r="T150" s="660"/>
      <c r="U150" s="660"/>
      <c r="V150" s="661"/>
      <c r="W150" s="37" t="s">
        <v>86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6"/>
      <c r="P151" s="659" t="s">
        <v>85</v>
      </c>
      <c r="Q151" s="660"/>
      <c r="R151" s="660"/>
      <c r="S151" s="660"/>
      <c r="T151" s="660"/>
      <c r="U151" s="660"/>
      <c r="V151" s="661"/>
      <c r="W151" s="37" t="s">
        <v>68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customHeight="1" x14ac:dyDescent="0.25">
      <c r="A152" s="667" t="s">
        <v>143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645">
        <v>4607091387667</v>
      </c>
      <c r="E153" s="646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48"/>
      <c r="R153" s="648"/>
      <c r="S153" s="648"/>
      <c r="T153" s="649"/>
      <c r="U153" s="34"/>
      <c r="V153" s="34"/>
      <c r="W153" s="35" t="s">
        <v>68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4301030961</v>
      </c>
      <c r="D154" s="645">
        <v>4607091387636</v>
      </c>
      <c r="E154" s="646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48"/>
      <c r="R154" s="648"/>
      <c r="S154" s="648"/>
      <c r="T154" s="649"/>
      <c r="U154" s="34"/>
      <c r="V154" s="34"/>
      <c r="W154" s="35" t="s">
        <v>68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263</v>
      </c>
      <c r="B155" s="54" t="s">
        <v>264</v>
      </c>
      <c r="C155" s="31">
        <v>4301030963</v>
      </c>
      <c r="D155" s="645">
        <v>4607091382426</v>
      </c>
      <c r="E155" s="646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48"/>
      <c r="R155" s="648"/>
      <c r="S155" s="648"/>
      <c r="T155" s="649"/>
      <c r="U155" s="34"/>
      <c r="V155" s="34"/>
      <c r="W155" s="35" t="s">
        <v>68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54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9" t="s">
        <v>85</v>
      </c>
      <c r="Q156" s="660"/>
      <c r="R156" s="660"/>
      <c r="S156" s="660"/>
      <c r="T156" s="660"/>
      <c r="U156" s="660"/>
      <c r="V156" s="661"/>
      <c r="W156" s="37" t="s">
        <v>86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6"/>
      <c r="P157" s="659" t="s">
        <v>85</v>
      </c>
      <c r="Q157" s="660"/>
      <c r="R157" s="660"/>
      <c r="S157" s="660"/>
      <c r="T157" s="660"/>
      <c r="U157" s="660"/>
      <c r="V157" s="661"/>
      <c r="W157" s="37" t="s">
        <v>68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customHeight="1" x14ac:dyDescent="0.25">
      <c r="A158" s="667" t="s">
        <v>63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customHeight="1" x14ac:dyDescent="0.25">
      <c r="A159" s="54" t="s">
        <v>266</v>
      </c>
      <c r="B159" s="54" t="s">
        <v>267</v>
      </c>
      <c r="C159" s="31">
        <v>4301051653</v>
      </c>
      <c r="D159" s="645">
        <v>4607091386264</v>
      </c>
      <c r="E159" s="646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48"/>
      <c r="R159" s="648"/>
      <c r="S159" s="648"/>
      <c r="T159" s="649"/>
      <c r="U159" s="34"/>
      <c r="V159" s="34"/>
      <c r="W159" s="35" t="s">
        <v>68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54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9" t="s">
        <v>85</v>
      </c>
      <c r="Q160" s="660"/>
      <c r="R160" s="660"/>
      <c r="S160" s="660"/>
      <c r="T160" s="660"/>
      <c r="U160" s="660"/>
      <c r="V160" s="661"/>
      <c r="W160" s="37" t="s">
        <v>86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9" t="s">
        <v>85</v>
      </c>
      <c r="Q161" s="660"/>
      <c r="R161" s="660"/>
      <c r="S161" s="660"/>
      <c r="T161" s="660"/>
      <c r="U161" s="660"/>
      <c r="V161" s="661"/>
      <c r="W161" s="37" t="s">
        <v>68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customHeight="1" x14ac:dyDescent="0.2">
      <c r="A162" s="657" t="s">
        <v>269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8"/>
      <c r="AB162" s="48"/>
      <c r="AC162" s="48"/>
    </row>
    <row r="163" spans="1:68" ht="16.5" customHeight="1" x14ac:dyDescent="0.25">
      <c r="A163" s="662" t="s">
        <v>270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customHeight="1" x14ac:dyDescent="0.25">
      <c r="A164" s="667" t="s">
        <v>132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45">
        <v>4680115886223</v>
      </c>
      <c r="E165" s="646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48"/>
      <c r="R165" s="648"/>
      <c r="S165" s="648"/>
      <c r="T165" s="649"/>
      <c r="U165" s="34"/>
      <c r="V165" s="34"/>
      <c r="W165" s="35" t="s">
        <v>68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54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6"/>
      <c r="P166" s="659" t="s">
        <v>85</v>
      </c>
      <c r="Q166" s="660"/>
      <c r="R166" s="660"/>
      <c r="S166" s="660"/>
      <c r="T166" s="660"/>
      <c r="U166" s="660"/>
      <c r="V166" s="661"/>
      <c r="W166" s="37" t="s">
        <v>86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9" t="s">
        <v>85</v>
      </c>
      <c r="Q167" s="660"/>
      <c r="R167" s="660"/>
      <c r="S167" s="660"/>
      <c r="T167" s="660"/>
      <c r="U167" s="660"/>
      <c r="V167" s="661"/>
      <c r="W167" s="37" t="s">
        <v>68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customHeight="1" x14ac:dyDescent="0.25">
      <c r="A168" s="667" t="s">
        <v>143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45">
        <v>4680115880993</v>
      </c>
      <c r="E169" s="646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48"/>
      <c r="R169" s="648"/>
      <c r="S169" s="648"/>
      <c r="T169" s="649"/>
      <c r="U169" s="34"/>
      <c r="V169" s="34"/>
      <c r="W169" s="35" t="s">
        <v>68</v>
      </c>
      <c r="X169" s="641">
        <v>25</v>
      </c>
      <c r="Y169" s="642">
        <f t="shared" ref="Y169:Y177" si="26">IFERROR(IF(X169="",0,CEILING((X169/$H169),1)*$H169),"")</f>
        <v>25.200000000000003</v>
      </c>
      <c r="Z169" s="36">
        <f>IFERROR(IF(Y169=0,"",ROUNDUP(Y169/H169,0)*0.00902),"")</f>
        <v>5.4120000000000001E-2</v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26.607142857142858</v>
      </c>
      <c r="BN169" s="64">
        <f t="shared" ref="BN169:BN177" si="28">IFERROR(Y169*I169/H169,"0")</f>
        <v>26.82</v>
      </c>
      <c r="BO169" s="64">
        <f t="shared" ref="BO169:BO177" si="29">IFERROR(1/J169*(X169/H169),"0")</f>
        <v>4.5093795093795096E-2</v>
      </c>
      <c r="BP169" s="64">
        <f t="shared" ref="BP169:BP177" si="30">IFERROR(1/J169*(Y169/H169),"0")</f>
        <v>4.5454545454545456E-2</v>
      </c>
    </row>
    <row r="170" spans="1:68" ht="27" customHeight="1" x14ac:dyDescent="0.25">
      <c r="A170" s="54" t="s">
        <v>277</v>
      </c>
      <c r="B170" s="54" t="s">
        <v>278</v>
      </c>
      <c r="C170" s="31">
        <v>4301031204</v>
      </c>
      <c r="D170" s="645">
        <v>4680115881761</v>
      </c>
      <c r="E170" s="646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48"/>
      <c r="R170" s="648"/>
      <c r="S170" s="648"/>
      <c r="T170" s="649"/>
      <c r="U170" s="34"/>
      <c r="V170" s="34"/>
      <c r="W170" s="35" t="s">
        <v>68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45">
        <v>4680115881563</v>
      </c>
      <c r="E171" s="646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48"/>
      <c r="R171" s="648"/>
      <c r="S171" s="648"/>
      <c r="T171" s="649"/>
      <c r="U171" s="34"/>
      <c r="V171" s="34"/>
      <c r="W171" s="35" t="s">
        <v>68</v>
      </c>
      <c r="X171" s="641">
        <v>10</v>
      </c>
      <c r="Y171" s="642">
        <f t="shared" si="26"/>
        <v>12.600000000000001</v>
      </c>
      <c r="Z171" s="36">
        <f>IFERROR(IF(Y171=0,"",ROUNDUP(Y171/H171,0)*0.00902),"")</f>
        <v>2.7060000000000001E-2</v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10.5</v>
      </c>
      <c r="BN171" s="64">
        <f t="shared" si="28"/>
        <v>13.230000000000002</v>
      </c>
      <c r="BO171" s="64">
        <f t="shared" si="29"/>
        <v>1.8037518037518036E-2</v>
      </c>
      <c r="BP171" s="64">
        <f t="shared" si="30"/>
        <v>2.2727272727272728E-2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45">
        <v>4680115880986</v>
      </c>
      <c r="E172" s="646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48"/>
      <c r="R172" s="648"/>
      <c r="S172" s="648"/>
      <c r="T172" s="649"/>
      <c r="U172" s="34"/>
      <c r="V172" s="34"/>
      <c r="W172" s="35" t="s">
        <v>68</v>
      </c>
      <c r="X172" s="641">
        <v>83</v>
      </c>
      <c r="Y172" s="642">
        <f t="shared" si="26"/>
        <v>84</v>
      </c>
      <c r="Z172" s="36">
        <f>IFERROR(IF(Y172=0,"",ROUNDUP(Y172/H172,0)*0.00502),"")</f>
        <v>0.20080000000000001</v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88.138095238095232</v>
      </c>
      <c r="BN172" s="64">
        <f t="shared" si="28"/>
        <v>89.199999999999989</v>
      </c>
      <c r="BO172" s="64">
        <f t="shared" si="29"/>
        <v>0.16890516890516893</v>
      </c>
      <c r="BP172" s="64">
        <f t="shared" si="30"/>
        <v>0.17094017094017094</v>
      </c>
    </row>
    <row r="173" spans="1:68" ht="27" customHeight="1" x14ac:dyDescent="0.25">
      <c r="A173" s="54" t="s">
        <v>285</v>
      </c>
      <c r="B173" s="54" t="s">
        <v>286</v>
      </c>
      <c r="C173" s="31">
        <v>4301031205</v>
      </c>
      <c r="D173" s="645">
        <v>4680115881785</v>
      </c>
      <c r="E173" s="646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48"/>
      <c r="R173" s="648"/>
      <c r="S173" s="648"/>
      <c r="T173" s="649"/>
      <c r="U173" s="34"/>
      <c r="V173" s="34"/>
      <c r="W173" s="35" t="s">
        <v>68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45">
        <v>4680115886537</v>
      </c>
      <c r="E174" s="646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10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48"/>
      <c r="R174" s="648"/>
      <c r="S174" s="648"/>
      <c r="T174" s="649"/>
      <c r="U174" s="34"/>
      <c r="V174" s="34"/>
      <c r="W174" s="35" t="s">
        <v>68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45">
        <v>4680115881679</v>
      </c>
      <c r="E175" s="646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48"/>
      <c r="R175" s="648"/>
      <c r="S175" s="648"/>
      <c r="T175" s="649"/>
      <c r="U175" s="34"/>
      <c r="V175" s="34"/>
      <c r="W175" s="35" t="s">
        <v>68</v>
      </c>
      <c r="X175" s="641">
        <v>87</v>
      </c>
      <c r="Y175" s="642">
        <f t="shared" si="26"/>
        <v>88.2</v>
      </c>
      <c r="Z175" s="36">
        <f>IFERROR(IF(Y175=0,"",ROUNDUP(Y175/H175,0)*0.00502),"")</f>
        <v>0.21084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91.142857142857139</v>
      </c>
      <c r="BN175" s="64">
        <f t="shared" si="28"/>
        <v>92.4</v>
      </c>
      <c r="BO175" s="64">
        <f t="shared" si="29"/>
        <v>0.17704517704517705</v>
      </c>
      <c r="BP175" s="64">
        <f t="shared" si="30"/>
        <v>0.17948717948717952</v>
      </c>
    </row>
    <row r="176" spans="1:68" ht="27" customHeight="1" x14ac:dyDescent="0.25">
      <c r="A176" s="54" t="s">
        <v>292</v>
      </c>
      <c r="B176" s="54" t="s">
        <v>293</v>
      </c>
      <c r="C176" s="31">
        <v>4301031158</v>
      </c>
      <c r="D176" s="645">
        <v>4680115880191</v>
      </c>
      <c r="E176" s="646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9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48"/>
      <c r="R176" s="648"/>
      <c r="S176" s="648"/>
      <c r="T176" s="649"/>
      <c r="U176" s="34"/>
      <c r="V176" s="34"/>
      <c r="W176" s="35" t="s">
        <v>68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4301031245</v>
      </c>
      <c r="D177" s="645">
        <v>4680115883963</v>
      </c>
      <c r="E177" s="646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48"/>
      <c r="R177" s="648"/>
      <c r="S177" s="648"/>
      <c r="T177" s="649"/>
      <c r="U177" s="34"/>
      <c r="V177" s="34"/>
      <c r="W177" s="35" t="s">
        <v>68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4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9" t="s">
        <v>85</v>
      </c>
      <c r="Q178" s="660"/>
      <c r="R178" s="660"/>
      <c r="S178" s="660"/>
      <c r="T178" s="660"/>
      <c r="U178" s="660"/>
      <c r="V178" s="661"/>
      <c r="W178" s="37" t="s">
        <v>86</v>
      </c>
      <c r="X178" s="643">
        <f>IFERROR(X169/H169,"0")+IFERROR(X170/H170,"0")+IFERROR(X171/H171,"0")+IFERROR(X172/H172,"0")+IFERROR(X173/H173,"0")+IFERROR(X174/H174,"0")+IFERROR(X175/H175,"0")+IFERROR(X176/H176,"0")+IFERROR(X177/H177,"0")</f>
        <v>89.285714285714278</v>
      </c>
      <c r="Y178" s="643">
        <f>IFERROR(Y169/H169,"0")+IFERROR(Y170/H170,"0")+IFERROR(Y171/H171,"0")+IFERROR(Y172/H172,"0")+IFERROR(Y173/H173,"0")+IFERROR(Y174/H174,"0")+IFERROR(Y175/H175,"0")+IFERROR(Y176/H176,"0")+IFERROR(Y177/H177,"0")</f>
        <v>91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0.49282000000000004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9" t="s">
        <v>85</v>
      </c>
      <c r="Q179" s="660"/>
      <c r="R179" s="660"/>
      <c r="S179" s="660"/>
      <c r="T179" s="660"/>
      <c r="U179" s="660"/>
      <c r="V179" s="661"/>
      <c r="W179" s="37" t="s">
        <v>68</v>
      </c>
      <c r="X179" s="643">
        <f>IFERROR(SUM(X169:X177),"0")</f>
        <v>205</v>
      </c>
      <c r="Y179" s="643">
        <f>IFERROR(SUM(Y169:Y177),"0")</f>
        <v>210</v>
      </c>
      <c r="Z179" s="37"/>
      <c r="AA179" s="644"/>
      <c r="AB179" s="644"/>
      <c r="AC179" s="644"/>
    </row>
    <row r="180" spans="1:68" ht="14.25" customHeight="1" x14ac:dyDescent="0.25">
      <c r="A180" s="667" t="s">
        <v>87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customHeight="1" x14ac:dyDescent="0.25">
      <c r="A181" s="54" t="s">
        <v>297</v>
      </c>
      <c r="B181" s="54" t="s">
        <v>298</v>
      </c>
      <c r="C181" s="31">
        <v>4301032051</v>
      </c>
      <c r="D181" s="645">
        <v>4680115886742</v>
      </c>
      <c r="E181" s="646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979" t="s">
        <v>301</v>
      </c>
      <c r="Q181" s="648"/>
      <c r="R181" s="648"/>
      <c r="S181" s="648"/>
      <c r="T181" s="649"/>
      <c r="U181" s="34"/>
      <c r="V181" s="34"/>
      <c r="W181" s="35" t="s">
        <v>68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302</v>
      </c>
      <c r="AC181" s="231" t="s">
        <v>303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4301032052</v>
      </c>
      <c r="D182" s="645">
        <v>4680115886766</v>
      </c>
      <c r="E182" s="646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85" t="s">
        <v>306</v>
      </c>
      <c r="Q182" s="648"/>
      <c r="R182" s="648"/>
      <c r="S182" s="648"/>
      <c r="T182" s="649"/>
      <c r="U182" s="34"/>
      <c r="V182" s="34"/>
      <c r="W182" s="35" t="s">
        <v>68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302</v>
      </c>
      <c r="AC182" s="233" t="s">
        <v>303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4301032053</v>
      </c>
      <c r="D183" s="645">
        <v>4680115886780</v>
      </c>
      <c r="E183" s="646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60</v>
      </c>
      <c r="P183" s="954" t="s">
        <v>309</v>
      </c>
      <c r="Q183" s="648"/>
      <c r="R183" s="648"/>
      <c r="S183" s="648"/>
      <c r="T183" s="649"/>
      <c r="U183" s="34"/>
      <c r="V183" s="34"/>
      <c r="W183" s="35" t="s">
        <v>68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4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9" t="s">
        <v>85</v>
      </c>
      <c r="Q184" s="660"/>
      <c r="R184" s="660"/>
      <c r="S184" s="660"/>
      <c r="T184" s="660"/>
      <c r="U184" s="660"/>
      <c r="V184" s="661"/>
      <c r="W184" s="37" t="s">
        <v>86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6"/>
      <c r="P185" s="659" t="s">
        <v>85</v>
      </c>
      <c r="Q185" s="660"/>
      <c r="R185" s="660"/>
      <c r="S185" s="660"/>
      <c r="T185" s="660"/>
      <c r="U185" s="660"/>
      <c r="V185" s="661"/>
      <c r="W185" s="37" t="s">
        <v>68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customHeight="1" x14ac:dyDescent="0.25">
      <c r="A186" s="667" t="s">
        <v>311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customHeight="1" x14ac:dyDescent="0.25">
      <c r="A187" s="54" t="s">
        <v>312</v>
      </c>
      <c r="B187" s="54" t="s">
        <v>313</v>
      </c>
      <c r="C187" s="31">
        <v>4301170013</v>
      </c>
      <c r="D187" s="645">
        <v>4680115886797</v>
      </c>
      <c r="E187" s="646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64" t="s">
        <v>314</v>
      </c>
      <c r="Q187" s="648"/>
      <c r="R187" s="648"/>
      <c r="S187" s="648"/>
      <c r="T187" s="649"/>
      <c r="U187" s="34"/>
      <c r="V187" s="34"/>
      <c r="W187" s="35" t="s">
        <v>68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302</v>
      </c>
      <c r="AC187" s="237" t="s">
        <v>303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54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9" t="s">
        <v>85</v>
      </c>
      <c r="Q188" s="660"/>
      <c r="R188" s="660"/>
      <c r="S188" s="660"/>
      <c r="T188" s="660"/>
      <c r="U188" s="660"/>
      <c r="V188" s="661"/>
      <c r="W188" s="37" t="s">
        <v>86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9" t="s">
        <v>85</v>
      </c>
      <c r="Q189" s="660"/>
      <c r="R189" s="660"/>
      <c r="S189" s="660"/>
      <c r="T189" s="660"/>
      <c r="U189" s="660"/>
      <c r="V189" s="661"/>
      <c r="W189" s="37" t="s">
        <v>68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customHeight="1" x14ac:dyDescent="0.25">
      <c r="A190" s="662" t="s">
        <v>315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customHeight="1" x14ac:dyDescent="0.25">
      <c r="A191" s="667" t="s">
        <v>95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customHeight="1" x14ac:dyDescent="0.25">
      <c r="A192" s="54" t="s">
        <v>316</v>
      </c>
      <c r="B192" s="54" t="s">
        <v>317</v>
      </c>
      <c r="C192" s="31">
        <v>4301011450</v>
      </c>
      <c r="D192" s="645">
        <v>4680115881402</v>
      </c>
      <c r="E192" s="646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48"/>
      <c r="R192" s="648"/>
      <c r="S192" s="648"/>
      <c r="T192" s="649"/>
      <c r="U192" s="34"/>
      <c r="V192" s="34"/>
      <c r="W192" s="35" t="s">
        <v>68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318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319</v>
      </c>
      <c r="B193" s="54" t="s">
        <v>320</v>
      </c>
      <c r="C193" s="31">
        <v>4301011768</v>
      </c>
      <c r="D193" s="645">
        <v>4680115881396</v>
      </c>
      <c r="E193" s="646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48"/>
      <c r="R193" s="648"/>
      <c r="S193" s="648"/>
      <c r="T193" s="649"/>
      <c r="U193" s="34"/>
      <c r="V193" s="34"/>
      <c r="W193" s="35" t="s">
        <v>68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54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9" t="s">
        <v>85</v>
      </c>
      <c r="Q194" s="660"/>
      <c r="R194" s="660"/>
      <c r="S194" s="660"/>
      <c r="T194" s="660"/>
      <c r="U194" s="660"/>
      <c r="V194" s="661"/>
      <c r="W194" s="37" t="s">
        <v>86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6"/>
      <c r="P195" s="659" t="s">
        <v>85</v>
      </c>
      <c r="Q195" s="660"/>
      <c r="R195" s="660"/>
      <c r="S195" s="660"/>
      <c r="T195" s="660"/>
      <c r="U195" s="660"/>
      <c r="V195" s="661"/>
      <c r="W195" s="37" t="s">
        <v>68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customHeight="1" x14ac:dyDescent="0.25">
      <c r="A196" s="667" t="s">
        <v>132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customHeight="1" x14ac:dyDescent="0.25">
      <c r="A197" s="54" t="s">
        <v>321</v>
      </c>
      <c r="B197" s="54" t="s">
        <v>322</v>
      </c>
      <c r="C197" s="31">
        <v>4301020262</v>
      </c>
      <c r="D197" s="645">
        <v>4680115882935</v>
      </c>
      <c r="E197" s="646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48"/>
      <c r="R197" s="648"/>
      <c r="S197" s="648"/>
      <c r="T197" s="649"/>
      <c r="U197" s="34"/>
      <c r="V197" s="34"/>
      <c r="W197" s="35" t="s">
        <v>68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323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324</v>
      </c>
      <c r="B198" s="54" t="s">
        <v>325</v>
      </c>
      <c r="C198" s="31">
        <v>4301020220</v>
      </c>
      <c r="D198" s="645">
        <v>4680115880764</v>
      </c>
      <c r="E198" s="646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48"/>
      <c r="R198" s="648"/>
      <c r="S198" s="648"/>
      <c r="T198" s="649"/>
      <c r="U198" s="34"/>
      <c r="V198" s="34"/>
      <c r="W198" s="35" t="s">
        <v>68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54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9" t="s">
        <v>85</v>
      </c>
      <c r="Q199" s="660"/>
      <c r="R199" s="660"/>
      <c r="S199" s="660"/>
      <c r="T199" s="660"/>
      <c r="U199" s="660"/>
      <c r="V199" s="661"/>
      <c r="W199" s="37" t="s">
        <v>86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9" t="s">
        <v>85</v>
      </c>
      <c r="Q200" s="660"/>
      <c r="R200" s="660"/>
      <c r="S200" s="660"/>
      <c r="T200" s="660"/>
      <c r="U200" s="660"/>
      <c r="V200" s="661"/>
      <c r="W200" s="37" t="s">
        <v>68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customHeight="1" x14ac:dyDescent="0.25">
      <c r="A201" s="667" t="s">
        <v>143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326</v>
      </c>
      <c r="B202" s="54" t="s">
        <v>327</v>
      </c>
      <c r="C202" s="31">
        <v>4301031224</v>
      </c>
      <c r="D202" s="645">
        <v>4680115882683</v>
      </c>
      <c r="E202" s="646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48"/>
      <c r="R202" s="648"/>
      <c r="S202" s="648"/>
      <c r="T202" s="649"/>
      <c r="U202" s="34"/>
      <c r="V202" s="34"/>
      <c r="W202" s="35" t="s">
        <v>68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328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329</v>
      </c>
      <c r="B203" s="54" t="s">
        <v>330</v>
      </c>
      <c r="C203" s="31">
        <v>4301031230</v>
      </c>
      <c r="D203" s="645">
        <v>4680115882690</v>
      </c>
      <c r="E203" s="646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48"/>
      <c r="R203" s="648"/>
      <c r="S203" s="648"/>
      <c r="T203" s="649"/>
      <c r="U203" s="34"/>
      <c r="V203" s="34"/>
      <c r="W203" s="35" t="s">
        <v>68</v>
      </c>
      <c r="X203" s="641">
        <v>113</v>
      </c>
      <c r="Y203" s="642">
        <f t="shared" si="31"/>
        <v>113.4</v>
      </c>
      <c r="Z203" s="36">
        <f>IFERROR(IF(Y203=0,"",ROUNDUP(Y203/H203,0)*0.00902),"")</f>
        <v>0.18942000000000001</v>
      </c>
      <c r="AA203" s="56"/>
      <c r="AB203" s="57"/>
      <c r="AC203" s="249" t="s">
        <v>331</v>
      </c>
      <c r="AG203" s="64"/>
      <c r="AJ203" s="68"/>
      <c r="AK203" s="68">
        <v>0</v>
      </c>
      <c r="BB203" s="250" t="s">
        <v>1</v>
      </c>
      <c r="BM203" s="64">
        <f t="shared" si="32"/>
        <v>117.39444444444445</v>
      </c>
      <c r="BN203" s="64">
        <f t="shared" si="33"/>
        <v>117.81</v>
      </c>
      <c r="BO203" s="64">
        <f t="shared" si="34"/>
        <v>0.1585297418630752</v>
      </c>
      <c r="BP203" s="64">
        <f t="shared" si="35"/>
        <v>0.15909090909090909</v>
      </c>
    </row>
    <row r="204" spans="1:68" ht="27" customHeight="1" x14ac:dyDescent="0.25">
      <c r="A204" s="54" t="s">
        <v>332</v>
      </c>
      <c r="B204" s="54" t="s">
        <v>333</v>
      </c>
      <c r="C204" s="31">
        <v>4301031220</v>
      </c>
      <c r="D204" s="645">
        <v>4680115882669</v>
      </c>
      <c r="E204" s="646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48"/>
      <c r="R204" s="648"/>
      <c r="S204" s="648"/>
      <c r="T204" s="649"/>
      <c r="U204" s="34"/>
      <c r="V204" s="34"/>
      <c r="W204" s="35" t="s">
        <v>68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334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335</v>
      </c>
      <c r="B205" s="54" t="s">
        <v>336</v>
      </c>
      <c r="C205" s="31">
        <v>4301031221</v>
      </c>
      <c r="D205" s="645">
        <v>4680115882676</v>
      </c>
      <c r="E205" s="646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48"/>
      <c r="R205" s="648"/>
      <c r="S205" s="648"/>
      <c r="T205" s="649"/>
      <c r="U205" s="34"/>
      <c r="V205" s="34"/>
      <c r="W205" s="35" t="s">
        <v>68</v>
      </c>
      <c r="X205" s="641">
        <v>115</v>
      </c>
      <c r="Y205" s="642">
        <f t="shared" si="31"/>
        <v>118.80000000000001</v>
      </c>
      <c r="Z205" s="36">
        <f>IFERROR(IF(Y205=0,"",ROUNDUP(Y205/H205,0)*0.00902),"")</f>
        <v>0.19844000000000001</v>
      </c>
      <c r="AA205" s="56"/>
      <c r="AB205" s="57"/>
      <c r="AC205" s="253" t="s">
        <v>337</v>
      </c>
      <c r="AG205" s="64"/>
      <c r="AJ205" s="68"/>
      <c r="AK205" s="68">
        <v>0</v>
      </c>
      <c r="BB205" s="254" t="s">
        <v>1</v>
      </c>
      <c r="BM205" s="64">
        <f t="shared" si="32"/>
        <v>119.47222222222223</v>
      </c>
      <c r="BN205" s="64">
        <f t="shared" si="33"/>
        <v>123.42</v>
      </c>
      <c r="BO205" s="64">
        <f t="shared" si="34"/>
        <v>0.16133557800224466</v>
      </c>
      <c r="BP205" s="64">
        <f t="shared" si="35"/>
        <v>0.16666666666666669</v>
      </c>
    </row>
    <row r="206" spans="1:68" ht="27" customHeight="1" x14ac:dyDescent="0.25">
      <c r="A206" s="54" t="s">
        <v>338</v>
      </c>
      <c r="B206" s="54" t="s">
        <v>339</v>
      </c>
      <c r="C206" s="31">
        <v>4301031223</v>
      </c>
      <c r="D206" s="645">
        <v>4680115884014</v>
      </c>
      <c r="E206" s="646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48"/>
      <c r="R206" s="648"/>
      <c r="S206" s="648"/>
      <c r="T206" s="649"/>
      <c r="U206" s="34"/>
      <c r="V206" s="34"/>
      <c r="W206" s="35" t="s">
        <v>68</v>
      </c>
      <c r="X206" s="641">
        <v>39</v>
      </c>
      <c r="Y206" s="642">
        <f t="shared" si="31"/>
        <v>39.6</v>
      </c>
      <c r="Z206" s="36">
        <f>IFERROR(IF(Y206=0,"",ROUNDUP(Y206/H206,0)*0.00502),"")</f>
        <v>0.11044000000000001</v>
      </c>
      <c r="AA206" s="56"/>
      <c r="AB206" s="57"/>
      <c r="AC206" s="255" t="s">
        <v>328</v>
      </c>
      <c r="AG206" s="64"/>
      <c r="AJ206" s="68"/>
      <c r="AK206" s="68">
        <v>0</v>
      </c>
      <c r="BB206" s="256" t="s">
        <v>1</v>
      </c>
      <c r="BM206" s="64">
        <f t="shared" si="32"/>
        <v>41.816666666666663</v>
      </c>
      <c r="BN206" s="64">
        <f t="shared" si="33"/>
        <v>42.46</v>
      </c>
      <c r="BO206" s="64">
        <f t="shared" si="34"/>
        <v>9.2592592592592601E-2</v>
      </c>
      <c r="BP206" s="64">
        <f t="shared" si="35"/>
        <v>9.401709401709403E-2</v>
      </c>
    </row>
    <row r="207" spans="1:68" ht="27" customHeight="1" x14ac:dyDescent="0.25">
      <c r="A207" s="54" t="s">
        <v>340</v>
      </c>
      <c r="B207" s="54" t="s">
        <v>341</v>
      </c>
      <c r="C207" s="31">
        <v>4301031222</v>
      </c>
      <c r="D207" s="645">
        <v>4680115884007</v>
      </c>
      <c r="E207" s="646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48"/>
      <c r="R207" s="648"/>
      <c r="S207" s="648"/>
      <c r="T207" s="649"/>
      <c r="U207" s="34"/>
      <c r="V207" s="34"/>
      <c r="W207" s="35" t="s">
        <v>68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331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342</v>
      </c>
      <c r="B208" s="54" t="s">
        <v>343</v>
      </c>
      <c r="C208" s="31">
        <v>4301031229</v>
      </c>
      <c r="D208" s="645">
        <v>4680115884038</v>
      </c>
      <c r="E208" s="646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48"/>
      <c r="R208" s="648"/>
      <c r="S208" s="648"/>
      <c r="T208" s="649"/>
      <c r="U208" s="34"/>
      <c r="V208" s="34"/>
      <c r="W208" s="35" t="s">
        <v>68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334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4301031225</v>
      </c>
      <c r="D209" s="645">
        <v>4680115884021</v>
      </c>
      <c r="E209" s="646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48"/>
      <c r="R209" s="648"/>
      <c r="S209" s="648"/>
      <c r="T209" s="649"/>
      <c r="U209" s="34"/>
      <c r="V209" s="34"/>
      <c r="W209" s="35" t="s">
        <v>68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337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4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6"/>
      <c r="P210" s="659" t="s">
        <v>85</v>
      </c>
      <c r="Q210" s="660"/>
      <c r="R210" s="660"/>
      <c r="S210" s="660"/>
      <c r="T210" s="660"/>
      <c r="U210" s="660"/>
      <c r="V210" s="661"/>
      <c r="W210" s="37" t="s">
        <v>86</v>
      </c>
      <c r="X210" s="643">
        <f>IFERROR(X202/H202,"0")+IFERROR(X203/H203,"0")+IFERROR(X204/H204,"0")+IFERROR(X205/H205,"0")+IFERROR(X206/H206,"0")+IFERROR(X207/H207,"0")+IFERROR(X208/H208,"0")+IFERROR(X209/H209,"0")</f>
        <v>63.888888888888886</v>
      </c>
      <c r="Y210" s="643">
        <f>IFERROR(Y202/H202,"0")+IFERROR(Y203/H203,"0")+IFERROR(Y204/H204,"0")+IFERROR(Y205/H205,"0")+IFERROR(Y206/H206,"0")+IFERROR(Y207/H207,"0")+IFERROR(Y208/H208,"0")+IFERROR(Y209/H209,"0")</f>
        <v>65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0.49829999999999997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9" t="s">
        <v>85</v>
      </c>
      <c r="Q211" s="660"/>
      <c r="R211" s="660"/>
      <c r="S211" s="660"/>
      <c r="T211" s="660"/>
      <c r="U211" s="660"/>
      <c r="V211" s="661"/>
      <c r="W211" s="37" t="s">
        <v>68</v>
      </c>
      <c r="X211" s="643">
        <f>IFERROR(SUM(X202:X209),"0")</f>
        <v>267</v>
      </c>
      <c r="Y211" s="643">
        <f>IFERROR(SUM(Y202:Y209),"0")</f>
        <v>271.8</v>
      </c>
      <c r="Z211" s="37"/>
      <c r="AA211" s="644"/>
      <c r="AB211" s="644"/>
      <c r="AC211" s="644"/>
    </row>
    <row r="212" spans="1:68" ht="14.25" customHeight="1" x14ac:dyDescent="0.25">
      <c r="A212" s="667" t="s">
        <v>63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customHeight="1" x14ac:dyDescent="0.25">
      <c r="A213" s="54" t="s">
        <v>346</v>
      </c>
      <c r="B213" s="54" t="s">
        <v>347</v>
      </c>
      <c r="C213" s="31">
        <v>4301051408</v>
      </c>
      <c r="D213" s="645">
        <v>4680115881594</v>
      </c>
      <c r="E213" s="646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48"/>
      <c r="R213" s="648"/>
      <c r="S213" s="648"/>
      <c r="T213" s="649"/>
      <c r="U213" s="34"/>
      <c r="V213" s="34"/>
      <c r="W213" s="35" t="s">
        <v>68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348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4301051411</v>
      </c>
      <c r="D214" s="645">
        <v>4680115881617</v>
      </c>
      <c r="E214" s="646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48"/>
      <c r="R214" s="648"/>
      <c r="S214" s="648"/>
      <c r="T214" s="649"/>
      <c r="U214" s="34"/>
      <c r="V214" s="34"/>
      <c r="W214" s="35" t="s">
        <v>68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352</v>
      </c>
      <c r="B215" s="54" t="s">
        <v>353</v>
      </c>
      <c r="C215" s="31">
        <v>4301051656</v>
      </c>
      <c r="D215" s="645">
        <v>4680115880573</v>
      </c>
      <c r="E215" s="646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48"/>
      <c r="R215" s="648"/>
      <c r="S215" s="648"/>
      <c r="T215" s="649"/>
      <c r="U215" s="34"/>
      <c r="V215" s="34"/>
      <c r="W215" s="35" t="s">
        <v>68</v>
      </c>
      <c r="X215" s="641">
        <v>145</v>
      </c>
      <c r="Y215" s="642">
        <f t="shared" si="36"/>
        <v>147.89999999999998</v>
      </c>
      <c r="Z215" s="36">
        <f>IFERROR(IF(Y215=0,"",ROUNDUP(Y215/H215,0)*0.01898),"")</f>
        <v>0.32266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153.65</v>
      </c>
      <c r="BN215" s="64">
        <f t="shared" si="38"/>
        <v>156.72299999999998</v>
      </c>
      <c r="BO215" s="64">
        <f t="shared" si="39"/>
        <v>0.26041666666666669</v>
      </c>
      <c r="BP215" s="64">
        <f t="shared" si="40"/>
        <v>0.265625</v>
      </c>
    </row>
    <row r="216" spans="1:68" ht="27" customHeight="1" x14ac:dyDescent="0.25">
      <c r="A216" s="54" t="s">
        <v>355</v>
      </c>
      <c r="B216" s="54" t="s">
        <v>356</v>
      </c>
      <c r="C216" s="31">
        <v>4301051407</v>
      </c>
      <c r="D216" s="645">
        <v>4680115882195</v>
      </c>
      <c r="E216" s="646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48"/>
      <c r="R216" s="648"/>
      <c r="S216" s="648"/>
      <c r="T216" s="649"/>
      <c r="U216" s="34"/>
      <c r="V216" s="34"/>
      <c r="W216" s="35" t="s">
        <v>68</v>
      </c>
      <c r="X216" s="641">
        <v>114</v>
      </c>
      <c r="Y216" s="642">
        <f t="shared" si="36"/>
        <v>115.19999999999999</v>
      </c>
      <c r="Z216" s="36">
        <f t="shared" ref="Z216:Z221" si="41">IFERROR(IF(Y216=0,"",ROUNDUP(Y216/H216,0)*0.00651),"")</f>
        <v>0.31247999999999998</v>
      </c>
      <c r="AA216" s="56"/>
      <c r="AB216" s="57"/>
      <c r="AC216" s="269" t="s">
        <v>348</v>
      </c>
      <c r="AG216" s="64"/>
      <c r="AJ216" s="68"/>
      <c r="AK216" s="68">
        <v>0</v>
      </c>
      <c r="BB216" s="270" t="s">
        <v>1</v>
      </c>
      <c r="BM216" s="64">
        <f t="shared" si="37"/>
        <v>126.825</v>
      </c>
      <c r="BN216" s="64">
        <f t="shared" si="38"/>
        <v>128.15999999999997</v>
      </c>
      <c r="BO216" s="64">
        <f t="shared" si="39"/>
        <v>0.26098901098901101</v>
      </c>
      <c r="BP216" s="64">
        <f t="shared" si="40"/>
        <v>0.26373626373626374</v>
      </c>
    </row>
    <row r="217" spans="1:68" ht="27" customHeight="1" x14ac:dyDescent="0.25">
      <c r="A217" s="54" t="s">
        <v>357</v>
      </c>
      <c r="B217" s="54" t="s">
        <v>358</v>
      </c>
      <c r="C217" s="31">
        <v>4301051752</v>
      </c>
      <c r="D217" s="645">
        <v>4680115882607</v>
      </c>
      <c r="E217" s="646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48"/>
      <c r="R217" s="648"/>
      <c r="S217" s="648"/>
      <c r="T217" s="649"/>
      <c r="U217" s="34"/>
      <c r="V217" s="34"/>
      <c r="W217" s="35" t="s">
        <v>68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4301051666</v>
      </c>
      <c r="D218" s="645">
        <v>4680115880092</v>
      </c>
      <c r="E218" s="646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48"/>
      <c r="R218" s="648"/>
      <c r="S218" s="648"/>
      <c r="T218" s="649"/>
      <c r="U218" s="34"/>
      <c r="V218" s="34"/>
      <c r="W218" s="35" t="s">
        <v>68</v>
      </c>
      <c r="X218" s="641">
        <v>107</v>
      </c>
      <c r="Y218" s="642">
        <f t="shared" si="36"/>
        <v>108</v>
      </c>
      <c r="Z218" s="36">
        <f t="shared" si="41"/>
        <v>0.29294999999999999</v>
      </c>
      <c r="AA218" s="56"/>
      <c r="AB218" s="57"/>
      <c r="AC218" s="273" t="s">
        <v>354</v>
      </c>
      <c r="AG218" s="64"/>
      <c r="AJ218" s="68"/>
      <c r="AK218" s="68">
        <v>0</v>
      </c>
      <c r="BB218" s="274" t="s">
        <v>1</v>
      </c>
      <c r="BM218" s="64">
        <f t="shared" si="37"/>
        <v>118.23500000000001</v>
      </c>
      <c r="BN218" s="64">
        <f t="shared" si="38"/>
        <v>119.34</v>
      </c>
      <c r="BO218" s="64">
        <f t="shared" si="39"/>
        <v>0.24496336996337001</v>
      </c>
      <c r="BP218" s="64">
        <f t="shared" si="40"/>
        <v>0.24725274725274726</v>
      </c>
    </row>
    <row r="219" spans="1:68" ht="27" customHeight="1" x14ac:dyDescent="0.25">
      <c r="A219" s="54" t="s">
        <v>362</v>
      </c>
      <c r="B219" s="54" t="s">
        <v>363</v>
      </c>
      <c r="C219" s="31">
        <v>4301051668</v>
      </c>
      <c r="D219" s="645">
        <v>4680115880221</v>
      </c>
      <c r="E219" s="646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48"/>
      <c r="R219" s="648"/>
      <c r="S219" s="648"/>
      <c r="T219" s="649"/>
      <c r="U219" s="34"/>
      <c r="V219" s="34"/>
      <c r="W219" s="35" t="s">
        <v>68</v>
      </c>
      <c r="X219" s="641">
        <v>110</v>
      </c>
      <c r="Y219" s="642">
        <f t="shared" si="36"/>
        <v>110.39999999999999</v>
      </c>
      <c r="Z219" s="36">
        <f t="shared" si="41"/>
        <v>0.29946</v>
      </c>
      <c r="AA219" s="56"/>
      <c r="AB219" s="57"/>
      <c r="AC219" s="275" t="s">
        <v>354</v>
      </c>
      <c r="AG219" s="64"/>
      <c r="AJ219" s="68"/>
      <c r="AK219" s="68">
        <v>0</v>
      </c>
      <c r="BB219" s="276" t="s">
        <v>1</v>
      </c>
      <c r="BM219" s="64">
        <f t="shared" si="37"/>
        <v>121.55000000000001</v>
      </c>
      <c r="BN219" s="64">
        <f t="shared" si="38"/>
        <v>121.992</v>
      </c>
      <c r="BO219" s="64">
        <f t="shared" si="39"/>
        <v>0.25183150183150188</v>
      </c>
      <c r="BP219" s="64">
        <f t="shared" si="40"/>
        <v>0.25274725274725279</v>
      </c>
    </row>
    <row r="220" spans="1:68" ht="27" customHeight="1" x14ac:dyDescent="0.25">
      <c r="A220" s="54" t="s">
        <v>364</v>
      </c>
      <c r="B220" s="54" t="s">
        <v>365</v>
      </c>
      <c r="C220" s="31">
        <v>4301051945</v>
      </c>
      <c r="D220" s="645">
        <v>4680115880504</v>
      </c>
      <c r="E220" s="646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48"/>
      <c r="R220" s="648"/>
      <c r="S220" s="648"/>
      <c r="T220" s="649"/>
      <c r="U220" s="34"/>
      <c r="V220" s="34"/>
      <c r="W220" s="35" t="s">
        <v>68</v>
      </c>
      <c r="X220" s="641">
        <v>120</v>
      </c>
      <c r="Y220" s="642">
        <f t="shared" si="36"/>
        <v>120</v>
      </c>
      <c r="Z220" s="36">
        <f t="shared" si="41"/>
        <v>0.32550000000000001</v>
      </c>
      <c r="AA220" s="56"/>
      <c r="AB220" s="57"/>
      <c r="AC220" s="277" t="s">
        <v>366</v>
      </c>
      <c r="AG220" s="64"/>
      <c r="AJ220" s="68"/>
      <c r="AK220" s="68">
        <v>0</v>
      </c>
      <c r="BB220" s="278" t="s">
        <v>1</v>
      </c>
      <c r="BM220" s="64">
        <f t="shared" si="37"/>
        <v>132.60000000000002</v>
      </c>
      <c r="BN220" s="64">
        <f t="shared" si="38"/>
        <v>132.60000000000002</v>
      </c>
      <c r="BO220" s="64">
        <f t="shared" si="39"/>
        <v>0.27472527472527475</v>
      </c>
      <c r="BP220" s="64">
        <f t="shared" si="40"/>
        <v>0.27472527472527475</v>
      </c>
    </row>
    <row r="221" spans="1:68" ht="27" customHeight="1" x14ac:dyDescent="0.25">
      <c r="A221" s="54" t="s">
        <v>367</v>
      </c>
      <c r="B221" s="54" t="s">
        <v>368</v>
      </c>
      <c r="C221" s="31">
        <v>4301051410</v>
      </c>
      <c r="D221" s="645">
        <v>4680115882164</v>
      </c>
      <c r="E221" s="646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48"/>
      <c r="R221" s="648"/>
      <c r="S221" s="648"/>
      <c r="T221" s="649"/>
      <c r="U221" s="34"/>
      <c r="V221" s="34"/>
      <c r="W221" s="35" t="s">
        <v>68</v>
      </c>
      <c r="X221" s="641">
        <v>114</v>
      </c>
      <c r="Y221" s="642">
        <f t="shared" si="36"/>
        <v>115.19999999999999</v>
      </c>
      <c r="Z221" s="36">
        <f t="shared" si="41"/>
        <v>0.31247999999999998</v>
      </c>
      <c r="AA221" s="56"/>
      <c r="AB221" s="57"/>
      <c r="AC221" s="279" t="s">
        <v>369</v>
      </c>
      <c r="AG221" s="64"/>
      <c r="AJ221" s="68"/>
      <c r="AK221" s="68">
        <v>0</v>
      </c>
      <c r="BB221" s="280" t="s">
        <v>1</v>
      </c>
      <c r="BM221" s="64">
        <f t="shared" si="37"/>
        <v>126.25500000000001</v>
      </c>
      <c r="BN221" s="64">
        <f t="shared" si="38"/>
        <v>127.584</v>
      </c>
      <c r="BO221" s="64">
        <f t="shared" si="39"/>
        <v>0.26098901098901101</v>
      </c>
      <c r="BP221" s="64">
        <f t="shared" si="40"/>
        <v>0.26373626373626374</v>
      </c>
    </row>
    <row r="222" spans="1:68" x14ac:dyDescent="0.2">
      <c r="A222" s="654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9" t="s">
        <v>85</v>
      </c>
      <c r="Q222" s="660"/>
      <c r="R222" s="660"/>
      <c r="S222" s="660"/>
      <c r="T222" s="660"/>
      <c r="U222" s="660"/>
      <c r="V222" s="661"/>
      <c r="W222" s="37" t="s">
        <v>86</v>
      </c>
      <c r="X222" s="643">
        <f>IFERROR(X213/H213,"0")+IFERROR(X214/H214,"0")+IFERROR(X215/H215,"0")+IFERROR(X216/H216,"0")+IFERROR(X217/H217,"0")+IFERROR(X218/H218,"0")+IFERROR(X219/H219,"0")+IFERROR(X220/H220,"0")+IFERROR(X221/H221,"0")</f>
        <v>252.08333333333334</v>
      </c>
      <c r="Y222" s="643">
        <f>IFERROR(Y213/H213,"0")+IFERROR(Y214/H214,"0")+IFERROR(Y215/H215,"0")+IFERROR(Y216/H216,"0")+IFERROR(Y217/H217,"0")+IFERROR(Y218/H218,"0")+IFERROR(Y219/H219,"0")+IFERROR(Y220/H220,"0")+IFERROR(Y221/H221,"0")</f>
        <v>254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1.8655300000000001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6"/>
      <c r="P223" s="659" t="s">
        <v>85</v>
      </c>
      <c r="Q223" s="660"/>
      <c r="R223" s="660"/>
      <c r="S223" s="660"/>
      <c r="T223" s="660"/>
      <c r="U223" s="660"/>
      <c r="V223" s="661"/>
      <c r="W223" s="37" t="s">
        <v>68</v>
      </c>
      <c r="X223" s="643">
        <f>IFERROR(SUM(X213:X221),"0")</f>
        <v>710</v>
      </c>
      <c r="Y223" s="643">
        <f>IFERROR(SUM(Y213:Y221),"0")</f>
        <v>716.7</v>
      </c>
      <c r="Z223" s="37"/>
      <c r="AA223" s="644"/>
      <c r="AB223" s="644"/>
      <c r="AC223" s="644"/>
    </row>
    <row r="224" spans="1:68" ht="14.25" customHeight="1" x14ac:dyDescent="0.25">
      <c r="A224" s="667" t="s">
        <v>169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370</v>
      </c>
      <c r="B225" s="54" t="s">
        <v>371</v>
      </c>
      <c r="C225" s="31">
        <v>4301060463</v>
      </c>
      <c r="D225" s="645">
        <v>4680115880818</v>
      </c>
      <c r="E225" s="646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48"/>
      <c r="R225" s="648"/>
      <c r="S225" s="648"/>
      <c r="T225" s="649"/>
      <c r="U225" s="34"/>
      <c r="V225" s="34"/>
      <c r="W225" s="35" t="s">
        <v>68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372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373</v>
      </c>
      <c r="B226" s="54" t="s">
        <v>374</v>
      </c>
      <c r="C226" s="31">
        <v>4301060389</v>
      </c>
      <c r="D226" s="645">
        <v>4680115880801</v>
      </c>
      <c r="E226" s="646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9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48"/>
      <c r="R226" s="648"/>
      <c r="S226" s="648"/>
      <c r="T226" s="649"/>
      <c r="U226" s="34"/>
      <c r="V226" s="34"/>
      <c r="W226" s="35" t="s">
        <v>68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375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54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9" t="s">
        <v>85</v>
      </c>
      <c r="Q227" s="660"/>
      <c r="R227" s="660"/>
      <c r="S227" s="660"/>
      <c r="T227" s="660"/>
      <c r="U227" s="660"/>
      <c r="V227" s="661"/>
      <c r="W227" s="37" t="s">
        <v>86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9" t="s">
        <v>85</v>
      </c>
      <c r="Q228" s="660"/>
      <c r="R228" s="660"/>
      <c r="S228" s="660"/>
      <c r="T228" s="660"/>
      <c r="U228" s="660"/>
      <c r="V228" s="661"/>
      <c r="W228" s="37" t="s">
        <v>68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customHeight="1" x14ac:dyDescent="0.25">
      <c r="A229" s="662" t="s">
        <v>376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customHeight="1" x14ac:dyDescent="0.25">
      <c r="A230" s="667" t="s">
        <v>95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377</v>
      </c>
      <c r="B231" s="54" t="s">
        <v>378</v>
      </c>
      <c r="C231" s="31">
        <v>4301011826</v>
      </c>
      <c r="D231" s="645">
        <v>4680115884137</v>
      </c>
      <c r="E231" s="646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48"/>
      <c r="R231" s="648"/>
      <c r="S231" s="648"/>
      <c r="T231" s="649"/>
      <c r="U231" s="34"/>
      <c r="V231" s="34"/>
      <c r="W231" s="35" t="s">
        <v>68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377</v>
      </c>
      <c r="B232" s="54" t="s">
        <v>380</v>
      </c>
      <c r="C232" s="31">
        <v>4301011942</v>
      </c>
      <c r="D232" s="645">
        <v>4680115884137</v>
      </c>
      <c r="E232" s="646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98</v>
      </c>
      <c r="L232" s="32"/>
      <c r="M232" s="33" t="s">
        <v>381</v>
      </c>
      <c r="N232" s="33"/>
      <c r="O232" s="32">
        <v>55</v>
      </c>
      <c r="P232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48"/>
      <c r="R232" s="648"/>
      <c r="S232" s="648"/>
      <c r="T232" s="649"/>
      <c r="U232" s="34"/>
      <c r="V232" s="34"/>
      <c r="W232" s="35" t="s">
        <v>68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382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383</v>
      </c>
      <c r="B233" s="54" t="s">
        <v>384</v>
      </c>
      <c r="C233" s="31">
        <v>4301011724</v>
      </c>
      <c r="D233" s="645">
        <v>4680115884236</v>
      </c>
      <c r="E233" s="646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48"/>
      <c r="R233" s="648"/>
      <c r="S233" s="648"/>
      <c r="T233" s="649"/>
      <c r="U233" s="34"/>
      <c r="V233" s="34"/>
      <c r="W233" s="35" t="s">
        <v>68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385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386</v>
      </c>
      <c r="B234" s="54" t="s">
        <v>387</v>
      </c>
      <c r="C234" s="31">
        <v>4301011721</v>
      </c>
      <c r="D234" s="645">
        <v>4680115884175</v>
      </c>
      <c r="E234" s="646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98</v>
      </c>
      <c r="L234" s="32"/>
      <c r="M234" s="33" t="s">
        <v>99</v>
      </c>
      <c r="N234" s="33"/>
      <c r="O234" s="32">
        <v>55</v>
      </c>
      <c r="P234" s="7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48"/>
      <c r="R234" s="648"/>
      <c r="S234" s="648"/>
      <c r="T234" s="649"/>
      <c r="U234" s="34"/>
      <c r="V234" s="34"/>
      <c r="W234" s="35" t="s">
        <v>68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388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386</v>
      </c>
      <c r="B235" s="54" t="s">
        <v>389</v>
      </c>
      <c r="C235" s="31">
        <v>4301011941</v>
      </c>
      <c r="D235" s="645">
        <v>4680115884175</v>
      </c>
      <c r="E235" s="646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98</v>
      </c>
      <c r="L235" s="32"/>
      <c r="M235" s="33" t="s">
        <v>381</v>
      </c>
      <c r="N235" s="33"/>
      <c r="O235" s="32">
        <v>55</v>
      </c>
      <c r="P235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48"/>
      <c r="R235" s="648"/>
      <c r="S235" s="648"/>
      <c r="T235" s="649"/>
      <c r="U235" s="34"/>
      <c r="V235" s="34"/>
      <c r="W235" s="35" t="s">
        <v>68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382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390</v>
      </c>
      <c r="B236" s="54" t="s">
        <v>391</v>
      </c>
      <c r="C236" s="31">
        <v>4301011824</v>
      </c>
      <c r="D236" s="645">
        <v>4680115884144</v>
      </c>
      <c r="E236" s="646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48"/>
      <c r="R236" s="648"/>
      <c r="S236" s="648"/>
      <c r="T236" s="649"/>
      <c r="U236" s="34"/>
      <c r="V236" s="34"/>
      <c r="W236" s="35" t="s">
        <v>68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379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392</v>
      </c>
      <c r="B237" s="54" t="s">
        <v>393</v>
      </c>
      <c r="C237" s="31">
        <v>4301011726</v>
      </c>
      <c r="D237" s="645">
        <v>4680115884182</v>
      </c>
      <c r="E237" s="646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48"/>
      <c r="R237" s="648"/>
      <c r="S237" s="648"/>
      <c r="T237" s="649"/>
      <c r="U237" s="34"/>
      <c r="V237" s="34"/>
      <c r="W237" s="35" t="s">
        <v>68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385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394</v>
      </c>
      <c r="B238" s="54" t="s">
        <v>395</v>
      </c>
      <c r="C238" s="31">
        <v>4301011722</v>
      </c>
      <c r="D238" s="645">
        <v>4680115884205</v>
      </c>
      <c r="E238" s="646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48"/>
      <c r="R238" s="648"/>
      <c r="S238" s="648"/>
      <c r="T238" s="649"/>
      <c r="U238" s="34"/>
      <c r="V238" s="34"/>
      <c r="W238" s="35" t="s">
        <v>68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54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6"/>
      <c r="P239" s="659" t="s">
        <v>85</v>
      </c>
      <c r="Q239" s="660"/>
      <c r="R239" s="660"/>
      <c r="S239" s="660"/>
      <c r="T239" s="660"/>
      <c r="U239" s="660"/>
      <c r="V239" s="661"/>
      <c r="W239" s="37" t="s">
        <v>86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6"/>
      <c r="P240" s="659" t="s">
        <v>85</v>
      </c>
      <c r="Q240" s="660"/>
      <c r="R240" s="660"/>
      <c r="S240" s="660"/>
      <c r="T240" s="660"/>
      <c r="U240" s="660"/>
      <c r="V240" s="661"/>
      <c r="W240" s="37" t="s">
        <v>68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customHeight="1" x14ac:dyDescent="0.25">
      <c r="A241" s="667" t="s">
        <v>132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customHeight="1" x14ac:dyDescent="0.25">
      <c r="A242" s="54" t="s">
        <v>396</v>
      </c>
      <c r="B242" s="54" t="s">
        <v>397</v>
      </c>
      <c r="C242" s="31">
        <v>4301020377</v>
      </c>
      <c r="D242" s="645">
        <v>4680115885981</v>
      </c>
      <c r="E242" s="646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48"/>
      <c r="R242" s="648"/>
      <c r="S242" s="648"/>
      <c r="T242" s="649"/>
      <c r="U242" s="34"/>
      <c r="V242" s="34"/>
      <c r="W242" s="35" t="s">
        <v>68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398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396</v>
      </c>
      <c r="B243" s="54" t="s">
        <v>399</v>
      </c>
      <c r="C243" s="31">
        <v>4301020340</v>
      </c>
      <c r="D243" s="645">
        <v>4680115885721</v>
      </c>
      <c r="E243" s="646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48"/>
      <c r="R243" s="648"/>
      <c r="S243" s="648"/>
      <c r="T243" s="649"/>
      <c r="U243" s="34"/>
      <c r="V243" s="34"/>
      <c r="W243" s="35" t="s">
        <v>68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4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6"/>
      <c r="P244" s="659" t="s">
        <v>85</v>
      </c>
      <c r="Q244" s="660"/>
      <c r="R244" s="660"/>
      <c r="S244" s="660"/>
      <c r="T244" s="660"/>
      <c r="U244" s="660"/>
      <c r="V244" s="661"/>
      <c r="W244" s="37" t="s">
        <v>86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9" t="s">
        <v>85</v>
      </c>
      <c r="Q245" s="660"/>
      <c r="R245" s="660"/>
      <c r="S245" s="660"/>
      <c r="T245" s="660"/>
      <c r="U245" s="660"/>
      <c r="V245" s="661"/>
      <c r="W245" s="37" t="s">
        <v>68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customHeight="1" x14ac:dyDescent="0.25">
      <c r="A246" s="667" t="s">
        <v>400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401</v>
      </c>
      <c r="B247" s="54" t="s">
        <v>402</v>
      </c>
      <c r="C247" s="31">
        <v>4301040361</v>
      </c>
      <c r="D247" s="645">
        <v>4680115886803</v>
      </c>
      <c r="E247" s="646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38" t="s">
        <v>403</v>
      </c>
      <c r="Q247" s="648"/>
      <c r="R247" s="648"/>
      <c r="S247" s="648"/>
      <c r="T247" s="649"/>
      <c r="U247" s="34"/>
      <c r="V247" s="34"/>
      <c r="W247" s="35" t="s">
        <v>68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54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6"/>
      <c r="P248" s="659" t="s">
        <v>85</v>
      </c>
      <c r="Q248" s="660"/>
      <c r="R248" s="660"/>
      <c r="S248" s="660"/>
      <c r="T248" s="660"/>
      <c r="U248" s="660"/>
      <c r="V248" s="661"/>
      <c r="W248" s="37" t="s">
        <v>86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6"/>
      <c r="P249" s="659" t="s">
        <v>85</v>
      </c>
      <c r="Q249" s="660"/>
      <c r="R249" s="660"/>
      <c r="S249" s="660"/>
      <c r="T249" s="660"/>
      <c r="U249" s="660"/>
      <c r="V249" s="661"/>
      <c r="W249" s="37" t="s">
        <v>68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customHeight="1" x14ac:dyDescent="0.25">
      <c r="A250" s="667" t="s">
        <v>405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customHeight="1" x14ac:dyDescent="0.25">
      <c r="A251" s="54" t="s">
        <v>406</v>
      </c>
      <c r="B251" s="54" t="s">
        <v>407</v>
      </c>
      <c r="C251" s="31">
        <v>4301041004</v>
      </c>
      <c r="D251" s="645">
        <v>4680115886704</v>
      </c>
      <c r="E251" s="646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94" t="s">
        <v>408</v>
      </c>
      <c r="Q251" s="648"/>
      <c r="R251" s="648"/>
      <c r="S251" s="648"/>
      <c r="T251" s="649"/>
      <c r="U251" s="34"/>
      <c r="V251" s="34"/>
      <c r="W251" s="35" t="s">
        <v>68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302</v>
      </c>
      <c r="AC251" s="307" t="s">
        <v>409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410</v>
      </c>
      <c r="B252" s="54" t="s">
        <v>411</v>
      </c>
      <c r="C252" s="31">
        <v>4301041007</v>
      </c>
      <c r="D252" s="645">
        <v>4680115886735</v>
      </c>
      <c r="E252" s="646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91" t="s">
        <v>412</v>
      </c>
      <c r="Q252" s="648"/>
      <c r="R252" s="648"/>
      <c r="S252" s="648"/>
      <c r="T252" s="649"/>
      <c r="U252" s="34"/>
      <c r="V252" s="34"/>
      <c r="W252" s="35" t="s">
        <v>68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302</v>
      </c>
      <c r="AC252" s="309" t="s">
        <v>409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413</v>
      </c>
      <c r="B253" s="54" t="s">
        <v>414</v>
      </c>
      <c r="C253" s="31">
        <v>4301041006</v>
      </c>
      <c r="D253" s="645">
        <v>4680115886728</v>
      </c>
      <c r="E253" s="646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73" t="s">
        <v>415</v>
      </c>
      <c r="Q253" s="648"/>
      <c r="R253" s="648"/>
      <c r="S253" s="648"/>
      <c r="T253" s="649"/>
      <c r="U253" s="34"/>
      <c r="V253" s="34"/>
      <c r="W253" s="35" t="s">
        <v>68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302</v>
      </c>
      <c r="AC253" s="311" t="s">
        <v>409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416</v>
      </c>
      <c r="B254" s="54" t="s">
        <v>417</v>
      </c>
      <c r="C254" s="31">
        <v>4301041005</v>
      </c>
      <c r="D254" s="645">
        <v>4680115886711</v>
      </c>
      <c r="E254" s="646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93" t="s">
        <v>418</v>
      </c>
      <c r="Q254" s="648"/>
      <c r="R254" s="648"/>
      <c r="S254" s="648"/>
      <c r="T254" s="649"/>
      <c r="U254" s="34"/>
      <c r="V254" s="34"/>
      <c r="W254" s="35" t="s">
        <v>68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302</v>
      </c>
      <c r="AC254" s="313" t="s">
        <v>409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419</v>
      </c>
      <c r="B255" s="54" t="s">
        <v>420</v>
      </c>
      <c r="C255" s="31">
        <v>4301041003</v>
      </c>
      <c r="D255" s="645">
        <v>4680115886681</v>
      </c>
      <c r="E255" s="646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50" t="s">
        <v>421</v>
      </c>
      <c r="Q255" s="648"/>
      <c r="R255" s="648"/>
      <c r="S255" s="648"/>
      <c r="T255" s="649"/>
      <c r="U255" s="34"/>
      <c r="V255" s="34"/>
      <c r="W255" s="35" t="s">
        <v>68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409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54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6"/>
      <c r="P256" s="659" t="s">
        <v>85</v>
      </c>
      <c r="Q256" s="660"/>
      <c r="R256" s="660"/>
      <c r="S256" s="660"/>
      <c r="T256" s="660"/>
      <c r="U256" s="660"/>
      <c r="V256" s="661"/>
      <c r="W256" s="37" t="s">
        <v>86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6"/>
      <c r="P257" s="659" t="s">
        <v>85</v>
      </c>
      <c r="Q257" s="660"/>
      <c r="R257" s="660"/>
      <c r="S257" s="660"/>
      <c r="T257" s="660"/>
      <c r="U257" s="660"/>
      <c r="V257" s="661"/>
      <c r="W257" s="37" t="s">
        <v>68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customHeight="1" x14ac:dyDescent="0.25">
      <c r="A258" s="662" t="s">
        <v>422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customHeight="1" x14ac:dyDescent="0.25">
      <c r="A259" s="667" t="s">
        <v>95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customHeight="1" x14ac:dyDescent="0.25">
      <c r="A260" s="54" t="s">
        <v>423</v>
      </c>
      <c r="B260" s="54" t="s">
        <v>424</v>
      </c>
      <c r="C260" s="31">
        <v>4301011855</v>
      </c>
      <c r="D260" s="645">
        <v>4680115885837</v>
      </c>
      <c r="E260" s="646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48"/>
      <c r="R260" s="648"/>
      <c r="S260" s="648"/>
      <c r="T260" s="649"/>
      <c r="U260" s="34"/>
      <c r="V260" s="34"/>
      <c r="W260" s="35" t="s">
        <v>68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4301011910</v>
      </c>
      <c r="D261" s="645">
        <v>4680115885806</v>
      </c>
      <c r="E261" s="646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98</v>
      </c>
      <c r="L261" s="32"/>
      <c r="M261" s="33" t="s">
        <v>381</v>
      </c>
      <c r="N261" s="33"/>
      <c r="O261" s="32">
        <v>55</v>
      </c>
      <c r="P261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48"/>
      <c r="R261" s="648"/>
      <c r="S261" s="648"/>
      <c r="T261" s="649"/>
      <c r="U261" s="34"/>
      <c r="V261" s="34"/>
      <c r="W261" s="35" t="s">
        <v>68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426</v>
      </c>
      <c r="B262" s="54" t="s">
        <v>429</v>
      </c>
      <c r="C262" s="31">
        <v>4301011850</v>
      </c>
      <c r="D262" s="645">
        <v>4680115885806</v>
      </c>
      <c r="E262" s="646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48"/>
      <c r="R262" s="648"/>
      <c r="S262" s="648"/>
      <c r="T262" s="649"/>
      <c r="U262" s="34"/>
      <c r="V262" s="34"/>
      <c r="W262" s="35" t="s">
        <v>68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431</v>
      </c>
      <c r="B263" s="54" t="s">
        <v>432</v>
      </c>
      <c r="C263" s="31">
        <v>4301011853</v>
      </c>
      <c r="D263" s="645">
        <v>4680115885851</v>
      </c>
      <c r="E263" s="646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48"/>
      <c r="R263" s="648"/>
      <c r="S263" s="648"/>
      <c r="T263" s="649"/>
      <c r="U263" s="34"/>
      <c r="V263" s="34"/>
      <c r="W263" s="35" t="s">
        <v>68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434</v>
      </c>
      <c r="B264" s="54" t="s">
        <v>435</v>
      </c>
      <c r="C264" s="31">
        <v>4301011852</v>
      </c>
      <c r="D264" s="645">
        <v>4680115885844</v>
      </c>
      <c r="E264" s="646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48"/>
      <c r="R264" s="648"/>
      <c r="S264" s="648"/>
      <c r="T264" s="649"/>
      <c r="U264" s="34"/>
      <c r="V264" s="34"/>
      <c r="W264" s="35" t="s">
        <v>68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437</v>
      </c>
      <c r="B265" s="54" t="s">
        <v>438</v>
      </c>
      <c r="C265" s="31">
        <v>4301011851</v>
      </c>
      <c r="D265" s="645">
        <v>4680115885820</v>
      </c>
      <c r="E265" s="646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48"/>
      <c r="R265" s="648"/>
      <c r="S265" s="648"/>
      <c r="T265" s="649"/>
      <c r="U265" s="34"/>
      <c r="V265" s="34"/>
      <c r="W265" s="35" t="s">
        <v>68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4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6"/>
      <c r="P266" s="659" t="s">
        <v>85</v>
      </c>
      <c r="Q266" s="660"/>
      <c r="R266" s="660"/>
      <c r="S266" s="660"/>
      <c r="T266" s="660"/>
      <c r="U266" s="660"/>
      <c r="V266" s="661"/>
      <c r="W266" s="37" t="s">
        <v>86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9" t="s">
        <v>85</v>
      </c>
      <c r="Q267" s="660"/>
      <c r="R267" s="660"/>
      <c r="S267" s="660"/>
      <c r="T267" s="660"/>
      <c r="U267" s="660"/>
      <c r="V267" s="661"/>
      <c r="W267" s="37" t="s">
        <v>68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customHeight="1" x14ac:dyDescent="0.25">
      <c r="A268" s="662" t="s">
        <v>440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customHeight="1" x14ac:dyDescent="0.25">
      <c r="A269" s="667" t="s">
        <v>95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customHeight="1" x14ac:dyDescent="0.25">
      <c r="A270" s="54" t="s">
        <v>441</v>
      </c>
      <c r="B270" s="54" t="s">
        <v>442</v>
      </c>
      <c r="C270" s="31">
        <v>4301011223</v>
      </c>
      <c r="D270" s="645">
        <v>4607091383423</v>
      </c>
      <c r="E270" s="646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48"/>
      <c r="R270" s="648"/>
      <c r="S270" s="648"/>
      <c r="T270" s="649"/>
      <c r="U270" s="34"/>
      <c r="V270" s="34"/>
      <c r="W270" s="35" t="s">
        <v>68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443</v>
      </c>
      <c r="B271" s="54" t="s">
        <v>444</v>
      </c>
      <c r="C271" s="31">
        <v>4301012099</v>
      </c>
      <c r="D271" s="645">
        <v>4680115885691</v>
      </c>
      <c r="E271" s="646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7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48"/>
      <c r="R271" s="648"/>
      <c r="S271" s="648"/>
      <c r="T271" s="649"/>
      <c r="U271" s="34"/>
      <c r="V271" s="34"/>
      <c r="W271" s="35" t="s">
        <v>68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446</v>
      </c>
      <c r="B272" s="54" t="s">
        <v>447</v>
      </c>
      <c r="C272" s="31">
        <v>4301012098</v>
      </c>
      <c r="D272" s="645">
        <v>4680115885660</v>
      </c>
      <c r="E272" s="646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48"/>
      <c r="R272" s="648"/>
      <c r="S272" s="648"/>
      <c r="T272" s="649"/>
      <c r="U272" s="34"/>
      <c r="V272" s="34"/>
      <c r="W272" s="35" t="s">
        <v>68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449</v>
      </c>
      <c r="B273" s="54" t="s">
        <v>450</v>
      </c>
      <c r="C273" s="31">
        <v>4301012176</v>
      </c>
      <c r="D273" s="645">
        <v>4680115886773</v>
      </c>
      <c r="E273" s="646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40" t="s">
        <v>451</v>
      </c>
      <c r="Q273" s="648"/>
      <c r="R273" s="648"/>
      <c r="S273" s="648"/>
      <c r="T273" s="649"/>
      <c r="U273" s="34"/>
      <c r="V273" s="34"/>
      <c r="W273" s="35" t="s">
        <v>68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54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9" t="s">
        <v>85</v>
      </c>
      <c r="Q274" s="660"/>
      <c r="R274" s="660"/>
      <c r="S274" s="660"/>
      <c r="T274" s="660"/>
      <c r="U274" s="660"/>
      <c r="V274" s="661"/>
      <c r="W274" s="37" t="s">
        <v>86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9" t="s">
        <v>85</v>
      </c>
      <c r="Q275" s="660"/>
      <c r="R275" s="660"/>
      <c r="S275" s="660"/>
      <c r="T275" s="660"/>
      <c r="U275" s="660"/>
      <c r="V275" s="661"/>
      <c r="W275" s="37" t="s">
        <v>68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customHeight="1" x14ac:dyDescent="0.25">
      <c r="A276" s="662" t="s">
        <v>453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customHeight="1" x14ac:dyDescent="0.25">
      <c r="A277" s="667" t="s">
        <v>63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customHeight="1" x14ac:dyDescent="0.25">
      <c r="A278" s="54" t="s">
        <v>454</v>
      </c>
      <c r="B278" s="54" t="s">
        <v>455</v>
      </c>
      <c r="C278" s="31">
        <v>4301051893</v>
      </c>
      <c r="D278" s="645">
        <v>4680115886186</v>
      </c>
      <c r="E278" s="646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48"/>
      <c r="R278" s="648"/>
      <c r="S278" s="648"/>
      <c r="T278" s="649"/>
      <c r="U278" s="34"/>
      <c r="V278" s="34"/>
      <c r="W278" s="35" t="s">
        <v>68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457</v>
      </c>
      <c r="B279" s="54" t="s">
        <v>458</v>
      </c>
      <c r="C279" s="31">
        <v>4301051795</v>
      </c>
      <c r="D279" s="645">
        <v>4680115881228</v>
      </c>
      <c r="E279" s="646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48"/>
      <c r="R279" s="648"/>
      <c r="S279" s="648"/>
      <c r="T279" s="649"/>
      <c r="U279" s="34"/>
      <c r="V279" s="34"/>
      <c r="W279" s="35" t="s">
        <v>68</v>
      </c>
      <c r="X279" s="641">
        <v>23</v>
      </c>
      <c r="Y279" s="642">
        <f>IFERROR(IF(X279="",0,CEILING((X279/$H279),1)*$H279),"")</f>
        <v>24</v>
      </c>
      <c r="Z279" s="36">
        <f>IFERROR(IF(Y279=0,"",ROUNDUP(Y279/H279,0)*0.00651),"")</f>
        <v>6.5100000000000005E-2</v>
      </c>
      <c r="AA279" s="56"/>
      <c r="AB279" s="57"/>
      <c r="AC279" s="339" t="s">
        <v>459</v>
      </c>
      <c r="AG279" s="64"/>
      <c r="AJ279" s="68"/>
      <c r="AK279" s="68">
        <v>0</v>
      </c>
      <c r="BB279" s="340" t="s">
        <v>1</v>
      </c>
      <c r="BM279" s="64">
        <f>IFERROR(X279*I279/H279,"0")</f>
        <v>25.415000000000003</v>
      </c>
      <c r="BN279" s="64">
        <f>IFERROR(Y279*I279/H279,"0")</f>
        <v>26.520000000000003</v>
      </c>
      <c r="BO279" s="64">
        <f>IFERROR(1/J279*(X279/H279),"0")</f>
        <v>5.2655677655677663E-2</v>
      </c>
      <c r="BP279" s="64">
        <f>IFERROR(1/J279*(Y279/H279),"0")</f>
        <v>5.4945054945054951E-2</v>
      </c>
    </row>
    <row r="280" spans="1:68" ht="37.5" customHeight="1" x14ac:dyDescent="0.25">
      <c r="A280" s="54" t="s">
        <v>460</v>
      </c>
      <c r="B280" s="54" t="s">
        <v>461</v>
      </c>
      <c r="C280" s="31">
        <v>4301051388</v>
      </c>
      <c r="D280" s="645">
        <v>4680115881211</v>
      </c>
      <c r="E280" s="646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48"/>
      <c r="R280" s="648"/>
      <c r="S280" s="648"/>
      <c r="T280" s="649"/>
      <c r="U280" s="34"/>
      <c r="V280" s="34"/>
      <c r="W280" s="35" t="s">
        <v>68</v>
      </c>
      <c r="X280" s="641">
        <v>29</v>
      </c>
      <c r="Y280" s="642">
        <f>IFERROR(IF(X280="",0,CEILING((X280/$H280),1)*$H280),"")</f>
        <v>31.2</v>
      </c>
      <c r="Z280" s="36">
        <f>IFERROR(IF(Y280=0,"",ROUNDUP(Y280/H280,0)*0.00651),"")</f>
        <v>8.4629999999999997E-2</v>
      </c>
      <c r="AA280" s="56"/>
      <c r="AB280" s="57"/>
      <c r="AC280" s="341" t="s">
        <v>462</v>
      </c>
      <c r="AG280" s="64"/>
      <c r="AJ280" s="68"/>
      <c r="AK280" s="68">
        <v>0</v>
      </c>
      <c r="BB280" s="342" t="s">
        <v>1</v>
      </c>
      <c r="BM280" s="64">
        <f>IFERROR(X280*I280/H280,"0")</f>
        <v>31.175000000000004</v>
      </c>
      <c r="BN280" s="64">
        <f>IFERROR(Y280*I280/H280,"0")</f>
        <v>33.54</v>
      </c>
      <c r="BO280" s="64">
        <f>IFERROR(1/J280*(X280/H280),"0")</f>
        <v>6.6391941391941406E-2</v>
      </c>
      <c r="BP280" s="64">
        <f>IFERROR(1/J280*(Y280/H280),"0")</f>
        <v>7.1428571428571438E-2</v>
      </c>
    </row>
    <row r="281" spans="1:68" ht="27" customHeight="1" x14ac:dyDescent="0.25">
      <c r="A281" s="54" t="s">
        <v>463</v>
      </c>
      <c r="B281" s="54" t="s">
        <v>464</v>
      </c>
      <c r="C281" s="31">
        <v>4301051386</v>
      </c>
      <c r="D281" s="645">
        <v>4680115881020</v>
      </c>
      <c r="E281" s="646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48"/>
      <c r="R281" s="648"/>
      <c r="S281" s="648"/>
      <c r="T281" s="649"/>
      <c r="U281" s="34"/>
      <c r="V281" s="34"/>
      <c r="W281" s="35" t="s">
        <v>68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456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4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6"/>
      <c r="P282" s="659" t="s">
        <v>85</v>
      </c>
      <c r="Q282" s="660"/>
      <c r="R282" s="660"/>
      <c r="S282" s="660"/>
      <c r="T282" s="660"/>
      <c r="U282" s="660"/>
      <c r="V282" s="661"/>
      <c r="W282" s="37" t="s">
        <v>86</v>
      </c>
      <c r="X282" s="643">
        <f>IFERROR(X278/H278,"0")+IFERROR(X279/H279,"0")+IFERROR(X280/H280,"0")+IFERROR(X281/H281,"0")</f>
        <v>21.666666666666668</v>
      </c>
      <c r="Y282" s="643">
        <f>IFERROR(Y278/H278,"0")+IFERROR(Y279/H279,"0")+IFERROR(Y280/H280,"0")+IFERROR(Y281/H281,"0")</f>
        <v>23</v>
      </c>
      <c r="Z282" s="643">
        <f>IFERROR(IF(Z278="",0,Z278),"0")+IFERROR(IF(Z279="",0,Z279),"0")+IFERROR(IF(Z280="",0,Z280),"0")+IFERROR(IF(Z281="",0,Z281),"0")</f>
        <v>0.14973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9" t="s">
        <v>85</v>
      </c>
      <c r="Q283" s="660"/>
      <c r="R283" s="660"/>
      <c r="S283" s="660"/>
      <c r="T283" s="660"/>
      <c r="U283" s="660"/>
      <c r="V283" s="661"/>
      <c r="W283" s="37" t="s">
        <v>68</v>
      </c>
      <c r="X283" s="643">
        <f>IFERROR(SUM(X278:X281),"0")</f>
        <v>52</v>
      </c>
      <c r="Y283" s="643">
        <f>IFERROR(SUM(Y278:Y281),"0")</f>
        <v>55.2</v>
      </c>
      <c r="Z283" s="37"/>
      <c r="AA283" s="644"/>
      <c r="AB283" s="644"/>
      <c r="AC283" s="644"/>
    </row>
    <row r="284" spans="1:68" ht="16.5" customHeight="1" x14ac:dyDescent="0.25">
      <c r="A284" s="662" t="s">
        <v>465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customHeight="1" x14ac:dyDescent="0.25">
      <c r="A285" s="667" t="s">
        <v>143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customHeight="1" x14ac:dyDescent="0.25">
      <c r="A286" s="54" t="s">
        <v>466</v>
      </c>
      <c r="B286" s="54" t="s">
        <v>467</v>
      </c>
      <c r="C286" s="31">
        <v>4301031307</v>
      </c>
      <c r="D286" s="645">
        <v>4680115880344</v>
      </c>
      <c r="E286" s="646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48"/>
      <c r="R286" s="648"/>
      <c r="S286" s="648"/>
      <c r="T286" s="649"/>
      <c r="U286" s="34"/>
      <c r="V286" s="34"/>
      <c r="W286" s="35" t="s">
        <v>68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468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4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6"/>
      <c r="P287" s="659" t="s">
        <v>85</v>
      </c>
      <c r="Q287" s="660"/>
      <c r="R287" s="660"/>
      <c r="S287" s="660"/>
      <c r="T287" s="660"/>
      <c r="U287" s="660"/>
      <c r="V287" s="661"/>
      <c r="W287" s="37" t="s">
        <v>86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9" t="s">
        <v>85</v>
      </c>
      <c r="Q288" s="660"/>
      <c r="R288" s="660"/>
      <c r="S288" s="660"/>
      <c r="T288" s="660"/>
      <c r="U288" s="660"/>
      <c r="V288" s="661"/>
      <c r="W288" s="37" t="s">
        <v>68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customHeight="1" x14ac:dyDescent="0.25">
      <c r="A289" s="667" t="s">
        <v>63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customHeight="1" x14ac:dyDescent="0.25">
      <c r="A290" s="54" t="s">
        <v>469</v>
      </c>
      <c r="B290" s="54" t="s">
        <v>470</v>
      </c>
      <c r="C290" s="31">
        <v>4301051782</v>
      </c>
      <c r="D290" s="645">
        <v>4680115884618</v>
      </c>
      <c r="E290" s="646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48"/>
      <c r="R290" s="648"/>
      <c r="S290" s="648"/>
      <c r="T290" s="649"/>
      <c r="U290" s="34"/>
      <c r="V290" s="34"/>
      <c r="W290" s="35" t="s">
        <v>68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54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6"/>
      <c r="P291" s="659" t="s">
        <v>85</v>
      </c>
      <c r="Q291" s="660"/>
      <c r="R291" s="660"/>
      <c r="S291" s="660"/>
      <c r="T291" s="660"/>
      <c r="U291" s="660"/>
      <c r="V291" s="661"/>
      <c r="W291" s="37" t="s">
        <v>86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6"/>
      <c r="P292" s="659" t="s">
        <v>85</v>
      </c>
      <c r="Q292" s="660"/>
      <c r="R292" s="660"/>
      <c r="S292" s="660"/>
      <c r="T292" s="660"/>
      <c r="U292" s="660"/>
      <c r="V292" s="661"/>
      <c r="W292" s="37" t="s">
        <v>68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customHeight="1" x14ac:dyDescent="0.25">
      <c r="A293" s="662" t="s">
        <v>472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customHeight="1" x14ac:dyDescent="0.25">
      <c r="A294" s="667" t="s">
        <v>63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customHeight="1" x14ac:dyDescent="0.25">
      <c r="A295" s="54" t="s">
        <v>473</v>
      </c>
      <c r="B295" s="54" t="s">
        <v>474</v>
      </c>
      <c r="C295" s="31">
        <v>4301051277</v>
      </c>
      <c r="D295" s="645">
        <v>4680115880511</v>
      </c>
      <c r="E295" s="646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48"/>
      <c r="R295" s="648"/>
      <c r="S295" s="648"/>
      <c r="T295" s="649"/>
      <c r="U295" s="34"/>
      <c r="V295" s="34"/>
      <c r="W295" s="35" t="s">
        <v>68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475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54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6"/>
      <c r="P296" s="659" t="s">
        <v>85</v>
      </c>
      <c r="Q296" s="660"/>
      <c r="R296" s="660"/>
      <c r="S296" s="660"/>
      <c r="T296" s="660"/>
      <c r="U296" s="660"/>
      <c r="V296" s="661"/>
      <c r="W296" s="37" t="s">
        <v>86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6"/>
      <c r="P297" s="659" t="s">
        <v>85</v>
      </c>
      <c r="Q297" s="660"/>
      <c r="R297" s="660"/>
      <c r="S297" s="660"/>
      <c r="T297" s="660"/>
      <c r="U297" s="660"/>
      <c r="V297" s="661"/>
      <c r="W297" s="37" t="s">
        <v>68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customHeight="1" x14ac:dyDescent="0.25">
      <c r="A298" s="662" t="s">
        <v>476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customHeight="1" x14ac:dyDescent="0.25">
      <c r="A299" s="667" t="s">
        <v>143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645">
        <v>4607091389845</v>
      </c>
      <c r="E300" s="646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8"/>
      <c r="R300" s="648"/>
      <c r="S300" s="648"/>
      <c r="T300" s="649"/>
      <c r="U300" s="34"/>
      <c r="V300" s="34"/>
      <c r="W300" s="35" t="s">
        <v>68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480</v>
      </c>
      <c r="B301" s="54" t="s">
        <v>481</v>
      </c>
      <c r="C301" s="31">
        <v>4301031306</v>
      </c>
      <c r="D301" s="645">
        <v>4680115882881</v>
      </c>
      <c r="E301" s="646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8"/>
      <c r="R301" s="648"/>
      <c r="S301" s="648"/>
      <c r="T301" s="649"/>
      <c r="U301" s="34"/>
      <c r="V301" s="34"/>
      <c r="W301" s="35" t="s">
        <v>68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4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6"/>
      <c r="P302" s="659" t="s">
        <v>85</v>
      </c>
      <c r="Q302" s="660"/>
      <c r="R302" s="660"/>
      <c r="S302" s="660"/>
      <c r="T302" s="660"/>
      <c r="U302" s="660"/>
      <c r="V302" s="661"/>
      <c r="W302" s="37" t="s">
        <v>86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9" t="s">
        <v>85</v>
      </c>
      <c r="Q303" s="660"/>
      <c r="R303" s="660"/>
      <c r="S303" s="660"/>
      <c r="T303" s="660"/>
      <c r="U303" s="660"/>
      <c r="V303" s="661"/>
      <c r="W303" s="37" t="s">
        <v>68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customHeight="1" x14ac:dyDescent="0.25">
      <c r="A304" s="662" t="s">
        <v>482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customHeight="1" x14ac:dyDescent="0.25">
      <c r="A305" s="667" t="s">
        <v>95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customHeight="1" x14ac:dyDescent="0.25">
      <c r="A306" s="54" t="s">
        <v>483</v>
      </c>
      <c r="B306" s="54" t="s">
        <v>484</v>
      </c>
      <c r="C306" s="31">
        <v>4301011662</v>
      </c>
      <c r="D306" s="645">
        <v>4680115883703</v>
      </c>
      <c r="E306" s="646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48"/>
      <c r="R306" s="648"/>
      <c r="S306" s="648"/>
      <c r="T306" s="649"/>
      <c r="U306" s="34"/>
      <c r="V306" s="34"/>
      <c r="W306" s="35" t="s">
        <v>68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485</v>
      </c>
      <c r="AB306" s="57"/>
      <c r="AC306" s="355" t="s">
        <v>486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54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6"/>
      <c r="P307" s="659" t="s">
        <v>85</v>
      </c>
      <c r="Q307" s="660"/>
      <c r="R307" s="660"/>
      <c r="S307" s="660"/>
      <c r="T307" s="660"/>
      <c r="U307" s="660"/>
      <c r="V307" s="661"/>
      <c r="W307" s="37" t="s">
        <v>86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9" t="s">
        <v>85</v>
      </c>
      <c r="Q308" s="660"/>
      <c r="R308" s="660"/>
      <c r="S308" s="660"/>
      <c r="T308" s="660"/>
      <c r="U308" s="660"/>
      <c r="V308" s="661"/>
      <c r="W308" s="37" t="s">
        <v>68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customHeight="1" x14ac:dyDescent="0.25">
      <c r="A309" s="662" t="s">
        <v>487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customHeight="1" x14ac:dyDescent="0.25">
      <c r="A310" s="667" t="s">
        <v>95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customHeight="1" x14ac:dyDescent="0.25">
      <c r="A311" s="54" t="s">
        <v>488</v>
      </c>
      <c r="B311" s="54" t="s">
        <v>489</v>
      </c>
      <c r="C311" s="31">
        <v>4301012024</v>
      </c>
      <c r="D311" s="645">
        <v>4680115885615</v>
      </c>
      <c r="E311" s="646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48"/>
      <c r="R311" s="648"/>
      <c r="S311" s="648"/>
      <c r="T311" s="649"/>
      <c r="U311" s="34"/>
      <c r="V311" s="34"/>
      <c r="W311" s="35" t="s">
        <v>68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490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4301011911</v>
      </c>
      <c r="D312" s="645">
        <v>4680115885554</v>
      </c>
      <c r="E312" s="646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98</v>
      </c>
      <c r="L312" s="32"/>
      <c r="M312" s="33" t="s">
        <v>381</v>
      </c>
      <c r="N312" s="33"/>
      <c r="O312" s="32">
        <v>55</v>
      </c>
      <c r="P312" s="7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48"/>
      <c r="R312" s="648"/>
      <c r="S312" s="648"/>
      <c r="T312" s="649"/>
      <c r="U312" s="34"/>
      <c r="V312" s="34"/>
      <c r="W312" s="35" t="s">
        <v>68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491</v>
      </c>
      <c r="B313" s="54" t="s">
        <v>494</v>
      </c>
      <c r="C313" s="31">
        <v>4301012016</v>
      </c>
      <c r="D313" s="645">
        <v>4680115885554</v>
      </c>
      <c r="E313" s="646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48"/>
      <c r="R313" s="648"/>
      <c r="S313" s="648"/>
      <c r="T313" s="649"/>
      <c r="U313" s="34"/>
      <c r="V313" s="34"/>
      <c r="W313" s="35" t="s">
        <v>68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495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496</v>
      </c>
      <c r="B314" s="54" t="s">
        <v>497</v>
      </c>
      <c r="C314" s="31">
        <v>4301011858</v>
      </c>
      <c r="D314" s="645">
        <v>4680115885646</v>
      </c>
      <c r="E314" s="646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48"/>
      <c r="R314" s="648"/>
      <c r="S314" s="648"/>
      <c r="T314" s="649"/>
      <c r="U314" s="34"/>
      <c r="V314" s="34"/>
      <c r="W314" s="35" t="s">
        <v>68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498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4301011857</v>
      </c>
      <c r="D315" s="645">
        <v>4680115885622</v>
      </c>
      <c r="E315" s="646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48"/>
      <c r="R315" s="648"/>
      <c r="S315" s="648"/>
      <c r="T315" s="649"/>
      <c r="U315" s="34"/>
      <c r="V315" s="34"/>
      <c r="W315" s="35" t="s">
        <v>68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4301011859</v>
      </c>
      <c r="D316" s="645">
        <v>4680115885608</v>
      </c>
      <c r="E316" s="646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48"/>
      <c r="R316" s="648"/>
      <c r="S316" s="648"/>
      <c r="T316" s="649"/>
      <c r="U316" s="34"/>
      <c r="V316" s="34"/>
      <c r="W316" s="35" t="s">
        <v>68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495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4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9" t="s">
        <v>85</v>
      </c>
      <c r="Q317" s="660"/>
      <c r="R317" s="660"/>
      <c r="S317" s="660"/>
      <c r="T317" s="660"/>
      <c r="U317" s="660"/>
      <c r="V317" s="661"/>
      <c r="W317" s="37" t="s">
        <v>86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9" t="s">
        <v>85</v>
      </c>
      <c r="Q318" s="660"/>
      <c r="R318" s="660"/>
      <c r="S318" s="660"/>
      <c r="T318" s="660"/>
      <c r="U318" s="660"/>
      <c r="V318" s="661"/>
      <c r="W318" s="37" t="s">
        <v>68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customHeight="1" x14ac:dyDescent="0.25">
      <c r="A319" s="667" t="s">
        <v>143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504</v>
      </c>
      <c r="B320" s="54" t="s">
        <v>505</v>
      </c>
      <c r="C320" s="31">
        <v>4301030878</v>
      </c>
      <c r="D320" s="645">
        <v>4607091387193</v>
      </c>
      <c r="E320" s="646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48"/>
      <c r="R320" s="648"/>
      <c r="S320" s="648"/>
      <c r="T320" s="649"/>
      <c r="U320" s="34"/>
      <c r="V320" s="34"/>
      <c r="W320" s="35" t="s">
        <v>68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506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4301031153</v>
      </c>
      <c r="D321" s="645">
        <v>4607091387230</v>
      </c>
      <c r="E321" s="646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48"/>
      <c r="R321" s="648"/>
      <c r="S321" s="648"/>
      <c r="T321" s="649"/>
      <c r="U321" s="34"/>
      <c r="V321" s="34"/>
      <c r="W321" s="35" t="s">
        <v>68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509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4301031154</v>
      </c>
      <c r="D322" s="645">
        <v>4607091387292</v>
      </c>
      <c r="E322" s="646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48"/>
      <c r="R322" s="648"/>
      <c r="S322" s="648"/>
      <c r="T322" s="649"/>
      <c r="U322" s="34"/>
      <c r="V322" s="34"/>
      <c r="W322" s="35" t="s">
        <v>68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4301031152</v>
      </c>
      <c r="D323" s="645">
        <v>4607091387285</v>
      </c>
      <c r="E323" s="646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48"/>
      <c r="R323" s="648"/>
      <c r="S323" s="648"/>
      <c r="T323" s="649"/>
      <c r="U323" s="34"/>
      <c r="V323" s="34"/>
      <c r="W323" s="35" t="s">
        <v>68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509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4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9" t="s">
        <v>85</v>
      </c>
      <c r="Q324" s="660"/>
      <c r="R324" s="660"/>
      <c r="S324" s="660"/>
      <c r="T324" s="660"/>
      <c r="U324" s="660"/>
      <c r="V324" s="661"/>
      <c r="W324" s="37" t="s">
        <v>86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9" t="s">
        <v>85</v>
      </c>
      <c r="Q325" s="660"/>
      <c r="R325" s="660"/>
      <c r="S325" s="660"/>
      <c r="T325" s="660"/>
      <c r="U325" s="660"/>
      <c r="V325" s="661"/>
      <c r="W325" s="37" t="s">
        <v>68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customHeight="1" x14ac:dyDescent="0.25">
      <c r="A326" s="667" t="s">
        <v>63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515</v>
      </c>
      <c r="B327" s="54" t="s">
        <v>516</v>
      </c>
      <c r="C327" s="31">
        <v>4301051100</v>
      </c>
      <c r="D327" s="645">
        <v>4607091387766</v>
      </c>
      <c r="E327" s="646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48"/>
      <c r="R327" s="648"/>
      <c r="S327" s="648"/>
      <c r="T327" s="649"/>
      <c r="U327" s="34"/>
      <c r="V327" s="34"/>
      <c r="W327" s="35" t="s">
        <v>68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517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518</v>
      </c>
      <c r="B328" s="54" t="s">
        <v>519</v>
      </c>
      <c r="C328" s="31">
        <v>4301051818</v>
      </c>
      <c r="D328" s="645">
        <v>4607091387957</v>
      </c>
      <c r="E328" s="646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48"/>
      <c r="R328" s="648"/>
      <c r="S328" s="648"/>
      <c r="T328" s="649"/>
      <c r="U328" s="34"/>
      <c r="V328" s="34"/>
      <c r="W328" s="35" t="s">
        <v>68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4301051819</v>
      </c>
      <c r="D329" s="645">
        <v>4607091387964</v>
      </c>
      <c r="E329" s="646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48"/>
      <c r="R329" s="648"/>
      <c r="S329" s="648"/>
      <c r="T329" s="649"/>
      <c r="U329" s="34"/>
      <c r="V329" s="34"/>
      <c r="W329" s="35" t="s">
        <v>68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4301051734</v>
      </c>
      <c r="D330" s="645">
        <v>4680115884588</v>
      </c>
      <c r="E330" s="646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48"/>
      <c r="R330" s="648"/>
      <c r="S330" s="648"/>
      <c r="T330" s="649"/>
      <c r="U330" s="34"/>
      <c r="V330" s="34"/>
      <c r="W330" s="35" t="s">
        <v>68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527</v>
      </c>
      <c r="B331" s="54" t="s">
        <v>528</v>
      </c>
      <c r="C331" s="31">
        <v>4301051578</v>
      </c>
      <c r="D331" s="645">
        <v>4607091387513</v>
      </c>
      <c r="E331" s="646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48"/>
      <c r="R331" s="648"/>
      <c r="S331" s="648"/>
      <c r="T331" s="649"/>
      <c r="U331" s="34"/>
      <c r="V331" s="34"/>
      <c r="W331" s="35" t="s">
        <v>68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529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4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6"/>
      <c r="P332" s="659" t="s">
        <v>85</v>
      </c>
      <c r="Q332" s="660"/>
      <c r="R332" s="660"/>
      <c r="S332" s="660"/>
      <c r="T332" s="660"/>
      <c r="U332" s="660"/>
      <c r="V332" s="661"/>
      <c r="W332" s="37" t="s">
        <v>86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6"/>
      <c r="P333" s="659" t="s">
        <v>85</v>
      </c>
      <c r="Q333" s="660"/>
      <c r="R333" s="660"/>
      <c r="S333" s="660"/>
      <c r="T333" s="660"/>
      <c r="U333" s="660"/>
      <c r="V333" s="661"/>
      <c r="W333" s="37" t="s">
        <v>68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customHeight="1" x14ac:dyDescent="0.25">
      <c r="A334" s="667" t="s">
        <v>169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530</v>
      </c>
      <c r="B335" s="54" t="s">
        <v>531</v>
      </c>
      <c r="C335" s="31">
        <v>4301060387</v>
      </c>
      <c r="D335" s="645">
        <v>4607091380880</v>
      </c>
      <c r="E335" s="646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9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48"/>
      <c r="R335" s="648"/>
      <c r="S335" s="648"/>
      <c r="T335" s="649"/>
      <c r="U335" s="34"/>
      <c r="V335" s="34"/>
      <c r="W335" s="35" t="s">
        <v>68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532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4301060406</v>
      </c>
      <c r="D336" s="645">
        <v>4607091384482</v>
      </c>
      <c r="E336" s="646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48"/>
      <c r="R336" s="648"/>
      <c r="S336" s="648"/>
      <c r="T336" s="649"/>
      <c r="U336" s="34"/>
      <c r="V336" s="34"/>
      <c r="W336" s="35" t="s">
        <v>68</v>
      </c>
      <c r="X336" s="641">
        <v>212</v>
      </c>
      <c r="Y336" s="642">
        <f>IFERROR(IF(X336="",0,CEILING((X336/$H336),1)*$H336),"")</f>
        <v>218.4</v>
      </c>
      <c r="Z336" s="36">
        <f>IFERROR(IF(Y336=0,"",ROUNDUP(Y336/H336,0)*0.01898),"")</f>
        <v>0.53144000000000002</v>
      </c>
      <c r="AA336" s="56"/>
      <c r="AB336" s="57"/>
      <c r="AC336" s="389" t="s">
        <v>535</v>
      </c>
      <c r="AG336" s="64"/>
      <c r="AJ336" s="68"/>
      <c r="AK336" s="68">
        <v>0</v>
      </c>
      <c r="BB336" s="390" t="s">
        <v>1</v>
      </c>
      <c r="BM336" s="64">
        <f>IFERROR(X336*I336/H336,"0")</f>
        <v>226.10615384615386</v>
      </c>
      <c r="BN336" s="64">
        <f>IFERROR(Y336*I336/H336,"0")</f>
        <v>232.93200000000004</v>
      </c>
      <c r="BO336" s="64">
        <f>IFERROR(1/J336*(X336/H336),"0")</f>
        <v>0.42467948717948717</v>
      </c>
      <c r="BP336" s="64">
        <f>IFERROR(1/J336*(Y336/H336),"0")</f>
        <v>0.4375</v>
      </c>
    </row>
    <row r="337" spans="1:68" ht="16.5" customHeight="1" x14ac:dyDescent="0.25">
      <c r="A337" s="54" t="s">
        <v>536</v>
      </c>
      <c r="B337" s="54" t="s">
        <v>537</v>
      </c>
      <c r="C337" s="31">
        <v>4301060484</v>
      </c>
      <c r="D337" s="645">
        <v>4607091380897</v>
      </c>
      <c r="E337" s="646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48"/>
      <c r="R337" s="648"/>
      <c r="S337" s="648"/>
      <c r="T337" s="649"/>
      <c r="U337" s="34"/>
      <c r="V337" s="34"/>
      <c r="W337" s="35" t="s">
        <v>68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538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4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9" t="s">
        <v>85</v>
      </c>
      <c r="Q338" s="660"/>
      <c r="R338" s="660"/>
      <c r="S338" s="660"/>
      <c r="T338" s="660"/>
      <c r="U338" s="660"/>
      <c r="V338" s="661"/>
      <c r="W338" s="37" t="s">
        <v>86</v>
      </c>
      <c r="X338" s="643">
        <f>IFERROR(X335/H335,"0")+IFERROR(X336/H336,"0")+IFERROR(X337/H337,"0")</f>
        <v>27.179487179487179</v>
      </c>
      <c r="Y338" s="643">
        <f>IFERROR(Y335/H335,"0")+IFERROR(Y336/H336,"0")+IFERROR(Y337/H337,"0")</f>
        <v>28</v>
      </c>
      <c r="Z338" s="643">
        <f>IFERROR(IF(Z335="",0,Z335),"0")+IFERROR(IF(Z336="",0,Z336),"0")+IFERROR(IF(Z337="",0,Z337),"0")</f>
        <v>0.53144000000000002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6"/>
      <c r="P339" s="659" t="s">
        <v>85</v>
      </c>
      <c r="Q339" s="660"/>
      <c r="R339" s="660"/>
      <c r="S339" s="660"/>
      <c r="T339" s="660"/>
      <c r="U339" s="660"/>
      <c r="V339" s="661"/>
      <c r="W339" s="37" t="s">
        <v>68</v>
      </c>
      <c r="X339" s="643">
        <f>IFERROR(SUM(X335:X337),"0")</f>
        <v>212</v>
      </c>
      <c r="Y339" s="643">
        <f>IFERROR(SUM(Y335:Y337),"0")</f>
        <v>218.4</v>
      </c>
      <c r="Z339" s="37"/>
      <c r="AA339" s="644"/>
      <c r="AB339" s="644"/>
      <c r="AC339" s="644"/>
    </row>
    <row r="340" spans="1:68" ht="14.25" customHeight="1" x14ac:dyDescent="0.25">
      <c r="A340" s="667" t="s">
        <v>87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539</v>
      </c>
      <c r="B341" s="54" t="s">
        <v>540</v>
      </c>
      <c r="C341" s="31">
        <v>4301032055</v>
      </c>
      <c r="D341" s="645">
        <v>4680115886476</v>
      </c>
      <c r="E341" s="646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45" t="s">
        <v>541</v>
      </c>
      <c r="Q341" s="648"/>
      <c r="R341" s="648"/>
      <c r="S341" s="648"/>
      <c r="T341" s="649"/>
      <c r="U341" s="34"/>
      <c r="V341" s="34"/>
      <c r="W341" s="35" t="s">
        <v>68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542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4301030232</v>
      </c>
      <c r="D342" s="645">
        <v>4607091388374</v>
      </c>
      <c r="E342" s="646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77" t="s">
        <v>545</v>
      </c>
      <c r="Q342" s="648"/>
      <c r="R342" s="648"/>
      <c r="S342" s="648"/>
      <c r="T342" s="649"/>
      <c r="U342" s="34"/>
      <c r="V342" s="34"/>
      <c r="W342" s="35" t="s">
        <v>68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546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547</v>
      </c>
      <c r="B343" s="54" t="s">
        <v>548</v>
      </c>
      <c r="C343" s="31">
        <v>4301032015</v>
      </c>
      <c r="D343" s="645">
        <v>4607091383102</v>
      </c>
      <c r="E343" s="646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48"/>
      <c r="R343" s="648"/>
      <c r="S343" s="648"/>
      <c r="T343" s="649"/>
      <c r="U343" s="34"/>
      <c r="V343" s="34"/>
      <c r="W343" s="35" t="s">
        <v>68</v>
      </c>
      <c r="X343" s="641">
        <v>9</v>
      </c>
      <c r="Y343" s="642">
        <f>IFERROR(IF(X343="",0,CEILING((X343/$H343),1)*$H343),"")</f>
        <v>10.199999999999999</v>
      </c>
      <c r="Z343" s="36">
        <f>IFERROR(IF(Y343=0,"",ROUNDUP(Y343/H343,0)*0.00651),"")</f>
        <v>2.6040000000000001E-2</v>
      </c>
      <c r="AA343" s="56"/>
      <c r="AB343" s="57"/>
      <c r="AC343" s="397" t="s">
        <v>549</v>
      </c>
      <c r="AG343" s="64"/>
      <c r="AJ343" s="68"/>
      <c r="AK343" s="68">
        <v>0</v>
      </c>
      <c r="BB343" s="398" t="s">
        <v>1</v>
      </c>
      <c r="BM343" s="64">
        <f>IFERROR(X343*I343/H343,"0")</f>
        <v>10.429411764705883</v>
      </c>
      <c r="BN343" s="64">
        <f>IFERROR(Y343*I343/H343,"0")</f>
        <v>11.82</v>
      </c>
      <c r="BO343" s="64">
        <f>IFERROR(1/J343*(X343/H343),"0")</f>
        <v>1.9392372333548808E-2</v>
      </c>
      <c r="BP343" s="64">
        <f>IFERROR(1/J343*(Y343/H343),"0")</f>
        <v>2.197802197802198E-2</v>
      </c>
    </row>
    <row r="344" spans="1:68" ht="27" customHeight="1" x14ac:dyDescent="0.25">
      <c r="A344" s="54" t="s">
        <v>550</v>
      </c>
      <c r="B344" s="54" t="s">
        <v>551</v>
      </c>
      <c r="C344" s="31">
        <v>4301030233</v>
      </c>
      <c r="D344" s="645">
        <v>4607091388404</v>
      </c>
      <c r="E344" s="646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48"/>
      <c r="R344" s="648"/>
      <c r="S344" s="648"/>
      <c r="T344" s="649"/>
      <c r="U344" s="34"/>
      <c r="V344" s="34"/>
      <c r="W344" s="35" t="s">
        <v>68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546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54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6"/>
      <c r="P345" s="659" t="s">
        <v>85</v>
      </c>
      <c r="Q345" s="660"/>
      <c r="R345" s="660"/>
      <c r="S345" s="660"/>
      <c r="T345" s="660"/>
      <c r="U345" s="660"/>
      <c r="V345" s="661"/>
      <c r="W345" s="37" t="s">
        <v>86</v>
      </c>
      <c r="X345" s="643">
        <f>IFERROR(X341/H341,"0")+IFERROR(X342/H342,"0")+IFERROR(X343/H343,"0")+IFERROR(X344/H344,"0")</f>
        <v>3.5294117647058827</v>
      </c>
      <c r="Y345" s="643">
        <f>IFERROR(Y341/H341,"0")+IFERROR(Y342/H342,"0")+IFERROR(Y343/H343,"0")+IFERROR(Y344/H344,"0")</f>
        <v>4</v>
      </c>
      <c r="Z345" s="643">
        <f>IFERROR(IF(Z341="",0,Z341),"0")+IFERROR(IF(Z342="",0,Z342),"0")+IFERROR(IF(Z343="",0,Z343),"0")+IFERROR(IF(Z344="",0,Z344),"0")</f>
        <v>2.6040000000000001E-2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6"/>
      <c r="P346" s="659" t="s">
        <v>85</v>
      </c>
      <c r="Q346" s="660"/>
      <c r="R346" s="660"/>
      <c r="S346" s="660"/>
      <c r="T346" s="660"/>
      <c r="U346" s="660"/>
      <c r="V346" s="661"/>
      <c r="W346" s="37" t="s">
        <v>68</v>
      </c>
      <c r="X346" s="643">
        <f>IFERROR(SUM(X341:X344),"0")</f>
        <v>9</v>
      </c>
      <c r="Y346" s="643">
        <f>IFERROR(SUM(Y341:Y344),"0")</f>
        <v>10.199999999999999</v>
      </c>
      <c r="Z346" s="37"/>
      <c r="AA346" s="644"/>
      <c r="AB346" s="644"/>
      <c r="AC346" s="644"/>
    </row>
    <row r="347" spans="1:68" ht="14.25" customHeight="1" x14ac:dyDescent="0.25">
      <c r="A347" s="667" t="s">
        <v>552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customHeight="1" x14ac:dyDescent="0.25">
      <c r="A348" s="54" t="s">
        <v>553</v>
      </c>
      <c r="B348" s="54" t="s">
        <v>554</v>
      </c>
      <c r="C348" s="31">
        <v>4301180007</v>
      </c>
      <c r="D348" s="645">
        <v>4680115881808</v>
      </c>
      <c r="E348" s="646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66</v>
      </c>
      <c r="L348" s="32"/>
      <c r="M348" s="33" t="s">
        <v>555</v>
      </c>
      <c r="N348" s="33"/>
      <c r="O348" s="32">
        <v>730</v>
      </c>
      <c r="P34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48"/>
      <c r="R348" s="648"/>
      <c r="S348" s="648"/>
      <c r="T348" s="649"/>
      <c r="U348" s="34"/>
      <c r="V348" s="34"/>
      <c r="W348" s="35" t="s">
        <v>68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4301180006</v>
      </c>
      <c r="D349" s="645">
        <v>4680115881822</v>
      </c>
      <c r="E349" s="646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66</v>
      </c>
      <c r="L349" s="32"/>
      <c r="M349" s="33" t="s">
        <v>555</v>
      </c>
      <c r="N349" s="33"/>
      <c r="O349" s="32">
        <v>730</v>
      </c>
      <c r="P349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48"/>
      <c r="R349" s="648"/>
      <c r="S349" s="648"/>
      <c r="T349" s="649"/>
      <c r="U349" s="34"/>
      <c r="V349" s="34"/>
      <c r="W349" s="35" t="s">
        <v>68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556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559</v>
      </c>
      <c r="B350" s="54" t="s">
        <v>560</v>
      </c>
      <c r="C350" s="31">
        <v>4301180001</v>
      </c>
      <c r="D350" s="645">
        <v>4680115880016</v>
      </c>
      <c r="E350" s="646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66</v>
      </c>
      <c r="L350" s="32"/>
      <c r="M350" s="33" t="s">
        <v>555</v>
      </c>
      <c r="N350" s="33"/>
      <c r="O350" s="32">
        <v>730</v>
      </c>
      <c r="P350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48"/>
      <c r="R350" s="648"/>
      <c r="S350" s="648"/>
      <c r="T350" s="649"/>
      <c r="U350" s="34"/>
      <c r="V350" s="34"/>
      <c r="W350" s="35" t="s">
        <v>68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556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54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6"/>
      <c r="P351" s="659" t="s">
        <v>85</v>
      </c>
      <c r="Q351" s="660"/>
      <c r="R351" s="660"/>
      <c r="S351" s="660"/>
      <c r="T351" s="660"/>
      <c r="U351" s="660"/>
      <c r="V351" s="661"/>
      <c r="W351" s="37" t="s">
        <v>86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6"/>
      <c r="P352" s="659" t="s">
        <v>85</v>
      </c>
      <c r="Q352" s="660"/>
      <c r="R352" s="660"/>
      <c r="S352" s="660"/>
      <c r="T352" s="660"/>
      <c r="U352" s="660"/>
      <c r="V352" s="661"/>
      <c r="W352" s="37" t="s">
        <v>68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customHeight="1" x14ac:dyDescent="0.25">
      <c r="A353" s="662" t="s">
        <v>561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customHeight="1" x14ac:dyDescent="0.25">
      <c r="A354" s="667" t="s">
        <v>143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562</v>
      </c>
      <c r="B355" s="54" t="s">
        <v>563</v>
      </c>
      <c r="C355" s="31">
        <v>4301031066</v>
      </c>
      <c r="D355" s="645">
        <v>4607091383836</v>
      </c>
      <c r="E355" s="646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48"/>
      <c r="R355" s="648"/>
      <c r="S355" s="648"/>
      <c r="T355" s="649"/>
      <c r="U355" s="34"/>
      <c r="V355" s="34"/>
      <c r="W355" s="35" t="s">
        <v>68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54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9" t="s">
        <v>85</v>
      </c>
      <c r="Q356" s="660"/>
      <c r="R356" s="660"/>
      <c r="S356" s="660"/>
      <c r="T356" s="660"/>
      <c r="U356" s="660"/>
      <c r="V356" s="661"/>
      <c r="W356" s="37" t="s">
        <v>86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6"/>
      <c r="P357" s="659" t="s">
        <v>85</v>
      </c>
      <c r="Q357" s="660"/>
      <c r="R357" s="660"/>
      <c r="S357" s="660"/>
      <c r="T357" s="660"/>
      <c r="U357" s="660"/>
      <c r="V357" s="661"/>
      <c r="W357" s="37" t="s">
        <v>68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customHeight="1" x14ac:dyDescent="0.25">
      <c r="A358" s="667" t="s">
        <v>63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565</v>
      </c>
      <c r="B359" s="54" t="s">
        <v>566</v>
      </c>
      <c r="C359" s="31">
        <v>4301051489</v>
      </c>
      <c r="D359" s="645">
        <v>4607091387919</v>
      </c>
      <c r="E359" s="646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48"/>
      <c r="R359" s="648"/>
      <c r="S359" s="648"/>
      <c r="T359" s="649"/>
      <c r="U359" s="34"/>
      <c r="V359" s="34"/>
      <c r="W359" s="35" t="s">
        <v>68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568</v>
      </c>
      <c r="B360" s="54" t="s">
        <v>569</v>
      </c>
      <c r="C360" s="31">
        <v>4301051461</v>
      </c>
      <c r="D360" s="645">
        <v>4680115883604</v>
      </c>
      <c r="E360" s="646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10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48"/>
      <c r="R360" s="648"/>
      <c r="S360" s="648"/>
      <c r="T360" s="649"/>
      <c r="U360" s="34"/>
      <c r="V360" s="34"/>
      <c r="W360" s="35" t="s">
        <v>68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570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571</v>
      </c>
      <c r="B361" s="54" t="s">
        <v>572</v>
      </c>
      <c r="C361" s="31">
        <v>4301051864</v>
      </c>
      <c r="D361" s="645">
        <v>4680115883567</v>
      </c>
      <c r="E361" s="646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48"/>
      <c r="R361" s="648"/>
      <c r="S361" s="648"/>
      <c r="T361" s="649"/>
      <c r="U361" s="34"/>
      <c r="V361" s="34"/>
      <c r="W361" s="35" t="s">
        <v>68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54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6"/>
      <c r="P362" s="659" t="s">
        <v>85</v>
      </c>
      <c r="Q362" s="660"/>
      <c r="R362" s="660"/>
      <c r="S362" s="660"/>
      <c r="T362" s="660"/>
      <c r="U362" s="660"/>
      <c r="V362" s="661"/>
      <c r="W362" s="37" t="s">
        <v>86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9" t="s">
        <v>85</v>
      </c>
      <c r="Q363" s="660"/>
      <c r="R363" s="660"/>
      <c r="S363" s="660"/>
      <c r="T363" s="660"/>
      <c r="U363" s="660"/>
      <c r="V363" s="661"/>
      <c r="W363" s="37" t="s">
        <v>68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customHeight="1" x14ac:dyDescent="0.2">
      <c r="A364" s="657" t="s">
        <v>574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8"/>
      <c r="AB364" s="48"/>
      <c r="AC364" s="48"/>
    </row>
    <row r="365" spans="1:68" ht="16.5" customHeight="1" x14ac:dyDescent="0.25">
      <c r="A365" s="662" t="s">
        <v>575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customHeight="1" x14ac:dyDescent="0.25">
      <c r="A366" s="667" t="s">
        <v>95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576</v>
      </c>
      <c r="B367" s="54" t="s">
        <v>577</v>
      </c>
      <c r="C367" s="31">
        <v>4301011869</v>
      </c>
      <c r="D367" s="645">
        <v>4680115884847</v>
      </c>
      <c r="E367" s="646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48"/>
      <c r="R367" s="648"/>
      <c r="S367" s="648"/>
      <c r="T367" s="649"/>
      <c r="U367" s="34"/>
      <c r="V367" s="34"/>
      <c r="W367" s="35" t="s">
        <v>68</v>
      </c>
      <c r="X367" s="641">
        <v>870</v>
      </c>
      <c r="Y367" s="642">
        <f t="shared" ref="Y367:Y373" si="57">IFERROR(IF(X367="",0,CEILING((X367/$H367),1)*$H367),"")</f>
        <v>870</v>
      </c>
      <c r="Z367" s="36">
        <f>IFERROR(IF(Y367=0,"",ROUNDUP(Y367/H367,0)*0.02175),"")</f>
        <v>1.2614999999999998</v>
      </c>
      <c r="AA367" s="56"/>
      <c r="AB367" s="57"/>
      <c r="AC367" s="415" t="s">
        <v>578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897.84</v>
      </c>
      <c r="BN367" s="64">
        <f t="shared" ref="BN367:BN373" si="59">IFERROR(Y367*I367/H367,"0")</f>
        <v>897.84</v>
      </c>
      <c r="BO367" s="64">
        <f t="shared" ref="BO367:BO373" si="60">IFERROR(1/J367*(X367/H367),"0")</f>
        <v>1.2083333333333333</v>
      </c>
      <c r="BP367" s="64">
        <f t="shared" ref="BP367:BP373" si="61">IFERROR(1/J367*(Y367/H367),"0")</f>
        <v>1.2083333333333333</v>
      </c>
    </row>
    <row r="368" spans="1:68" ht="27" customHeight="1" x14ac:dyDescent="0.25">
      <c r="A368" s="54" t="s">
        <v>579</v>
      </c>
      <c r="B368" s="54" t="s">
        <v>580</v>
      </c>
      <c r="C368" s="31">
        <v>4301011870</v>
      </c>
      <c r="D368" s="645">
        <v>4680115884854</v>
      </c>
      <c r="E368" s="646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48"/>
      <c r="R368" s="648"/>
      <c r="S368" s="648"/>
      <c r="T368" s="649"/>
      <c r="U368" s="34"/>
      <c r="V368" s="34"/>
      <c r="W368" s="35" t="s">
        <v>68</v>
      </c>
      <c r="X368" s="641">
        <v>206</v>
      </c>
      <c r="Y368" s="642">
        <f t="shared" si="57"/>
        <v>210</v>
      </c>
      <c r="Z368" s="36">
        <f>IFERROR(IF(Y368=0,"",ROUNDUP(Y368/H368,0)*0.02175),"")</f>
        <v>0.30449999999999999</v>
      </c>
      <c r="AA368" s="56"/>
      <c r="AB368" s="57"/>
      <c r="AC368" s="417" t="s">
        <v>581</v>
      </c>
      <c r="AG368" s="64"/>
      <c r="AJ368" s="68"/>
      <c r="AK368" s="68">
        <v>0</v>
      </c>
      <c r="BB368" s="418" t="s">
        <v>1</v>
      </c>
      <c r="BM368" s="64">
        <f t="shared" si="58"/>
        <v>212.59200000000001</v>
      </c>
      <c r="BN368" s="64">
        <f t="shared" si="59"/>
        <v>216.72</v>
      </c>
      <c r="BO368" s="64">
        <f t="shared" si="60"/>
        <v>0.28611111111111109</v>
      </c>
      <c r="BP368" s="64">
        <f t="shared" si="61"/>
        <v>0.29166666666666663</v>
      </c>
    </row>
    <row r="369" spans="1:68" ht="27" customHeight="1" x14ac:dyDescent="0.25">
      <c r="A369" s="54" t="s">
        <v>582</v>
      </c>
      <c r="B369" s="54" t="s">
        <v>583</v>
      </c>
      <c r="C369" s="31">
        <v>4301011832</v>
      </c>
      <c r="D369" s="645">
        <v>4607091383997</v>
      </c>
      <c r="E369" s="646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98</v>
      </c>
      <c r="L369" s="32"/>
      <c r="M369" s="33" t="s">
        <v>127</v>
      </c>
      <c r="N369" s="33"/>
      <c r="O369" s="32">
        <v>60</v>
      </c>
      <c r="P369" s="9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48"/>
      <c r="R369" s="648"/>
      <c r="S369" s="648"/>
      <c r="T369" s="649"/>
      <c r="U369" s="34"/>
      <c r="V369" s="34"/>
      <c r="W369" s="35" t="s">
        <v>68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584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4301011867</v>
      </c>
      <c r="D370" s="645">
        <v>4680115884830</v>
      </c>
      <c r="E370" s="646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98</v>
      </c>
      <c r="L370" s="32"/>
      <c r="M370" s="33" t="s">
        <v>67</v>
      </c>
      <c r="N370" s="33"/>
      <c r="O370" s="32">
        <v>60</v>
      </c>
      <c r="P370" s="98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48"/>
      <c r="R370" s="648"/>
      <c r="S370" s="648"/>
      <c r="T370" s="649"/>
      <c r="U370" s="34"/>
      <c r="V370" s="34"/>
      <c r="W370" s="35" t="s">
        <v>68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587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588</v>
      </c>
      <c r="B371" s="54" t="s">
        <v>589</v>
      </c>
      <c r="C371" s="31">
        <v>4301011433</v>
      </c>
      <c r="D371" s="645">
        <v>4680115882638</v>
      </c>
      <c r="E371" s="646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48"/>
      <c r="R371" s="648"/>
      <c r="S371" s="648"/>
      <c r="T371" s="649"/>
      <c r="U371" s="34"/>
      <c r="V371" s="34"/>
      <c r="W371" s="35" t="s">
        <v>68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590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591</v>
      </c>
      <c r="B372" s="54" t="s">
        <v>592</v>
      </c>
      <c r="C372" s="31">
        <v>4301011952</v>
      </c>
      <c r="D372" s="645">
        <v>4680115884922</v>
      </c>
      <c r="E372" s="646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48"/>
      <c r="R372" s="648"/>
      <c r="S372" s="648"/>
      <c r="T372" s="649"/>
      <c r="U372" s="34"/>
      <c r="V372" s="34"/>
      <c r="W372" s="35" t="s">
        <v>68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581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593</v>
      </c>
      <c r="B373" s="54" t="s">
        <v>594</v>
      </c>
      <c r="C373" s="31">
        <v>4301011868</v>
      </c>
      <c r="D373" s="645">
        <v>4680115884861</v>
      </c>
      <c r="E373" s="646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48"/>
      <c r="R373" s="648"/>
      <c r="S373" s="648"/>
      <c r="T373" s="649"/>
      <c r="U373" s="34"/>
      <c r="V373" s="34"/>
      <c r="W373" s="35" t="s">
        <v>68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587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4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6"/>
      <c r="P374" s="659" t="s">
        <v>85</v>
      </c>
      <c r="Q374" s="660"/>
      <c r="R374" s="660"/>
      <c r="S374" s="660"/>
      <c r="T374" s="660"/>
      <c r="U374" s="660"/>
      <c r="V374" s="661"/>
      <c r="W374" s="37" t="s">
        <v>86</v>
      </c>
      <c r="X374" s="643">
        <f>IFERROR(X367/H367,"0")+IFERROR(X368/H368,"0")+IFERROR(X369/H369,"0")+IFERROR(X370/H370,"0")+IFERROR(X371/H371,"0")+IFERROR(X372/H372,"0")+IFERROR(X373/H373,"0")</f>
        <v>71.733333333333334</v>
      </c>
      <c r="Y374" s="643">
        <f>IFERROR(Y367/H367,"0")+IFERROR(Y368/H368,"0")+IFERROR(Y369/H369,"0")+IFERROR(Y370/H370,"0")+IFERROR(Y371/H371,"0")+IFERROR(Y372/H372,"0")+IFERROR(Y373/H373,"0")</f>
        <v>72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1.5659999999999998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9" t="s">
        <v>85</v>
      </c>
      <c r="Q375" s="660"/>
      <c r="R375" s="660"/>
      <c r="S375" s="660"/>
      <c r="T375" s="660"/>
      <c r="U375" s="660"/>
      <c r="V375" s="661"/>
      <c r="W375" s="37" t="s">
        <v>68</v>
      </c>
      <c r="X375" s="643">
        <f>IFERROR(SUM(X367:X373),"0")</f>
        <v>1076</v>
      </c>
      <c r="Y375" s="643">
        <f>IFERROR(SUM(Y367:Y373),"0")</f>
        <v>1080</v>
      </c>
      <c r="Z375" s="37"/>
      <c r="AA375" s="644"/>
      <c r="AB375" s="644"/>
      <c r="AC375" s="644"/>
    </row>
    <row r="376" spans="1:68" ht="14.25" customHeight="1" x14ac:dyDescent="0.25">
      <c r="A376" s="667" t="s">
        <v>132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595</v>
      </c>
      <c r="B377" s="54" t="s">
        <v>596</v>
      </c>
      <c r="C377" s="31">
        <v>4301020178</v>
      </c>
      <c r="D377" s="645">
        <v>4607091383980</v>
      </c>
      <c r="E377" s="646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48"/>
      <c r="R377" s="648"/>
      <c r="S377" s="648"/>
      <c r="T377" s="649"/>
      <c r="U377" s="34"/>
      <c r="V377" s="34"/>
      <c r="W377" s="35" t="s">
        <v>68</v>
      </c>
      <c r="X377" s="641">
        <v>0</v>
      </c>
      <c r="Y377" s="642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29" t="s">
        <v>597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16.5" customHeight="1" x14ac:dyDescent="0.25">
      <c r="A378" s="54" t="s">
        <v>598</v>
      </c>
      <c r="B378" s="54" t="s">
        <v>599</v>
      </c>
      <c r="C378" s="31">
        <v>4301020179</v>
      </c>
      <c r="D378" s="645">
        <v>4607091384178</v>
      </c>
      <c r="E378" s="646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48"/>
      <c r="R378" s="648"/>
      <c r="S378" s="648"/>
      <c r="T378" s="649"/>
      <c r="U378" s="34"/>
      <c r="V378" s="34"/>
      <c r="W378" s="35" t="s">
        <v>68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597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4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6"/>
      <c r="P379" s="659" t="s">
        <v>85</v>
      </c>
      <c r="Q379" s="660"/>
      <c r="R379" s="660"/>
      <c r="S379" s="660"/>
      <c r="T379" s="660"/>
      <c r="U379" s="660"/>
      <c r="V379" s="661"/>
      <c r="W379" s="37" t="s">
        <v>86</v>
      </c>
      <c r="X379" s="643">
        <f>IFERROR(X377/H377,"0")+IFERROR(X378/H378,"0")</f>
        <v>0</v>
      </c>
      <c r="Y379" s="643">
        <f>IFERROR(Y377/H377,"0")+IFERROR(Y378/H378,"0")</f>
        <v>0</v>
      </c>
      <c r="Z379" s="643">
        <f>IFERROR(IF(Z377="",0,Z377),"0")+IFERROR(IF(Z378="",0,Z378),"0")</f>
        <v>0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9" t="s">
        <v>85</v>
      </c>
      <c r="Q380" s="660"/>
      <c r="R380" s="660"/>
      <c r="S380" s="660"/>
      <c r="T380" s="660"/>
      <c r="U380" s="660"/>
      <c r="V380" s="661"/>
      <c r="W380" s="37" t="s">
        <v>68</v>
      </c>
      <c r="X380" s="643">
        <f>IFERROR(SUM(X377:X378),"0")</f>
        <v>0</v>
      </c>
      <c r="Y380" s="643">
        <f>IFERROR(SUM(Y377:Y378),"0")</f>
        <v>0</v>
      </c>
      <c r="Z380" s="37"/>
      <c r="AA380" s="644"/>
      <c r="AB380" s="644"/>
      <c r="AC380" s="644"/>
    </row>
    <row r="381" spans="1:68" ht="14.25" customHeight="1" x14ac:dyDescent="0.25">
      <c r="A381" s="667" t="s">
        <v>63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customHeight="1" x14ac:dyDescent="0.25">
      <c r="A382" s="54" t="s">
        <v>600</v>
      </c>
      <c r="B382" s="54" t="s">
        <v>601</v>
      </c>
      <c r="C382" s="31">
        <v>4301051903</v>
      </c>
      <c r="D382" s="645">
        <v>4607091383928</v>
      </c>
      <c r="E382" s="646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48"/>
      <c r="R382" s="648"/>
      <c r="S382" s="648"/>
      <c r="T382" s="649"/>
      <c r="U382" s="34"/>
      <c r="V382" s="34"/>
      <c r="W382" s="35" t="s">
        <v>68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602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603</v>
      </c>
      <c r="B383" s="54" t="s">
        <v>604</v>
      </c>
      <c r="C383" s="31">
        <v>4301051897</v>
      </c>
      <c r="D383" s="645">
        <v>4607091384260</v>
      </c>
      <c r="E383" s="646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10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48"/>
      <c r="R383" s="648"/>
      <c r="S383" s="648"/>
      <c r="T383" s="649"/>
      <c r="U383" s="34"/>
      <c r="V383" s="34"/>
      <c r="W383" s="35" t="s">
        <v>68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605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4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9" t="s">
        <v>85</v>
      </c>
      <c r="Q384" s="660"/>
      <c r="R384" s="660"/>
      <c r="S384" s="660"/>
      <c r="T384" s="660"/>
      <c r="U384" s="660"/>
      <c r="V384" s="661"/>
      <c r="W384" s="37" t="s">
        <v>86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9" t="s">
        <v>85</v>
      </c>
      <c r="Q385" s="660"/>
      <c r="R385" s="660"/>
      <c r="S385" s="660"/>
      <c r="T385" s="660"/>
      <c r="U385" s="660"/>
      <c r="V385" s="661"/>
      <c r="W385" s="37" t="s">
        <v>68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customHeight="1" x14ac:dyDescent="0.25">
      <c r="A386" s="667" t="s">
        <v>169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606</v>
      </c>
      <c r="B387" s="54" t="s">
        <v>607</v>
      </c>
      <c r="C387" s="31">
        <v>4301060439</v>
      </c>
      <c r="D387" s="645">
        <v>4607091384673</v>
      </c>
      <c r="E387" s="646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3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48"/>
      <c r="R387" s="648"/>
      <c r="S387" s="648"/>
      <c r="T387" s="649"/>
      <c r="U387" s="34"/>
      <c r="V387" s="34"/>
      <c r="W387" s="35" t="s">
        <v>68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608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54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6"/>
      <c r="P388" s="659" t="s">
        <v>85</v>
      </c>
      <c r="Q388" s="660"/>
      <c r="R388" s="660"/>
      <c r="S388" s="660"/>
      <c r="T388" s="660"/>
      <c r="U388" s="660"/>
      <c r="V388" s="661"/>
      <c r="W388" s="37" t="s">
        <v>86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6"/>
      <c r="P389" s="659" t="s">
        <v>85</v>
      </c>
      <c r="Q389" s="660"/>
      <c r="R389" s="660"/>
      <c r="S389" s="660"/>
      <c r="T389" s="660"/>
      <c r="U389" s="660"/>
      <c r="V389" s="661"/>
      <c r="W389" s="37" t="s">
        <v>68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customHeight="1" x14ac:dyDescent="0.25">
      <c r="A390" s="662" t="s">
        <v>609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customHeight="1" x14ac:dyDescent="0.25">
      <c r="A391" s="667" t="s">
        <v>95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customHeight="1" x14ac:dyDescent="0.25">
      <c r="A392" s="54" t="s">
        <v>610</v>
      </c>
      <c r="B392" s="54" t="s">
        <v>611</v>
      </c>
      <c r="C392" s="31">
        <v>4301011483</v>
      </c>
      <c r="D392" s="645">
        <v>4680115881907</v>
      </c>
      <c r="E392" s="646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48"/>
      <c r="R392" s="648"/>
      <c r="S392" s="648"/>
      <c r="T392" s="649"/>
      <c r="U392" s="34"/>
      <c r="V392" s="34"/>
      <c r="W392" s="35" t="s">
        <v>68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612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610</v>
      </c>
      <c r="B393" s="54" t="s">
        <v>613</v>
      </c>
      <c r="C393" s="31">
        <v>4301011873</v>
      </c>
      <c r="D393" s="645">
        <v>4680115881907</v>
      </c>
      <c r="E393" s="646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48"/>
      <c r="R393" s="648"/>
      <c r="S393" s="648"/>
      <c r="T393" s="649"/>
      <c r="U393" s="34"/>
      <c r="V393" s="34"/>
      <c r="W393" s="35" t="s">
        <v>68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615</v>
      </c>
      <c r="B394" s="54" t="s">
        <v>616</v>
      </c>
      <c r="C394" s="31">
        <v>4301011874</v>
      </c>
      <c r="D394" s="645">
        <v>4680115884892</v>
      </c>
      <c r="E394" s="646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7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48"/>
      <c r="R394" s="648"/>
      <c r="S394" s="648"/>
      <c r="T394" s="649"/>
      <c r="U394" s="34"/>
      <c r="V394" s="34"/>
      <c r="W394" s="35" t="s">
        <v>68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4301011875</v>
      </c>
      <c r="D395" s="645">
        <v>4680115884885</v>
      </c>
      <c r="E395" s="646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48"/>
      <c r="R395" s="648"/>
      <c r="S395" s="648"/>
      <c r="T395" s="649"/>
      <c r="U395" s="34"/>
      <c r="V395" s="34"/>
      <c r="W395" s="35" t="s">
        <v>68</v>
      </c>
      <c r="X395" s="641">
        <v>9</v>
      </c>
      <c r="Y395" s="642">
        <f>IFERROR(IF(X395="",0,CEILING((X395/$H395),1)*$H395),"")</f>
        <v>12</v>
      </c>
      <c r="Z395" s="36">
        <f>IFERROR(IF(Y395=0,"",ROUNDUP(Y395/H395,0)*0.01898),"")</f>
        <v>1.898E-2</v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>IFERROR(X395*I395/H395,"0")</f>
        <v>9.3262499999999999</v>
      </c>
      <c r="BN395" s="64">
        <f>IFERROR(Y395*I395/H395,"0")</f>
        <v>12.435</v>
      </c>
      <c r="BO395" s="64">
        <f>IFERROR(1/J395*(X395/H395),"0")</f>
        <v>1.171875E-2</v>
      </c>
      <c r="BP395" s="64">
        <f>IFERROR(1/J395*(Y395/H395),"0")</f>
        <v>1.5625E-2</v>
      </c>
    </row>
    <row r="396" spans="1:68" ht="37.5" customHeight="1" x14ac:dyDescent="0.25">
      <c r="A396" s="54" t="s">
        <v>620</v>
      </c>
      <c r="B396" s="54" t="s">
        <v>621</v>
      </c>
      <c r="C396" s="31">
        <v>4301011871</v>
      </c>
      <c r="D396" s="645">
        <v>4680115884908</v>
      </c>
      <c r="E396" s="646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48"/>
      <c r="R396" s="648"/>
      <c r="S396" s="648"/>
      <c r="T396" s="649"/>
      <c r="U396" s="34"/>
      <c r="V396" s="34"/>
      <c r="W396" s="35" t="s">
        <v>68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4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6"/>
      <c r="P397" s="659" t="s">
        <v>85</v>
      </c>
      <c r="Q397" s="660"/>
      <c r="R397" s="660"/>
      <c r="S397" s="660"/>
      <c r="T397" s="660"/>
      <c r="U397" s="660"/>
      <c r="V397" s="661"/>
      <c r="W397" s="37" t="s">
        <v>86</v>
      </c>
      <c r="X397" s="643">
        <f>IFERROR(X392/H392,"0")+IFERROR(X393/H393,"0")+IFERROR(X394/H394,"0")+IFERROR(X395/H395,"0")+IFERROR(X396/H396,"0")</f>
        <v>0.75</v>
      </c>
      <c r="Y397" s="643">
        <f>IFERROR(Y392/H392,"0")+IFERROR(Y393/H393,"0")+IFERROR(Y394/H394,"0")+IFERROR(Y395/H395,"0")+IFERROR(Y396/H396,"0")</f>
        <v>1</v>
      </c>
      <c r="Z397" s="643">
        <f>IFERROR(IF(Z392="",0,Z392),"0")+IFERROR(IF(Z393="",0,Z393),"0")+IFERROR(IF(Z394="",0,Z394),"0")+IFERROR(IF(Z395="",0,Z395),"0")+IFERROR(IF(Z396="",0,Z396),"0")</f>
        <v>1.898E-2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6"/>
      <c r="P398" s="659" t="s">
        <v>85</v>
      </c>
      <c r="Q398" s="660"/>
      <c r="R398" s="660"/>
      <c r="S398" s="660"/>
      <c r="T398" s="660"/>
      <c r="U398" s="660"/>
      <c r="V398" s="661"/>
      <c r="W398" s="37" t="s">
        <v>68</v>
      </c>
      <c r="X398" s="643">
        <f>IFERROR(SUM(X392:X396),"0")</f>
        <v>9</v>
      </c>
      <c r="Y398" s="643">
        <f>IFERROR(SUM(Y392:Y396),"0")</f>
        <v>12</v>
      </c>
      <c r="Z398" s="37"/>
      <c r="AA398" s="644"/>
      <c r="AB398" s="644"/>
      <c r="AC398" s="644"/>
    </row>
    <row r="399" spans="1:68" ht="14.25" customHeight="1" x14ac:dyDescent="0.25">
      <c r="A399" s="667" t="s">
        <v>143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622</v>
      </c>
      <c r="B400" s="54" t="s">
        <v>623</v>
      </c>
      <c r="C400" s="31">
        <v>4301031303</v>
      </c>
      <c r="D400" s="645">
        <v>4607091384802</v>
      </c>
      <c r="E400" s="646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48"/>
      <c r="R400" s="648"/>
      <c r="S400" s="648"/>
      <c r="T400" s="649"/>
      <c r="U400" s="34"/>
      <c r="V400" s="34"/>
      <c r="W400" s="35" t="s">
        <v>68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54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6"/>
      <c r="P401" s="659" t="s">
        <v>85</v>
      </c>
      <c r="Q401" s="660"/>
      <c r="R401" s="660"/>
      <c r="S401" s="660"/>
      <c r="T401" s="660"/>
      <c r="U401" s="660"/>
      <c r="V401" s="661"/>
      <c r="W401" s="37" t="s">
        <v>86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6"/>
      <c r="P402" s="659" t="s">
        <v>85</v>
      </c>
      <c r="Q402" s="660"/>
      <c r="R402" s="660"/>
      <c r="S402" s="660"/>
      <c r="T402" s="660"/>
      <c r="U402" s="660"/>
      <c r="V402" s="661"/>
      <c r="W402" s="37" t="s">
        <v>68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customHeight="1" x14ac:dyDescent="0.25">
      <c r="A403" s="667" t="s">
        <v>63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625</v>
      </c>
      <c r="B404" s="54" t="s">
        <v>626</v>
      </c>
      <c r="C404" s="31">
        <v>4301051899</v>
      </c>
      <c r="D404" s="645">
        <v>4607091384246</v>
      </c>
      <c r="E404" s="646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48"/>
      <c r="R404" s="648"/>
      <c r="S404" s="648"/>
      <c r="T404" s="649"/>
      <c r="U404" s="34"/>
      <c r="V404" s="34"/>
      <c r="W404" s="35" t="s">
        <v>68</v>
      </c>
      <c r="X404" s="641">
        <v>3114</v>
      </c>
      <c r="Y404" s="642">
        <f>IFERROR(IF(X404="",0,CEILING((X404/$H404),1)*$H404),"")</f>
        <v>3114</v>
      </c>
      <c r="Z404" s="36">
        <f>IFERROR(IF(Y404=0,"",ROUNDUP(Y404/H404,0)*0.01898),"")</f>
        <v>6.5670799999999998</v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3293.5740000000001</v>
      </c>
      <c r="BN404" s="64">
        <f>IFERROR(Y404*I404/H404,"0")</f>
        <v>3293.5740000000001</v>
      </c>
      <c r="BO404" s="64">
        <f>IFERROR(1/J404*(X404/H404),"0")</f>
        <v>5.40625</v>
      </c>
      <c r="BP404" s="64">
        <f>IFERROR(1/J404*(Y404/H404),"0")</f>
        <v>5.40625</v>
      </c>
    </row>
    <row r="405" spans="1:68" ht="37.5" customHeight="1" x14ac:dyDescent="0.25">
      <c r="A405" s="54" t="s">
        <v>628</v>
      </c>
      <c r="B405" s="54" t="s">
        <v>629</v>
      </c>
      <c r="C405" s="31">
        <v>4301051901</v>
      </c>
      <c r="D405" s="645">
        <v>4680115881976</v>
      </c>
      <c r="E405" s="646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2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48"/>
      <c r="R405" s="648"/>
      <c r="S405" s="648"/>
      <c r="T405" s="649"/>
      <c r="U405" s="34"/>
      <c r="V405" s="34"/>
      <c r="W405" s="35" t="s">
        <v>68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630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631</v>
      </c>
      <c r="B406" s="54" t="s">
        <v>632</v>
      </c>
      <c r="C406" s="31">
        <v>4301051660</v>
      </c>
      <c r="D406" s="645">
        <v>4607091384253</v>
      </c>
      <c r="E406" s="646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48"/>
      <c r="R406" s="648"/>
      <c r="S406" s="648"/>
      <c r="T406" s="649"/>
      <c r="U406" s="34"/>
      <c r="V406" s="34"/>
      <c r="W406" s="35" t="s">
        <v>68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633</v>
      </c>
      <c r="B407" s="54" t="s">
        <v>634</v>
      </c>
      <c r="C407" s="31">
        <v>4301051446</v>
      </c>
      <c r="D407" s="645">
        <v>4680115881969</v>
      </c>
      <c r="E407" s="646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48"/>
      <c r="R407" s="648"/>
      <c r="S407" s="648"/>
      <c r="T407" s="649"/>
      <c r="U407" s="34"/>
      <c r="V407" s="34"/>
      <c r="W407" s="35" t="s">
        <v>68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635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4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6"/>
      <c r="P408" s="659" t="s">
        <v>85</v>
      </c>
      <c r="Q408" s="660"/>
      <c r="R408" s="660"/>
      <c r="S408" s="660"/>
      <c r="T408" s="660"/>
      <c r="U408" s="660"/>
      <c r="V408" s="661"/>
      <c r="W408" s="37" t="s">
        <v>86</v>
      </c>
      <c r="X408" s="643">
        <f>IFERROR(X404/H404,"0")+IFERROR(X405/H405,"0")+IFERROR(X406/H406,"0")+IFERROR(X407/H407,"0")</f>
        <v>346</v>
      </c>
      <c r="Y408" s="643">
        <f>IFERROR(Y404/H404,"0")+IFERROR(Y405/H405,"0")+IFERROR(Y406/H406,"0")+IFERROR(Y407/H407,"0")</f>
        <v>346</v>
      </c>
      <c r="Z408" s="643">
        <f>IFERROR(IF(Z404="",0,Z404),"0")+IFERROR(IF(Z405="",0,Z405),"0")+IFERROR(IF(Z406="",0,Z406),"0")+IFERROR(IF(Z407="",0,Z407),"0")</f>
        <v>6.5670799999999998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6"/>
      <c r="P409" s="659" t="s">
        <v>85</v>
      </c>
      <c r="Q409" s="660"/>
      <c r="R409" s="660"/>
      <c r="S409" s="660"/>
      <c r="T409" s="660"/>
      <c r="U409" s="660"/>
      <c r="V409" s="661"/>
      <c r="W409" s="37" t="s">
        <v>68</v>
      </c>
      <c r="X409" s="643">
        <f>IFERROR(SUM(X404:X407),"0")</f>
        <v>3114</v>
      </c>
      <c r="Y409" s="643">
        <f>IFERROR(SUM(Y404:Y407),"0")</f>
        <v>3114</v>
      </c>
      <c r="Z409" s="37"/>
      <c r="AA409" s="644"/>
      <c r="AB409" s="644"/>
      <c r="AC409" s="644"/>
    </row>
    <row r="410" spans="1:68" ht="14.25" customHeight="1" x14ac:dyDescent="0.25">
      <c r="A410" s="667" t="s">
        <v>169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customHeight="1" x14ac:dyDescent="0.25">
      <c r="A411" s="54" t="s">
        <v>636</v>
      </c>
      <c r="B411" s="54" t="s">
        <v>637</v>
      </c>
      <c r="C411" s="31">
        <v>4301060441</v>
      </c>
      <c r="D411" s="645">
        <v>4607091389357</v>
      </c>
      <c r="E411" s="646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48"/>
      <c r="R411" s="648"/>
      <c r="S411" s="648"/>
      <c r="T411" s="649"/>
      <c r="U411" s="34"/>
      <c r="V411" s="34"/>
      <c r="W411" s="35" t="s">
        <v>68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54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6"/>
      <c r="P412" s="659" t="s">
        <v>85</v>
      </c>
      <c r="Q412" s="660"/>
      <c r="R412" s="660"/>
      <c r="S412" s="660"/>
      <c r="T412" s="660"/>
      <c r="U412" s="660"/>
      <c r="V412" s="661"/>
      <c r="W412" s="37" t="s">
        <v>86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6"/>
      <c r="P413" s="659" t="s">
        <v>85</v>
      </c>
      <c r="Q413" s="660"/>
      <c r="R413" s="660"/>
      <c r="S413" s="660"/>
      <c r="T413" s="660"/>
      <c r="U413" s="660"/>
      <c r="V413" s="661"/>
      <c r="W413" s="37" t="s">
        <v>68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customHeight="1" x14ac:dyDescent="0.2">
      <c r="A414" s="657" t="s">
        <v>639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8"/>
      <c r="AB414" s="48"/>
      <c r="AC414" s="48"/>
    </row>
    <row r="415" spans="1:68" ht="16.5" customHeight="1" x14ac:dyDescent="0.25">
      <c r="A415" s="662" t="s">
        <v>640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customHeight="1" x14ac:dyDescent="0.25">
      <c r="A416" s="667" t="s">
        <v>143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641</v>
      </c>
      <c r="B417" s="54" t="s">
        <v>642</v>
      </c>
      <c r="C417" s="31">
        <v>4301031405</v>
      </c>
      <c r="D417" s="645">
        <v>4680115886100</v>
      </c>
      <c r="E417" s="646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48"/>
      <c r="R417" s="648"/>
      <c r="S417" s="648"/>
      <c r="T417" s="649"/>
      <c r="U417" s="34"/>
      <c r="V417" s="34"/>
      <c r="W417" s="35" t="s">
        <v>68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643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644</v>
      </c>
      <c r="B418" s="54" t="s">
        <v>645</v>
      </c>
      <c r="C418" s="31">
        <v>4301031406</v>
      </c>
      <c r="D418" s="645">
        <v>4680115886117</v>
      </c>
      <c r="E418" s="646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48"/>
      <c r="R418" s="648"/>
      <c r="S418" s="648"/>
      <c r="T418" s="649"/>
      <c r="U418" s="34"/>
      <c r="V418" s="34"/>
      <c r="W418" s="35" t="s">
        <v>68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644</v>
      </c>
      <c r="B419" s="54" t="s">
        <v>647</v>
      </c>
      <c r="C419" s="31">
        <v>4301031382</v>
      </c>
      <c r="D419" s="645">
        <v>4680115886117</v>
      </c>
      <c r="E419" s="646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48"/>
      <c r="R419" s="648"/>
      <c r="S419" s="648"/>
      <c r="T419" s="649"/>
      <c r="U419" s="34"/>
      <c r="V419" s="34"/>
      <c r="W419" s="35" t="s">
        <v>68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648</v>
      </c>
      <c r="B420" s="54" t="s">
        <v>649</v>
      </c>
      <c r="C420" s="31">
        <v>4301031402</v>
      </c>
      <c r="D420" s="645">
        <v>4680115886124</v>
      </c>
      <c r="E420" s="646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48"/>
      <c r="R420" s="648"/>
      <c r="S420" s="648"/>
      <c r="T420" s="649"/>
      <c r="U420" s="34"/>
      <c r="V420" s="34"/>
      <c r="W420" s="35" t="s">
        <v>68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4301031366</v>
      </c>
      <c r="D421" s="645">
        <v>4680115883147</v>
      </c>
      <c r="E421" s="646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48"/>
      <c r="R421" s="648"/>
      <c r="S421" s="648"/>
      <c r="T421" s="649"/>
      <c r="U421" s="34"/>
      <c r="V421" s="34"/>
      <c r="W421" s="35" t="s">
        <v>68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653</v>
      </c>
      <c r="B422" s="54" t="s">
        <v>654</v>
      </c>
      <c r="C422" s="31">
        <v>4301031362</v>
      </c>
      <c r="D422" s="645">
        <v>4607091384338</v>
      </c>
      <c r="E422" s="646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48"/>
      <c r="R422" s="648"/>
      <c r="S422" s="648"/>
      <c r="T422" s="649"/>
      <c r="U422" s="34"/>
      <c r="V422" s="34"/>
      <c r="W422" s="35" t="s">
        <v>68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643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655</v>
      </c>
      <c r="B423" s="54" t="s">
        <v>656</v>
      </c>
      <c r="C423" s="31">
        <v>4301031361</v>
      </c>
      <c r="D423" s="645">
        <v>4607091389524</v>
      </c>
      <c r="E423" s="646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7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48"/>
      <c r="R423" s="648"/>
      <c r="S423" s="648"/>
      <c r="T423" s="649"/>
      <c r="U423" s="34"/>
      <c r="V423" s="34"/>
      <c r="W423" s="35" t="s">
        <v>68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657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658</v>
      </c>
      <c r="B424" s="54" t="s">
        <v>659</v>
      </c>
      <c r="C424" s="31">
        <v>4301031364</v>
      </c>
      <c r="D424" s="645">
        <v>4680115883161</v>
      </c>
      <c r="E424" s="646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48"/>
      <c r="R424" s="648"/>
      <c r="S424" s="648"/>
      <c r="T424" s="649"/>
      <c r="U424" s="34"/>
      <c r="V424" s="34"/>
      <c r="W424" s="35" t="s">
        <v>68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660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661</v>
      </c>
      <c r="B425" s="54" t="s">
        <v>662</v>
      </c>
      <c r="C425" s="31">
        <v>4301031358</v>
      </c>
      <c r="D425" s="645">
        <v>4607091389531</v>
      </c>
      <c r="E425" s="646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48"/>
      <c r="R425" s="648"/>
      <c r="S425" s="648"/>
      <c r="T425" s="649"/>
      <c r="U425" s="34"/>
      <c r="V425" s="34"/>
      <c r="W425" s="35" t="s">
        <v>68</v>
      </c>
      <c r="X425" s="641">
        <v>3</v>
      </c>
      <c r="Y425" s="642">
        <f t="shared" si="62"/>
        <v>4.2</v>
      </c>
      <c r="Z425" s="36">
        <f t="shared" si="67"/>
        <v>1.004E-2</v>
      </c>
      <c r="AA425" s="56"/>
      <c r="AB425" s="57"/>
      <c r="AC425" s="477" t="s">
        <v>663</v>
      </c>
      <c r="AG425" s="64"/>
      <c r="AJ425" s="68"/>
      <c r="AK425" s="68">
        <v>0</v>
      </c>
      <c r="BB425" s="478" t="s">
        <v>1</v>
      </c>
      <c r="BM425" s="64">
        <f t="shared" si="63"/>
        <v>3.1857142857142855</v>
      </c>
      <c r="BN425" s="64">
        <f t="shared" si="64"/>
        <v>4.46</v>
      </c>
      <c r="BO425" s="64">
        <f t="shared" si="65"/>
        <v>6.1050061050061059E-3</v>
      </c>
      <c r="BP425" s="64">
        <f t="shared" si="66"/>
        <v>8.5470085470085479E-3</v>
      </c>
    </row>
    <row r="426" spans="1:68" ht="37.5" customHeight="1" x14ac:dyDescent="0.25">
      <c r="A426" s="54" t="s">
        <v>664</v>
      </c>
      <c r="B426" s="54" t="s">
        <v>665</v>
      </c>
      <c r="C426" s="31">
        <v>4301031360</v>
      </c>
      <c r="D426" s="645">
        <v>4607091384345</v>
      </c>
      <c r="E426" s="646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48"/>
      <c r="R426" s="648"/>
      <c r="S426" s="648"/>
      <c r="T426" s="649"/>
      <c r="U426" s="34"/>
      <c r="V426" s="34"/>
      <c r="W426" s="35" t="s">
        <v>68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660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4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9" t="s">
        <v>85</v>
      </c>
      <c r="Q427" s="660"/>
      <c r="R427" s="660"/>
      <c r="S427" s="660"/>
      <c r="T427" s="660"/>
      <c r="U427" s="660"/>
      <c r="V427" s="661"/>
      <c r="W427" s="37" t="s">
        <v>86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1.4285714285714286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2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1.004E-2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9" t="s">
        <v>85</v>
      </c>
      <c r="Q428" s="660"/>
      <c r="R428" s="660"/>
      <c r="S428" s="660"/>
      <c r="T428" s="660"/>
      <c r="U428" s="660"/>
      <c r="V428" s="661"/>
      <c r="W428" s="37" t="s">
        <v>68</v>
      </c>
      <c r="X428" s="643">
        <f>IFERROR(SUM(X417:X426),"0")</f>
        <v>3</v>
      </c>
      <c r="Y428" s="643">
        <f>IFERROR(SUM(Y417:Y426),"0")</f>
        <v>4.2</v>
      </c>
      <c r="Z428" s="37"/>
      <c r="AA428" s="644"/>
      <c r="AB428" s="644"/>
      <c r="AC428" s="644"/>
    </row>
    <row r="429" spans="1:68" ht="14.25" customHeight="1" x14ac:dyDescent="0.25">
      <c r="A429" s="667" t="s">
        <v>63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customHeight="1" x14ac:dyDescent="0.25">
      <c r="A430" s="54" t="s">
        <v>666</v>
      </c>
      <c r="B430" s="54" t="s">
        <v>667</v>
      </c>
      <c r="C430" s="31">
        <v>4301051284</v>
      </c>
      <c r="D430" s="645">
        <v>4607091384352</v>
      </c>
      <c r="E430" s="646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48"/>
      <c r="R430" s="648"/>
      <c r="S430" s="648"/>
      <c r="T430" s="649"/>
      <c r="U430" s="34"/>
      <c r="V430" s="34"/>
      <c r="W430" s="35" t="s">
        <v>68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668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669</v>
      </c>
      <c r="B431" s="54" t="s">
        <v>670</v>
      </c>
      <c r="C431" s="31">
        <v>4301051431</v>
      </c>
      <c r="D431" s="645">
        <v>4607091389654</v>
      </c>
      <c r="E431" s="646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48"/>
      <c r="R431" s="648"/>
      <c r="S431" s="648"/>
      <c r="T431" s="649"/>
      <c r="U431" s="34"/>
      <c r="V431" s="34"/>
      <c r="W431" s="35" t="s">
        <v>68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671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54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6"/>
      <c r="P432" s="659" t="s">
        <v>85</v>
      </c>
      <c r="Q432" s="660"/>
      <c r="R432" s="660"/>
      <c r="S432" s="660"/>
      <c r="T432" s="660"/>
      <c r="U432" s="660"/>
      <c r="V432" s="661"/>
      <c r="W432" s="37" t="s">
        <v>86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9" t="s">
        <v>85</v>
      </c>
      <c r="Q433" s="660"/>
      <c r="R433" s="660"/>
      <c r="S433" s="660"/>
      <c r="T433" s="660"/>
      <c r="U433" s="660"/>
      <c r="V433" s="661"/>
      <c r="W433" s="37" t="s">
        <v>68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customHeight="1" x14ac:dyDescent="0.25">
      <c r="A434" s="662" t="s">
        <v>672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customHeight="1" x14ac:dyDescent="0.25">
      <c r="A435" s="667" t="s">
        <v>132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customHeight="1" x14ac:dyDescent="0.25">
      <c r="A436" s="54" t="s">
        <v>673</v>
      </c>
      <c r="B436" s="54" t="s">
        <v>674</v>
      </c>
      <c r="C436" s="31">
        <v>4301020319</v>
      </c>
      <c r="D436" s="645">
        <v>4680115885240</v>
      </c>
      <c r="E436" s="646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48"/>
      <c r="R436" s="648"/>
      <c r="S436" s="648"/>
      <c r="T436" s="649"/>
      <c r="U436" s="34"/>
      <c r="V436" s="34"/>
      <c r="W436" s="35" t="s">
        <v>68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675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676</v>
      </c>
      <c r="B437" s="54" t="s">
        <v>677</v>
      </c>
      <c r="C437" s="31">
        <v>4301020315</v>
      </c>
      <c r="D437" s="645">
        <v>4607091389364</v>
      </c>
      <c r="E437" s="646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48"/>
      <c r="R437" s="648"/>
      <c r="S437" s="648"/>
      <c r="T437" s="649"/>
      <c r="U437" s="34"/>
      <c r="V437" s="34"/>
      <c r="W437" s="35" t="s">
        <v>68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54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6"/>
      <c r="P438" s="659" t="s">
        <v>85</v>
      </c>
      <c r="Q438" s="660"/>
      <c r="R438" s="660"/>
      <c r="S438" s="660"/>
      <c r="T438" s="660"/>
      <c r="U438" s="660"/>
      <c r="V438" s="661"/>
      <c r="W438" s="37" t="s">
        <v>86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6"/>
      <c r="P439" s="659" t="s">
        <v>85</v>
      </c>
      <c r="Q439" s="660"/>
      <c r="R439" s="660"/>
      <c r="S439" s="660"/>
      <c r="T439" s="660"/>
      <c r="U439" s="660"/>
      <c r="V439" s="661"/>
      <c r="W439" s="37" t="s">
        <v>68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customHeight="1" x14ac:dyDescent="0.25">
      <c r="A440" s="667" t="s">
        <v>143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679</v>
      </c>
      <c r="B441" s="54" t="s">
        <v>680</v>
      </c>
      <c r="C441" s="31">
        <v>4301031403</v>
      </c>
      <c r="D441" s="645">
        <v>4680115886094</v>
      </c>
      <c r="E441" s="646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48"/>
      <c r="R441" s="648"/>
      <c r="S441" s="648"/>
      <c r="T441" s="649"/>
      <c r="U441" s="34"/>
      <c r="V441" s="34"/>
      <c r="W441" s="35" t="s">
        <v>68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681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4301031363</v>
      </c>
      <c r="D442" s="645">
        <v>4607091389425</v>
      </c>
      <c r="E442" s="646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48"/>
      <c r="R442" s="648"/>
      <c r="S442" s="648"/>
      <c r="T442" s="649"/>
      <c r="U442" s="34"/>
      <c r="V442" s="34"/>
      <c r="W442" s="35" t="s">
        <v>68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684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4301031373</v>
      </c>
      <c r="D443" s="645">
        <v>4680115880771</v>
      </c>
      <c r="E443" s="646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48"/>
      <c r="R443" s="648"/>
      <c r="S443" s="648"/>
      <c r="T443" s="649"/>
      <c r="U443" s="34"/>
      <c r="V443" s="34"/>
      <c r="W443" s="35" t="s">
        <v>68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687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688</v>
      </c>
      <c r="B444" s="54" t="s">
        <v>689</v>
      </c>
      <c r="C444" s="31">
        <v>4301031359</v>
      </c>
      <c r="D444" s="645">
        <v>4607091389500</v>
      </c>
      <c r="E444" s="646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48"/>
      <c r="R444" s="648"/>
      <c r="S444" s="648"/>
      <c r="T444" s="649"/>
      <c r="U444" s="34"/>
      <c r="V444" s="34"/>
      <c r="W444" s="35" t="s">
        <v>68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687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54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6"/>
      <c r="P445" s="659" t="s">
        <v>85</v>
      </c>
      <c r="Q445" s="660"/>
      <c r="R445" s="660"/>
      <c r="S445" s="660"/>
      <c r="T445" s="660"/>
      <c r="U445" s="660"/>
      <c r="V445" s="661"/>
      <c r="W445" s="37" t="s">
        <v>86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6"/>
      <c r="P446" s="659" t="s">
        <v>85</v>
      </c>
      <c r="Q446" s="660"/>
      <c r="R446" s="660"/>
      <c r="S446" s="660"/>
      <c r="T446" s="660"/>
      <c r="U446" s="660"/>
      <c r="V446" s="661"/>
      <c r="W446" s="37" t="s">
        <v>68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customHeight="1" x14ac:dyDescent="0.25">
      <c r="A447" s="662" t="s">
        <v>690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customHeight="1" x14ac:dyDescent="0.25">
      <c r="A448" s="667" t="s">
        <v>143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691</v>
      </c>
      <c r="B449" s="54" t="s">
        <v>692</v>
      </c>
      <c r="C449" s="31">
        <v>4301031294</v>
      </c>
      <c r="D449" s="645">
        <v>4680115885189</v>
      </c>
      <c r="E449" s="646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48"/>
      <c r="R449" s="648"/>
      <c r="S449" s="648"/>
      <c r="T449" s="649"/>
      <c r="U449" s="34"/>
      <c r="V449" s="34"/>
      <c r="W449" s="35" t="s">
        <v>68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693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4301031347</v>
      </c>
      <c r="D450" s="645">
        <v>4680115885110</v>
      </c>
      <c r="E450" s="646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48"/>
      <c r="R450" s="648"/>
      <c r="S450" s="648"/>
      <c r="T450" s="649"/>
      <c r="U450" s="34"/>
      <c r="V450" s="34"/>
      <c r="W450" s="35" t="s">
        <v>68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696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54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6"/>
      <c r="P451" s="659" t="s">
        <v>85</v>
      </c>
      <c r="Q451" s="660"/>
      <c r="R451" s="660"/>
      <c r="S451" s="660"/>
      <c r="T451" s="660"/>
      <c r="U451" s="660"/>
      <c r="V451" s="661"/>
      <c r="W451" s="37" t="s">
        <v>86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6"/>
      <c r="P452" s="659" t="s">
        <v>85</v>
      </c>
      <c r="Q452" s="660"/>
      <c r="R452" s="660"/>
      <c r="S452" s="660"/>
      <c r="T452" s="660"/>
      <c r="U452" s="660"/>
      <c r="V452" s="661"/>
      <c r="W452" s="37" t="s">
        <v>68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customHeight="1" x14ac:dyDescent="0.25">
      <c r="A453" s="662" t="s">
        <v>697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customHeight="1" x14ac:dyDescent="0.25">
      <c r="A454" s="667" t="s">
        <v>143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customHeight="1" x14ac:dyDescent="0.25">
      <c r="A455" s="54" t="s">
        <v>698</v>
      </c>
      <c r="B455" s="54" t="s">
        <v>699</v>
      </c>
      <c r="C455" s="31">
        <v>4301031261</v>
      </c>
      <c r="D455" s="645">
        <v>4680115885103</v>
      </c>
      <c r="E455" s="646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48"/>
      <c r="R455" s="648"/>
      <c r="S455" s="648"/>
      <c r="T455" s="649"/>
      <c r="U455" s="34"/>
      <c r="V455" s="34"/>
      <c r="W455" s="35" t="s">
        <v>68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700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4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6"/>
      <c r="P456" s="659" t="s">
        <v>85</v>
      </c>
      <c r="Q456" s="660"/>
      <c r="R456" s="660"/>
      <c r="S456" s="660"/>
      <c r="T456" s="660"/>
      <c r="U456" s="660"/>
      <c r="V456" s="661"/>
      <c r="W456" s="37" t="s">
        <v>86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6"/>
      <c r="P457" s="659" t="s">
        <v>85</v>
      </c>
      <c r="Q457" s="660"/>
      <c r="R457" s="660"/>
      <c r="S457" s="660"/>
      <c r="T457" s="660"/>
      <c r="U457" s="660"/>
      <c r="V457" s="661"/>
      <c r="W457" s="37" t="s">
        <v>68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customHeight="1" x14ac:dyDescent="0.25">
      <c r="A458" s="667" t="s">
        <v>169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customHeight="1" x14ac:dyDescent="0.25">
      <c r="A459" s="54" t="s">
        <v>701</v>
      </c>
      <c r="B459" s="54" t="s">
        <v>702</v>
      </c>
      <c r="C459" s="31">
        <v>4301060412</v>
      </c>
      <c r="D459" s="645">
        <v>4680115885509</v>
      </c>
      <c r="E459" s="646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8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48"/>
      <c r="R459" s="648"/>
      <c r="S459" s="648"/>
      <c r="T459" s="649"/>
      <c r="U459" s="34"/>
      <c r="V459" s="34"/>
      <c r="W459" s="35" t="s">
        <v>68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703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54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9" t="s">
        <v>85</v>
      </c>
      <c r="Q460" s="660"/>
      <c r="R460" s="660"/>
      <c r="S460" s="660"/>
      <c r="T460" s="660"/>
      <c r="U460" s="660"/>
      <c r="V460" s="661"/>
      <c r="W460" s="37" t="s">
        <v>86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6"/>
      <c r="P461" s="659" t="s">
        <v>85</v>
      </c>
      <c r="Q461" s="660"/>
      <c r="R461" s="660"/>
      <c r="S461" s="660"/>
      <c r="T461" s="660"/>
      <c r="U461" s="660"/>
      <c r="V461" s="661"/>
      <c r="W461" s="37" t="s">
        <v>68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customHeight="1" x14ac:dyDescent="0.2">
      <c r="A462" s="657" t="s">
        <v>704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8"/>
      <c r="AB462" s="48"/>
      <c r="AC462" s="48"/>
    </row>
    <row r="463" spans="1:68" ht="16.5" customHeight="1" x14ac:dyDescent="0.25">
      <c r="A463" s="662" t="s">
        <v>704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customHeight="1" x14ac:dyDescent="0.25">
      <c r="A464" s="667" t="s">
        <v>95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705</v>
      </c>
      <c r="B465" s="54" t="s">
        <v>706</v>
      </c>
      <c r="C465" s="31">
        <v>4301011795</v>
      </c>
      <c r="D465" s="645">
        <v>4607091389067</v>
      </c>
      <c r="E465" s="646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48"/>
      <c r="R465" s="648"/>
      <c r="S465" s="648"/>
      <c r="T465" s="649"/>
      <c r="U465" s="34"/>
      <c r="V465" s="34"/>
      <c r="W465" s="35" t="s">
        <v>68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707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708</v>
      </c>
      <c r="B466" s="54" t="s">
        <v>709</v>
      </c>
      <c r="C466" s="31">
        <v>4301011961</v>
      </c>
      <c r="D466" s="645">
        <v>4680115885271</v>
      </c>
      <c r="E466" s="646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48"/>
      <c r="R466" s="648"/>
      <c r="S466" s="648"/>
      <c r="T466" s="649"/>
      <c r="U466" s="34"/>
      <c r="V466" s="34"/>
      <c r="W466" s="35" t="s">
        <v>68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710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711</v>
      </c>
      <c r="B467" s="54" t="s">
        <v>712</v>
      </c>
      <c r="C467" s="31">
        <v>4301011376</v>
      </c>
      <c r="D467" s="645">
        <v>4680115885226</v>
      </c>
      <c r="E467" s="646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48"/>
      <c r="R467" s="648"/>
      <c r="S467" s="648"/>
      <c r="T467" s="649"/>
      <c r="U467" s="34"/>
      <c r="V467" s="34"/>
      <c r="W467" s="35" t="s">
        <v>68</v>
      </c>
      <c r="X467" s="641">
        <v>315</v>
      </c>
      <c r="Y467" s="642">
        <f t="shared" si="68"/>
        <v>316.8</v>
      </c>
      <c r="Z467" s="36">
        <f t="shared" si="69"/>
        <v>0.71760000000000002</v>
      </c>
      <c r="AA467" s="56"/>
      <c r="AB467" s="57"/>
      <c r="AC467" s="509" t="s">
        <v>713</v>
      </c>
      <c r="AG467" s="64"/>
      <c r="AJ467" s="68"/>
      <c r="AK467" s="68">
        <v>0</v>
      </c>
      <c r="BB467" s="510" t="s">
        <v>1</v>
      </c>
      <c r="BM467" s="64">
        <f t="shared" si="70"/>
        <v>336.47727272727269</v>
      </c>
      <c r="BN467" s="64">
        <f t="shared" si="71"/>
        <v>338.4</v>
      </c>
      <c r="BO467" s="64">
        <f t="shared" si="72"/>
        <v>0.5736451048951049</v>
      </c>
      <c r="BP467" s="64">
        <f t="shared" si="73"/>
        <v>0.57692307692307698</v>
      </c>
    </row>
    <row r="468" spans="1:68" ht="16.5" customHeight="1" x14ac:dyDescent="0.25">
      <c r="A468" s="54" t="s">
        <v>714</v>
      </c>
      <c r="B468" s="54" t="s">
        <v>715</v>
      </c>
      <c r="C468" s="31">
        <v>4301011774</v>
      </c>
      <c r="D468" s="645">
        <v>4680115884502</v>
      </c>
      <c r="E468" s="646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48"/>
      <c r="R468" s="648"/>
      <c r="S468" s="648"/>
      <c r="T468" s="649"/>
      <c r="U468" s="34"/>
      <c r="V468" s="34"/>
      <c r="W468" s="35" t="s">
        <v>68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716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717</v>
      </c>
      <c r="B469" s="54" t="s">
        <v>718</v>
      </c>
      <c r="C469" s="31">
        <v>4301011771</v>
      </c>
      <c r="D469" s="645">
        <v>4607091389104</v>
      </c>
      <c r="E469" s="646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48"/>
      <c r="R469" s="648"/>
      <c r="S469" s="648"/>
      <c r="T469" s="649"/>
      <c r="U469" s="34"/>
      <c r="V469" s="34"/>
      <c r="W469" s="35" t="s">
        <v>68</v>
      </c>
      <c r="X469" s="641">
        <v>1705</v>
      </c>
      <c r="Y469" s="642">
        <f t="shared" si="68"/>
        <v>1705.44</v>
      </c>
      <c r="Z469" s="36">
        <f t="shared" si="69"/>
        <v>3.8630800000000001</v>
      </c>
      <c r="AA469" s="56"/>
      <c r="AB469" s="57"/>
      <c r="AC469" s="513" t="s">
        <v>719</v>
      </c>
      <c r="AG469" s="64"/>
      <c r="AJ469" s="68"/>
      <c r="AK469" s="68">
        <v>0</v>
      </c>
      <c r="BB469" s="514" t="s">
        <v>1</v>
      </c>
      <c r="BM469" s="64">
        <f t="shared" si="70"/>
        <v>1821.2499999999998</v>
      </c>
      <c r="BN469" s="64">
        <f t="shared" si="71"/>
        <v>1821.7199999999998</v>
      </c>
      <c r="BO469" s="64">
        <f t="shared" si="72"/>
        <v>3.1049679487179485</v>
      </c>
      <c r="BP469" s="64">
        <f t="shared" si="73"/>
        <v>3.1057692307692308</v>
      </c>
    </row>
    <row r="470" spans="1:68" ht="16.5" customHeight="1" x14ac:dyDescent="0.25">
      <c r="A470" s="54" t="s">
        <v>720</v>
      </c>
      <c r="B470" s="54" t="s">
        <v>721</v>
      </c>
      <c r="C470" s="31">
        <v>4301011799</v>
      </c>
      <c r="D470" s="645">
        <v>4680115884519</v>
      </c>
      <c r="E470" s="646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48"/>
      <c r="R470" s="648"/>
      <c r="S470" s="648"/>
      <c r="T470" s="649"/>
      <c r="U470" s="34"/>
      <c r="V470" s="34"/>
      <c r="W470" s="35" t="s">
        <v>68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722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723</v>
      </c>
      <c r="B471" s="54" t="s">
        <v>724</v>
      </c>
      <c r="C471" s="31">
        <v>4301012125</v>
      </c>
      <c r="D471" s="645">
        <v>4680115886391</v>
      </c>
      <c r="E471" s="646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48"/>
      <c r="R471" s="648"/>
      <c r="S471" s="648"/>
      <c r="T471" s="649"/>
      <c r="U471" s="34"/>
      <c r="V471" s="34"/>
      <c r="W471" s="35" t="s">
        <v>68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707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4301011778</v>
      </c>
      <c r="D472" s="645">
        <v>4680115880603</v>
      </c>
      <c r="E472" s="646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48"/>
      <c r="R472" s="648"/>
      <c r="S472" s="648"/>
      <c r="T472" s="649"/>
      <c r="U472" s="34"/>
      <c r="V472" s="34"/>
      <c r="W472" s="35" t="s">
        <v>68</v>
      </c>
      <c r="X472" s="641">
        <v>60</v>
      </c>
      <c r="Y472" s="642">
        <f t="shared" si="68"/>
        <v>61.2</v>
      </c>
      <c r="Z472" s="36">
        <f>IFERROR(IF(Y472=0,"",ROUNDUP(Y472/H472,0)*0.00902),"")</f>
        <v>0.15334</v>
      </c>
      <c r="AA472" s="56"/>
      <c r="AB472" s="57"/>
      <c r="AC472" s="519" t="s">
        <v>707</v>
      </c>
      <c r="AG472" s="64"/>
      <c r="AJ472" s="68"/>
      <c r="AK472" s="68">
        <v>0</v>
      </c>
      <c r="BB472" s="520" t="s">
        <v>1</v>
      </c>
      <c r="BM472" s="64">
        <f t="shared" si="70"/>
        <v>63.5</v>
      </c>
      <c r="BN472" s="64">
        <f t="shared" si="71"/>
        <v>64.77000000000001</v>
      </c>
      <c r="BO472" s="64">
        <f t="shared" si="72"/>
        <v>0.12626262626262627</v>
      </c>
      <c r="BP472" s="64">
        <f t="shared" si="73"/>
        <v>0.12878787878787878</v>
      </c>
    </row>
    <row r="473" spans="1:68" ht="27" customHeight="1" x14ac:dyDescent="0.25">
      <c r="A473" s="54" t="s">
        <v>725</v>
      </c>
      <c r="B473" s="54" t="s">
        <v>727</v>
      </c>
      <c r="C473" s="31">
        <v>4301012035</v>
      </c>
      <c r="D473" s="645">
        <v>4680115880603</v>
      </c>
      <c r="E473" s="646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48"/>
      <c r="R473" s="648"/>
      <c r="S473" s="648"/>
      <c r="T473" s="649"/>
      <c r="U473" s="34"/>
      <c r="V473" s="34"/>
      <c r="W473" s="35" t="s">
        <v>68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707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728</v>
      </c>
      <c r="B474" s="54" t="s">
        <v>729</v>
      </c>
      <c r="C474" s="31">
        <v>4301012036</v>
      </c>
      <c r="D474" s="645">
        <v>4680115882782</v>
      </c>
      <c r="E474" s="646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48"/>
      <c r="R474" s="648"/>
      <c r="S474" s="648"/>
      <c r="T474" s="649"/>
      <c r="U474" s="34"/>
      <c r="V474" s="34"/>
      <c r="W474" s="35" t="s">
        <v>68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710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730</v>
      </c>
      <c r="B475" s="54" t="s">
        <v>731</v>
      </c>
      <c r="C475" s="31">
        <v>4301012055</v>
      </c>
      <c r="D475" s="645">
        <v>4680115886469</v>
      </c>
      <c r="E475" s="646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92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48"/>
      <c r="R475" s="648"/>
      <c r="S475" s="648"/>
      <c r="T475" s="649"/>
      <c r="U475" s="34"/>
      <c r="V475" s="34"/>
      <c r="W475" s="35" t="s">
        <v>68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713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732</v>
      </c>
      <c r="B476" s="54" t="s">
        <v>733</v>
      </c>
      <c r="C476" s="31">
        <v>4301012057</v>
      </c>
      <c r="D476" s="645">
        <v>4680115886483</v>
      </c>
      <c r="E476" s="646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3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48"/>
      <c r="R476" s="648"/>
      <c r="S476" s="648"/>
      <c r="T476" s="649"/>
      <c r="U476" s="34"/>
      <c r="V476" s="34"/>
      <c r="W476" s="35" t="s">
        <v>68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716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734</v>
      </c>
      <c r="B477" s="54" t="s">
        <v>735</v>
      </c>
      <c r="C477" s="31">
        <v>4301012050</v>
      </c>
      <c r="D477" s="645">
        <v>4680115885479</v>
      </c>
      <c r="E477" s="646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48"/>
      <c r="R477" s="648"/>
      <c r="S477" s="648"/>
      <c r="T477" s="649"/>
      <c r="U477" s="34"/>
      <c r="V477" s="34"/>
      <c r="W477" s="35" t="s">
        <v>68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719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736</v>
      </c>
      <c r="B478" s="54" t="s">
        <v>737</v>
      </c>
      <c r="C478" s="31">
        <v>4301011784</v>
      </c>
      <c r="D478" s="645">
        <v>4607091389982</v>
      </c>
      <c r="E478" s="646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48"/>
      <c r="R478" s="648"/>
      <c r="S478" s="648"/>
      <c r="T478" s="649"/>
      <c r="U478" s="34"/>
      <c r="V478" s="34"/>
      <c r="W478" s="35" t="s">
        <v>68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719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736</v>
      </c>
      <c r="B479" s="54" t="s">
        <v>738</v>
      </c>
      <c r="C479" s="31">
        <v>4301012034</v>
      </c>
      <c r="D479" s="645">
        <v>4607091389982</v>
      </c>
      <c r="E479" s="646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48"/>
      <c r="R479" s="648"/>
      <c r="S479" s="648"/>
      <c r="T479" s="649"/>
      <c r="U479" s="34"/>
      <c r="V479" s="34"/>
      <c r="W479" s="35" t="s">
        <v>68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719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739</v>
      </c>
      <c r="B480" s="54" t="s">
        <v>740</v>
      </c>
      <c r="C480" s="31">
        <v>4301012058</v>
      </c>
      <c r="D480" s="645">
        <v>4680115886490</v>
      </c>
      <c r="E480" s="646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48"/>
      <c r="R480" s="648"/>
      <c r="S480" s="648"/>
      <c r="T480" s="649"/>
      <c r="U480" s="34"/>
      <c r="V480" s="34"/>
      <c r="W480" s="35" t="s">
        <v>68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722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4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6"/>
      <c r="P481" s="659" t="s">
        <v>85</v>
      </c>
      <c r="Q481" s="660"/>
      <c r="R481" s="660"/>
      <c r="S481" s="660"/>
      <c r="T481" s="660"/>
      <c r="U481" s="660"/>
      <c r="V481" s="661"/>
      <c r="W481" s="37" t="s">
        <v>86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399.24242424242419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400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4.7340200000000001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6"/>
      <c r="P482" s="659" t="s">
        <v>85</v>
      </c>
      <c r="Q482" s="660"/>
      <c r="R482" s="660"/>
      <c r="S482" s="660"/>
      <c r="T482" s="660"/>
      <c r="U482" s="660"/>
      <c r="V482" s="661"/>
      <c r="W482" s="37" t="s">
        <v>68</v>
      </c>
      <c r="X482" s="643">
        <f>IFERROR(SUM(X465:X480),"0")</f>
        <v>2080</v>
      </c>
      <c r="Y482" s="643">
        <f>IFERROR(SUM(Y465:Y480),"0")</f>
        <v>2083.44</v>
      </c>
      <c r="Z482" s="37"/>
      <c r="AA482" s="644"/>
      <c r="AB482" s="644"/>
      <c r="AC482" s="644"/>
    </row>
    <row r="483" spans="1:68" ht="14.25" customHeight="1" x14ac:dyDescent="0.25">
      <c r="A483" s="667" t="s">
        <v>132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741</v>
      </c>
      <c r="B484" s="54" t="s">
        <v>742</v>
      </c>
      <c r="C484" s="31">
        <v>4301020334</v>
      </c>
      <c r="D484" s="645">
        <v>4607091388930</v>
      </c>
      <c r="E484" s="646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48"/>
      <c r="R484" s="648"/>
      <c r="S484" s="648"/>
      <c r="T484" s="649"/>
      <c r="U484" s="34"/>
      <c r="V484" s="34"/>
      <c r="W484" s="35" t="s">
        <v>68</v>
      </c>
      <c r="X484" s="641">
        <v>465</v>
      </c>
      <c r="Y484" s="642">
        <f>IFERROR(IF(X484="",0,CEILING((X484/$H484),1)*$H484),"")</f>
        <v>469.92</v>
      </c>
      <c r="Z484" s="36">
        <f>IFERROR(IF(Y484=0,"",ROUNDUP(Y484/H484,0)*0.01196),"")</f>
        <v>1.0644400000000001</v>
      </c>
      <c r="AA484" s="56"/>
      <c r="AB484" s="57"/>
      <c r="AC484" s="537" t="s">
        <v>743</v>
      </c>
      <c r="AG484" s="64"/>
      <c r="AJ484" s="68"/>
      <c r="AK484" s="68">
        <v>0</v>
      </c>
      <c r="BB484" s="538" t="s">
        <v>1</v>
      </c>
      <c r="BM484" s="64">
        <f>IFERROR(X484*I484/H484,"0")</f>
        <v>496.70454545454544</v>
      </c>
      <c r="BN484" s="64">
        <f>IFERROR(Y484*I484/H484,"0")</f>
        <v>501.95999999999992</v>
      </c>
      <c r="BO484" s="64">
        <f>IFERROR(1/J484*(X484/H484),"0")</f>
        <v>0.84680944055944052</v>
      </c>
      <c r="BP484" s="64">
        <f>IFERROR(1/J484*(Y484/H484),"0")</f>
        <v>0.85576923076923084</v>
      </c>
    </row>
    <row r="485" spans="1:68" ht="16.5" customHeight="1" x14ac:dyDescent="0.25">
      <c r="A485" s="54" t="s">
        <v>744</v>
      </c>
      <c r="B485" s="54" t="s">
        <v>745</v>
      </c>
      <c r="C485" s="31">
        <v>4301020384</v>
      </c>
      <c r="D485" s="645">
        <v>4680115886407</v>
      </c>
      <c r="E485" s="646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9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48"/>
      <c r="R485" s="648"/>
      <c r="S485" s="648"/>
      <c r="T485" s="649"/>
      <c r="U485" s="34"/>
      <c r="V485" s="34"/>
      <c r="W485" s="35" t="s">
        <v>68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746</v>
      </c>
      <c r="B486" s="54" t="s">
        <v>747</v>
      </c>
      <c r="C486" s="31">
        <v>4301020385</v>
      </c>
      <c r="D486" s="645">
        <v>4680115880054</v>
      </c>
      <c r="E486" s="646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48"/>
      <c r="R486" s="648"/>
      <c r="S486" s="648"/>
      <c r="T486" s="649"/>
      <c r="U486" s="34"/>
      <c r="V486" s="34"/>
      <c r="W486" s="35" t="s">
        <v>68</v>
      </c>
      <c r="X486" s="641">
        <v>28</v>
      </c>
      <c r="Y486" s="642">
        <f>IFERROR(IF(X486="",0,CEILING((X486/$H486),1)*$H486),"")</f>
        <v>28.799999999999997</v>
      </c>
      <c r="Z486" s="36">
        <f>IFERROR(IF(Y486=0,"",ROUNDUP(Y486/H486,0)*0.00902),"")</f>
        <v>5.4120000000000001E-2</v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>IFERROR(X486*I486/H486,"0")</f>
        <v>40.424999999999997</v>
      </c>
      <c r="BN486" s="64">
        <f>IFERROR(Y486*I486/H486,"0")</f>
        <v>41.58</v>
      </c>
      <c r="BO486" s="64">
        <f>IFERROR(1/J486*(X486/H486),"0")</f>
        <v>4.4191919191919199E-2</v>
      </c>
      <c r="BP486" s="64">
        <f>IFERROR(1/J486*(Y486/H486),"0")</f>
        <v>4.5454545454545456E-2</v>
      </c>
    </row>
    <row r="487" spans="1:68" x14ac:dyDescent="0.2">
      <c r="A487" s="654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6"/>
      <c r="P487" s="659" t="s">
        <v>85</v>
      </c>
      <c r="Q487" s="660"/>
      <c r="R487" s="660"/>
      <c r="S487" s="660"/>
      <c r="T487" s="660"/>
      <c r="U487" s="660"/>
      <c r="V487" s="661"/>
      <c r="W487" s="37" t="s">
        <v>86</v>
      </c>
      <c r="X487" s="643">
        <f>IFERROR(X484/H484,"0")+IFERROR(X485/H485,"0")+IFERROR(X486/H486,"0")</f>
        <v>93.901515151515142</v>
      </c>
      <c r="Y487" s="643">
        <f>IFERROR(Y484/H484,"0")+IFERROR(Y485/H485,"0")+IFERROR(Y486/H486,"0")</f>
        <v>95</v>
      </c>
      <c r="Z487" s="643">
        <f>IFERROR(IF(Z484="",0,Z484),"0")+IFERROR(IF(Z485="",0,Z485),"0")+IFERROR(IF(Z486="",0,Z486),"0")</f>
        <v>1.11856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6"/>
      <c r="P488" s="659" t="s">
        <v>85</v>
      </c>
      <c r="Q488" s="660"/>
      <c r="R488" s="660"/>
      <c r="S488" s="660"/>
      <c r="T488" s="660"/>
      <c r="U488" s="660"/>
      <c r="V488" s="661"/>
      <c r="W488" s="37" t="s">
        <v>68</v>
      </c>
      <c r="X488" s="643">
        <f>IFERROR(SUM(X484:X486),"0")</f>
        <v>493</v>
      </c>
      <c r="Y488" s="643">
        <f>IFERROR(SUM(Y484:Y486),"0")</f>
        <v>498.72</v>
      </c>
      <c r="Z488" s="37"/>
      <c r="AA488" s="644"/>
      <c r="AB488" s="644"/>
      <c r="AC488" s="644"/>
    </row>
    <row r="489" spans="1:68" ht="14.25" customHeight="1" x14ac:dyDescent="0.25">
      <c r="A489" s="667" t="s">
        <v>143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748</v>
      </c>
      <c r="B490" s="54" t="s">
        <v>749</v>
      </c>
      <c r="C490" s="31">
        <v>4301031349</v>
      </c>
      <c r="D490" s="645">
        <v>4680115883116</v>
      </c>
      <c r="E490" s="646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9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48"/>
      <c r="R490" s="648"/>
      <c r="S490" s="648"/>
      <c r="T490" s="649"/>
      <c r="U490" s="34"/>
      <c r="V490" s="34"/>
      <c r="W490" s="35" t="s">
        <v>68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customHeight="1" x14ac:dyDescent="0.25">
      <c r="A491" s="54" t="s">
        <v>751</v>
      </c>
      <c r="B491" s="54" t="s">
        <v>752</v>
      </c>
      <c r="C491" s="31">
        <v>4301031350</v>
      </c>
      <c r="D491" s="645">
        <v>4680115883093</v>
      </c>
      <c r="E491" s="646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48"/>
      <c r="R491" s="648"/>
      <c r="S491" s="648"/>
      <c r="T491" s="649"/>
      <c r="U491" s="34"/>
      <c r="V491" s="34"/>
      <c r="W491" s="35" t="s">
        <v>68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753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4301031353</v>
      </c>
      <c r="D492" s="645">
        <v>4680115883109</v>
      </c>
      <c r="E492" s="646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48"/>
      <c r="R492" s="648"/>
      <c r="S492" s="648"/>
      <c r="T492" s="649"/>
      <c r="U492" s="34"/>
      <c r="V492" s="34"/>
      <c r="W492" s="35" t="s">
        <v>68</v>
      </c>
      <c r="X492" s="641">
        <v>937</v>
      </c>
      <c r="Y492" s="642">
        <f t="shared" si="74"/>
        <v>939.84</v>
      </c>
      <c r="Z492" s="36">
        <f>IFERROR(IF(Y492=0,"",ROUNDUP(Y492/H492,0)*0.01196),"")</f>
        <v>2.1288800000000001</v>
      </c>
      <c r="AA492" s="56"/>
      <c r="AB492" s="57"/>
      <c r="AC492" s="547" t="s">
        <v>756</v>
      </c>
      <c r="AG492" s="64"/>
      <c r="AJ492" s="68"/>
      <c r="AK492" s="68">
        <v>0</v>
      </c>
      <c r="BB492" s="548" t="s">
        <v>1</v>
      </c>
      <c r="BM492" s="64">
        <f t="shared" si="75"/>
        <v>1000.8863636363635</v>
      </c>
      <c r="BN492" s="64">
        <f t="shared" si="76"/>
        <v>1003.9199999999998</v>
      </c>
      <c r="BO492" s="64">
        <f t="shared" si="77"/>
        <v>1.7063665501165499</v>
      </c>
      <c r="BP492" s="64">
        <f t="shared" si="78"/>
        <v>1.7115384615384617</v>
      </c>
    </row>
    <row r="493" spans="1:68" ht="27" customHeight="1" x14ac:dyDescent="0.25">
      <c r="A493" s="54" t="s">
        <v>757</v>
      </c>
      <c r="B493" s="54" t="s">
        <v>758</v>
      </c>
      <c r="C493" s="31">
        <v>4301031409</v>
      </c>
      <c r="D493" s="645">
        <v>4680115886438</v>
      </c>
      <c r="E493" s="646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9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48"/>
      <c r="R493" s="648"/>
      <c r="S493" s="648"/>
      <c r="T493" s="649"/>
      <c r="U493" s="34"/>
      <c r="V493" s="34"/>
      <c r="W493" s="35" t="s">
        <v>68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750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4301031419</v>
      </c>
      <c r="D494" s="645">
        <v>4680115882072</v>
      </c>
      <c r="E494" s="646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48"/>
      <c r="R494" s="648"/>
      <c r="S494" s="648"/>
      <c r="T494" s="649"/>
      <c r="U494" s="34"/>
      <c r="V494" s="34"/>
      <c r="W494" s="35" t="s">
        <v>68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750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759</v>
      </c>
      <c r="B495" s="54" t="s">
        <v>761</v>
      </c>
      <c r="C495" s="31">
        <v>4301031351</v>
      </c>
      <c r="D495" s="645">
        <v>4680115882072</v>
      </c>
      <c r="E495" s="646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48"/>
      <c r="R495" s="648"/>
      <c r="S495" s="648"/>
      <c r="T495" s="649"/>
      <c r="U495" s="34"/>
      <c r="V495" s="34"/>
      <c r="W495" s="35" t="s">
        <v>68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750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762</v>
      </c>
      <c r="B496" s="54" t="s">
        <v>763</v>
      </c>
      <c r="C496" s="31">
        <v>4301031418</v>
      </c>
      <c r="D496" s="645">
        <v>4680115882102</v>
      </c>
      <c r="E496" s="646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48"/>
      <c r="R496" s="648"/>
      <c r="S496" s="648"/>
      <c r="T496" s="649"/>
      <c r="U496" s="34"/>
      <c r="V496" s="34"/>
      <c r="W496" s="35" t="s">
        <v>68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753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764</v>
      </c>
      <c r="B497" s="54" t="s">
        <v>765</v>
      </c>
      <c r="C497" s="31">
        <v>4301031417</v>
      </c>
      <c r="D497" s="645">
        <v>4680115882096</v>
      </c>
      <c r="E497" s="646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8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48"/>
      <c r="R497" s="648"/>
      <c r="S497" s="648"/>
      <c r="T497" s="649"/>
      <c r="U497" s="34"/>
      <c r="V497" s="34"/>
      <c r="W497" s="35" t="s">
        <v>68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756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764</v>
      </c>
      <c r="B498" s="54" t="s">
        <v>766</v>
      </c>
      <c r="C498" s="31">
        <v>4301031384</v>
      </c>
      <c r="D498" s="645">
        <v>4680115882096</v>
      </c>
      <c r="E498" s="646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7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48"/>
      <c r="R498" s="648"/>
      <c r="S498" s="648"/>
      <c r="T498" s="649"/>
      <c r="U498" s="34"/>
      <c r="V498" s="34"/>
      <c r="W498" s="35" t="s">
        <v>68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756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4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6"/>
      <c r="P499" s="659" t="s">
        <v>85</v>
      </c>
      <c r="Q499" s="660"/>
      <c r="R499" s="660"/>
      <c r="S499" s="660"/>
      <c r="T499" s="660"/>
      <c r="U499" s="660"/>
      <c r="V499" s="661"/>
      <c r="W499" s="37" t="s">
        <v>86</v>
      </c>
      <c r="X499" s="643">
        <f>IFERROR(X490/H490,"0")+IFERROR(X491/H491,"0")+IFERROR(X492/H492,"0")+IFERROR(X493/H493,"0")+IFERROR(X494/H494,"0")+IFERROR(X495/H495,"0")+IFERROR(X496/H496,"0")+IFERROR(X497/H497,"0")+IFERROR(X498/H498,"0")</f>
        <v>177.46212121212119</v>
      </c>
      <c r="Y499" s="643">
        <f>IFERROR(Y490/H490,"0")+IFERROR(Y491/H491,"0")+IFERROR(Y492/H492,"0")+IFERROR(Y493/H493,"0")+IFERROR(Y494/H494,"0")+IFERROR(Y495/H495,"0")+IFERROR(Y496/H496,"0")+IFERROR(Y497/H497,"0")+IFERROR(Y498/H498,"0")</f>
        <v>178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2.1288800000000001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9" t="s">
        <v>85</v>
      </c>
      <c r="Q500" s="660"/>
      <c r="R500" s="660"/>
      <c r="S500" s="660"/>
      <c r="T500" s="660"/>
      <c r="U500" s="660"/>
      <c r="V500" s="661"/>
      <c r="W500" s="37" t="s">
        <v>68</v>
      </c>
      <c r="X500" s="643">
        <f>IFERROR(SUM(X490:X498),"0")</f>
        <v>937</v>
      </c>
      <c r="Y500" s="643">
        <f>IFERROR(SUM(Y490:Y498),"0")</f>
        <v>939.84</v>
      </c>
      <c r="Z500" s="37"/>
      <c r="AA500" s="644"/>
      <c r="AB500" s="644"/>
      <c r="AC500" s="644"/>
    </row>
    <row r="501" spans="1:68" ht="14.25" customHeight="1" x14ac:dyDescent="0.25">
      <c r="A501" s="667" t="s">
        <v>63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customHeight="1" x14ac:dyDescent="0.25">
      <c r="A502" s="54" t="s">
        <v>767</v>
      </c>
      <c r="B502" s="54" t="s">
        <v>768</v>
      </c>
      <c r="C502" s="31">
        <v>4301051232</v>
      </c>
      <c r="D502" s="645">
        <v>4607091383409</v>
      </c>
      <c r="E502" s="646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48"/>
      <c r="R502" s="648"/>
      <c r="S502" s="648"/>
      <c r="T502" s="649"/>
      <c r="U502" s="34"/>
      <c r="V502" s="34"/>
      <c r="W502" s="35" t="s">
        <v>68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769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770</v>
      </c>
      <c r="B503" s="54" t="s">
        <v>771</v>
      </c>
      <c r="C503" s="31">
        <v>4301051233</v>
      </c>
      <c r="D503" s="645">
        <v>4607091383416</v>
      </c>
      <c r="E503" s="646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48"/>
      <c r="R503" s="648"/>
      <c r="S503" s="648"/>
      <c r="T503" s="649"/>
      <c r="U503" s="34"/>
      <c r="V503" s="34"/>
      <c r="W503" s="35" t="s">
        <v>68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773</v>
      </c>
      <c r="B504" s="54" t="s">
        <v>774</v>
      </c>
      <c r="C504" s="31">
        <v>4301051064</v>
      </c>
      <c r="D504" s="645">
        <v>4680115883536</v>
      </c>
      <c r="E504" s="646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48"/>
      <c r="R504" s="648"/>
      <c r="S504" s="648"/>
      <c r="T504" s="649"/>
      <c r="U504" s="34"/>
      <c r="V504" s="34"/>
      <c r="W504" s="35" t="s">
        <v>68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775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54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9" t="s">
        <v>85</v>
      </c>
      <c r="Q505" s="660"/>
      <c r="R505" s="660"/>
      <c r="S505" s="660"/>
      <c r="T505" s="660"/>
      <c r="U505" s="660"/>
      <c r="V505" s="661"/>
      <c r="W505" s="37" t="s">
        <v>86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9" t="s">
        <v>85</v>
      </c>
      <c r="Q506" s="660"/>
      <c r="R506" s="660"/>
      <c r="S506" s="660"/>
      <c r="T506" s="660"/>
      <c r="U506" s="660"/>
      <c r="V506" s="661"/>
      <c r="W506" s="37" t="s">
        <v>68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customHeight="1" x14ac:dyDescent="0.25">
      <c r="A507" s="667" t="s">
        <v>169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customHeight="1" x14ac:dyDescent="0.25">
      <c r="A508" s="54" t="s">
        <v>776</v>
      </c>
      <c r="B508" s="54" t="s">
        <v>777</v>
      </c>
      <c r="C508" s="31">
        <v>4301060450</v>
      </c>
      <c r="D508" s="645">
        <v>4680115885035</v>
      </c>
      <c r="E508" s="646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48"/>
      <c r="R508" s="648"/>
      <c r="S508" s="648"/>
      <c r="T508" s="649"/>
      <c r="U508" s="34"/>
      <c r="V508" s="34"/>
      <c r="W508" s="35" t="s">
        <v>68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778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779</v>
      </c>
      <c r="B509" s="54" t="s">
        <v>780</v>
      </c>
      <c r="C509" s="31">
        <v>4301060448</v>
      </c>
      <c r="D509" s="645">
        <v>4680115885936</v>
      </c>
      <c r="E509" s="646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7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48"/>
      <c r="R509" s="648"/>
      <c r="S509" s="648"/>
      <c r="T509" s="649"/>
      <c r="U509" s="34"/>
      <c r="V509" s="34"/>
      <c r="W509" s="35" t="s">
        <v>68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778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54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6"/>
      <c r="P510" s="659" t="s">
        <v>85</v>
      </c>
      <c r="Q510" s="660"/>
      <c r="R510" s="660"/>
      <c r="S510" s="660"/>
      <c r="T510" s="660"/>
      <c r="U510" s="660"/>
      <c r="V510" s="661"/>
      <c r="W510" s="37" t="s">
        <v>86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9" t="s">
        <v>85</v>
      </c>
      <c r="Q511" s="660"/>
      <c r="R511" s="660"/>
      <c r="S511" s="660"/>
      <c r="T511" s="660"/>
      <c r="U511" s="660"/>
      <c r="V511" s="661"/>
      <c r="W511" s="37" t="s">
        <v>68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customHeight="1" x14ac:dyDescent="0.2">
      <c r="A512" s="657" t="s">
        <v>781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8"/>
      <c r="AB512" s="48"/>
      <c r="AC512" s="48"/>
    </row>
    <row r="513" spans="1:68" ht="16.5" customHeight="1" x14ac:dyDescent="0.25">
      <c r="A513" s="662" t="s">
        <v>781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customHeight="1" x14ac:dyDescent="0.25">
      <c r="A514" s="667" t="s">
        <v>95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customHeight="1" x14ac:dyDescent="0.25">
      <c r="A515" s="54" t="s">
        <v>782</v>
      </c>
      <c r="B515" s="54" t="s">
        <v>783</v>
      </c>
      <c r="C515" s="31">
        <v>4301011763</v>
      </c>
      <c r="D515" s="645">
        <v>4640242181011</v>
      </c>
      <c r="E515" s="646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80" t="s">
        <v>784</v>
      </c>
      <c r="Q515" s="648"/>
      <c r="R515" s="648"/>
      <c r="S515" s="648"/>
      <c r="T515" s="649"/>
      <c r="U515" s="34"/>
      <c r="V515" s="34"/>
      <c r="W515" s="35" t="s">
        <v>68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785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customHeight="1" x14ac:dyDescent="0.25">
      <c r="A516" s="54" t="s">
        <v>786</v>
      </c>
      <c r="B516" s="54" t="s">
        <v>787</v>
      </c>
      <c r="C516" s="31">
        <v>4301011585</v>
      </c>
      <c r="D516" s="645">
        <v>4640242180441</v>
      </c>
      <c r="E516" s="646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42" t="s">
        <v>788</v>
      </c>
      <c r="Q516" s="648"/>
      <c r="R516" s="648"/>
      <c r="S516" s="648"/>
      <c r="T516" s="649"/>
      <c r="U516" s="34"/>
      <c r="V516" s="34"/>
      <c r="W516" s="35" t="s">
        <v>68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789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790</v>
      </c>
      <c r="B517" s="54" t="s">
        <v>791</v>
      </c>
      <c r="C517" s="31">
        <v>4301011584</v>
      </c>
      <c r="D517" s="645">
        <v>4640242180564</v>
      </c>
      <c r="E517" s="646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75" t="s">
        <v>792</v>
      </c>
      <c r="Q517" s="648"/>
      <c r="R517" s="648"/>
      <c r="S517" s="648"/>
      <c r="T517" s="649"/>
      <c r="U517" s="34"/>
      <c r="V517" s="34"/>
      <c r="W517" s="35" t="s">
        <v>68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793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794</v>
      </c>
      <c r="B518" s="54" t="s">
        <v>795</v>
      </c>
      <c r="C518" s="31">
        <v>4301011762</v>
      </c>
      <c r="D518" s="645">
        <v>4640242180922</v>
      </c>
      <c r="E518" s="646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98</v>
      </c>
      <c r="L518" s="32"/>
      <c r="M518" s="33" t="s">
        <v>99</v>
      </c>
      <c r="N518" s="33"/>
      <c r="O518" s="32">
        <v>55</v>
      </c>
      <c r="P518" s="670" t="s">
        <v>796</v>
      </c>
      <c r="Q518" s="648"/>
      <c r="R518" s="648"/>
      <c r="S518" s="648"/>
      <c r="T518" s="649"/>
      <c r="U518" s="34"/>
      <c r="V518" s="34"/>
      <c r="W518" s="35" t="s">
        <v>68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797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798</v>
      </c>
      <c r="B519" s="54" t="s">
        <v>799</v>
      </c>
      <c r="C519" s="31">
        <v>4301011551</v>
      </c>
      <c r="D519" s="645">
        <v>4640242180038</v>
      </c>
      <c r="E519" s="646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103</v>
      </c>
      <c r="L519" s="32"/>
      <c r="M519" s="33" t="s">
        <v>99</v>
      </c>
      <c r="N519" s="33"/>
      <c r="O519" s="32">
        <v>50</v>
      </c>
      <c r="P519" s="821" t="s">
        <v>800</v>
      </c>
      <c r="Q519" s="648"/>
      <c r="R519" s="648"/>
      <c r="S519" s="648"/>
      <c r="T519" s="649"/>
      <c r="U519" s="34"/>
      <c r="V519" s="34"/>
      <c r="W519" s="35" t="s">
        <v>68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801</v>
      </c>
      <c r="B520" s="54" t="s">
        <v>802</v>
      </c>
      <c r="C520" s="31">
        <v>4301011765</v>
      </c>
      <c r="D520" s="645">
        <v>4640242181172</v>
      </c>
      <c r="E520" s="646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103</v>
      </c>
      <c r="L520" s="32"/>
      <c r="M520" s="33" t="s">
        <v>99</v>
      </c>
      <c r="N520" s="33"/>
      <c r="O520" s="32">
        <v>55</v>
      </c>
      <c r="P520" s="676" t="s">
        <v>803</v>
      </c>
      <c r="Q520" s="648"/>
      <c r="R520" s="648"/>
      <c r="S520" s="648"/>
      <c r="T520" s="649"/>
      <c r="U520" s="34"/>
      <c r="V520" s="34"/>
      <c r="W520" s="35" t="s">
        <v>68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797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4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6"/>
      <c r="P521" s="659" t="s">
        <v>85</v>
      </c>
      <c r="Q521" s="660"/>
      <c r="R521" s="660"/>
      <c r="S521" s="660"/>
      <c r="T521" s="660"/>
      <c r="U521" s="660"/>
      <c r="V521" s="661"/>
      <c r="W521" s="37" t="s">
        <v>86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6"/>
      <c r="P522" s="659" t="s">
        <v>85</v>
      </c>
      <c r="Q522" s="660"/>
      <c r="R522" s="660"/>
      <c r="S522" s="660"/>
      <c r="T522" s="660"/>
      <c r="U522" s="660"/>
      <c r="V522" s="661"/>
      <c r="W522" s="37" t="s">
        <v>68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customHeight="1" x14ac:dyDescent="0.25">
      <c r="A523" s="667" t="s">
        <v>132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customHeight="1" x14ac:dyDescent="0.25">
      <c r="A524" s="54" t="s">
        <v>804</v>
      </c>
      <c r="B524" s="54" t="s">
        <v>805</v>
      </c>
      <c r="C524" s="31">
        <v>4301020269</v>
      </c>
      <c r="D524" s="645">
        <v>4640242180519</v>
      </c>
      <c r="E524" s="646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98</v>
      </c>
      <c r="L524" s="32"/>
      <c r="M524" s="33" t="s">
        <v>104</v>
      </c>
      <c r="N524" s="33"/>
      <c r="O524" s="32">
        <v>50</v>
      </c>
      <c r="P524" s="809" t="s">
        <v>806</v>
      </c>
      <c r="Q524" s="648"/>
      <c r="R524" s="648"/>
      <c r="S524" s="648"/>
      <c r="T524" s="649"/>
      <c r="U524" s="34"/>
      <c r="V524" s="34"/>
      <c r="W524" s="35" t="s">
        <v>68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807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804</v>
      </c>
      <c r="B525" s="54" t="s">
        <v>808</v>
      </c>
      <c r="C525" s="31">
        <v>4301020400</v>
      </c>
      <c r="D525" s="645">
        <v>4640242180519</v>
      </c>
      <c r="E525" s="646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98</v>
      </c>
      <c r="L525" s="32"/>
      <c r="M525" s="33" t="s">
        <v>99</v>
      </c>
      <c r="N525" s="33"/>
      <c r="O525" s="32">
        <v>50</v>
      </c>
      <c r="P525" s="917" t="s">
        <v>809</v>
      </c>
      <c r="Q525" s="648"/>
      <c r="R525" s="648"/>
      <c r="S525" s="648"/>
      <c r="T525" s="649"/>
      <c r="U525" s="34"/>
      <c r="V525" s="34"/>
      <c r="W525" s="35" t="s">
        <v>68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810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811</v>
      </c>
      <c r="B526" s="54" t="s">
        <v>812</v>
      </c>
      <c r="C526" s="31">
        <v>4301020260</v>
      </c>
      <c r="D526" s="645">
        <v>4640242180526</v>
      </c>
      <c r="E526" s="646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98</v>
      </c>
      <c r="L526" s="32"/>
      <c r="M526" s="33" t="s">
        <v>99</v>
      </c>
      <c r="N526" s="33"/>
      <c r="O526" s="32">
        <v>50</v>
      </c>
      <c r="P526" s="924" t="s">
        <v>813</v>
      </c>
      <c r="Q526" s="648"/>
      <c r="R526" s="648"/>
      <c r="S526" s="648"/>
      <c r="T526" s="649"/>
      <c r="U526" s="34"/>
      <c r="V526" s="34"/>
      <c r="W526" s="35" t="s">
        <v>68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807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814</v>
      </c>
      <c r="B527" s="54" t="s">
        <v>815</v>
      </c>
      <c r="C527" s="31">
        <v>4301020309</v>
      </c>
      <c r="D527" s="645">
        <v>4640242180090</v>
      </c>
      <c r="E527" s="646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98</v>
      </c>
      <c r="L527" s="32"/>
      <c r="M527" s="33" t="s">
        <v>99</v>
      </c>
      <c r="N527" s="33"/>
      <c r="O527" s="32">
        <v>50</v>
      </c>
      <c r="P527" s="724" t="s">
        <v>816</v>
      </c>
      <c r="Q527" s="648"/>
      <c r="R527" s="648"/>
      <c r="S527" s="648"/>
      <c r="T527" s="649"/>
      <c r="U527" s="34"/>
      <c r="V527" s="34"/>
      <c r="W527" s="35" t="s">
        <v>68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817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818</v>
      </c>
      <c r="B528" s="54" t="s">
        <v>819</v>
      </c>
      <c r="C528" s="31">
        <v>4301020295</v>
      </c>
      <c r="D528" s="645">
        <v>4640242181363</v>
      </c>
      <c r="E528" s="646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103</v>
      </c>
      <c r="L528" s="32"/>
      <c r="M528" s="33" t="s">
        <v>99</v>
      </c>
      <c r="N528" s="33"/>
      <c r="O528" s="32">
        <v>50</v>
      </c>
      <c r="P528" s="998" t="s">
        <v>820</v>
      </c>
      <c r="Q528" s="648"/>
      <c r="R528" s="648"/>
      <c r="S528" s="648"/>
      <c r="T528" s="649"/>
      <c r="U528" s="34"/>
      <c r="V528" s="34"/>
      <c r="W528" s="35" t="s">
        <v>68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817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54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6"/>
      <c r="P529" s="659" t="s">
        <v>85</v>
      </c>
      <c r="Q529" s="660"/>
      <c r="R529" s="660"/>
      <c r="S529" s="660"/>
      <c r="T529" s="660"/>
      <c r="U529" s="660"/>
      <c r="V529" s="661"/>
      <c r="W529" s="37" t="s">
        <v>86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6"/>
      <c r="P530" s="659" t="s">
        <v>85</v>
      </c>
      <c r="Q530" s="660"/>
      <c r="R530" s="660"/>
      <c r="S530" s="660"/>
      <c r="T530" s="660"/>
      <c r="U530" s="660"/>
      <c r="V530" s="661"/>
      <c r="W530" s="37" t="s">
        <v>68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customHeight="1" x14ac:dyDescent="0.25">
      <c r="A531" s="667" t="s">
        <v>143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821</v>
      </c>
      <c r="B532" s="54" t="s">
        <v>822</v>
      </c>
      <c r="C532" s="31">
        <v>4301031280</v>
      </c>
      <c r="D532" s="645">
        <v>4640242180816</v>
      </c>
      <c r="E532" s="646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103</v>
      </c>
      <c r="L532" s="32"/>
      <c r="M532" s="33" t="s">
        <v>67</v>
      </c>
      <c r="N532" s="33"/>
      <c r="O532" s="32">
        <v>40</v>
      </c>
      <c r="P532" s="879" t="s">
        <v>823</v>
      </c>
      <c r="Q532" s="648"/>
      <c r="R532" s="648"/>
      <c r="S532" s="648"/>
      <c r="T532" s="649"/>
      <c r="U532" s="34"/>
      <c r="V532" s="34"/>
      <c r="W532" s="35" t="s">
        <v>68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824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customHeight="1" x14ac:dyDescent="0.25">
      <c r="A533" s="54" t="s">
        <v>825</v>
      </c>
      <c r="B533" s="54" t="s">
        <v>826</v>
      </c>
      <c r="C533" s="31">
        <v>4301031289</v>
      </c>
      <c r="D533" s="645">
        <v>4640242181615</v>
      </c>
      <c r="E533" s="646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103</v>
      </c>
      <c r="L533" s="32"/>
      <c r="M533" s="33" t="s">
        <v>67</v>
      </c>
      <c r="N533" s="33"/>
      <c r="O533" s="32">
        <v>45</v>
      </c>
      <c r="P533" s="867" t="s">
        <v>827</v>
      </c>
      <c r="Q533" s="648"/>
      <c r="R533" s="648"/>
      <c r="S533" s="648"/>
      <c r="T533" s="649"/>
      <c r="U533" s="34"/>
      <c r="V533" s="34"/>
      <c r="W533" s="35" t="s">
        <v>68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828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customHeight="1" x14ac:dyDescent="0.25">
      <c r="A534" s="54" t="s">
        <v>829</v>
      </c>
      <c r="B534" s="54" t="s">
        <v>830</v>
      </c>
      <c r="C534" s="31">
        <v>4301031285</v>
      </c>
      <c r="D534" s="645">
        <v>4640242181639</v>
      </c>
      <c r="E534" s="646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103</v>
      </c>
      <c r="L534" s="32"/>
      <c r="M534" s="33" t="s">
        <v>67</v>
      </c>
      <c r="N534" s="33"/>
      <c r="O534" s="32">
        <v>45</v>
      </c>
      <c r="P534" s="1012" t="s">
        <v>831</v>
      </c>
      <c r="Q534" s="648"/>
      <c r="R534" s="648"/>
      <c r="S534" s="648"/>
      <c r="T534" s="649"/>
      <c r="U534" s="34"/>
      <c r="V534" s="34"/>
      <c r="W534" s="35" t="s">
        <v>68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832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customHeight="1" x14ac:dyDescent="0.25">
      <c r="A535" s="54" t="s">
        <v>833</v>
      </c>
      <c r="B535" s="54" t="s">
        <v>834</v>
      </c>
      <c r="C535" s="31">
        <v>4301031287</v>
      </c>
      <c r="D535" s="645">
        <v>4640242181622</v>
      </c>
      <c r="E535" s="646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103</v>
      </c>
      <c r="L535" s="32"/>
      <c r="M535" s="33" t="s">
        <v>67</v>
      </c>
      <c r="N535" s="33"/>
      <c r="O535" s="32">
        <v>45</v>
      </c>
      <c r="P535" s="886" t="s">
        <v>835</v>
      </c>
      <c r="Q535" s="648"/>
      <c r="R535" s="648"/>
      <c r="S535" s="648"/>
      <c r="T535" s="649"/>
      <c r="U535" s="34"/>
      <c r="V535" s="34"/>
      <c r="W535" s="35" t="s">
        <v>68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836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837</v>
      </c>
      <c r="B536" s="54" t="s">
        <v>838</v>
      </c>
      <c r="C536" s="31">
        <v>4301031244</v>
      </c>
      <c r="D536" s="645">
        <v>4640242180595</v>
      </c>
      <c r="E536" s="646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103</v>
      </c>
      <c r="L536" s="32"/>
      <c r="M536" s="33" t="s">
        <v>67</v>
      </c>
      <c r="N536" s="33"/>
      <c r="O536" s="32">
        <v>40</v>
      </c>
      <c r="P536" s="982" t="s">
        <v>839</v>
      </c>
      <c r="Q536" s="648"/>
      <c r="R536" s="648"/>
      <c r="S536" s="648"/>
      <c r="T536" s="649"/>
      <c r="U536" s="34"/>
      <c r="V536" s="34"/>
      <c r="W536" s="35" t="s">
        <v>68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840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4301031203</v>
      </c>
      <c r="D537" s="645">
        <v>4640242180908</v>
      </c>
      <c r="E537" s="646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146</v>
      </c>
      <c r="L537" s="32"/>
      <c r="M537" s="33" t="s">
        <v>67</v>
      </c>
      <c r="N537" s="33"/>
      <c r="O537" s="32">
        <v>40</v>
      </c>
      <c r="P537" s="743" t="s">
        <v>843</v>
      </c>
      <c r="Q537" s="648"/>
      <c r="R537" s="648"/>
      <c r="S537" s="648"/>
      <c r="T537" s="649"/>
      <c r="U537" s="34"/>
      <c r="V537" s="34"/>
      <c r="W537" s="35" t="s">
        <v>68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824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customHeight="1" x14ac:dyDescent="0.25">
      <c r="A538" s="54" t="s">
        <v>844</v>
      </c>
      <c r="B538" s="54" t="s">
        <v>845</v>
      </c>
      <c r="C538" s="31">
        <v>4301031200</v>
      </c>
      <c r="D538" s="645">
        <v>4640242180489</v>
      </c>
      <c r="E538" s="646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146</v>
      </c>
      <c r="L538" s="32"/>
      <c r="M538" s="33" t="s">
        <v>67</v>
      </c>
      <c r="N538" s="33"/>
      <c r="O538" s="32">
        <v>40</v>
      </c>
      <c r="P538" s="857" t="s">
        <v>846</v>
      </c>
      <c r="Q538" s="648"/>
      <c r="R538" s="648"/>
      <c r="S538" s="648"/>
      <c r="T538" s="649"/>
      <c r="U538" s="34"/>
      <c r="V538" s="34"/>
      <c r="W538" s="35" t="s">
        <v>68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840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4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6"/>
      <c r="P539" s="659" t="s">
        <v>85</v>
      </c>
      <c r="Q539" s="660"/>
      <c r="R539" s="660"/>
      <c r="S539" s="660"/>
      <c r="T539" s="660"/>
      <c r="U539" s="660"/>
      <c r="V539" s="661"/>
      <c r="W539" s="37" t="s">
        <v>86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6"/>
      <c r="P540" s="659" t="s">
        <v>85</v>
      </c>
      <c r="Q540" s="660"/>
      <c r="R540" s="660"/>
      <c r="S540" s="660"/>
      <c r="T540" s="660"/>
      <c r="U540" s="660"/>
      <c r="V540" s="661"/>
      <c r="W540" s="37" t="s">
        <v>68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customHeight="1" x14ac:dyDescent="0.25">
      <c r="A541" s="667" t="s">
        <v>63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847</v>
      </c>
      <c r="B542" s="54" t="s">
        <v>848</v>
      </c>
      <c r="C542" s="31">
        <v>4301052046</v>
      </c>
      <c r="D542" s="645">
        <v>4640242180533</v>
      </c>
      <c r="E542" s="646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98</v>
      </c>
      <c r="L542" s="32"/>
      <c r="M542" s="33" t="s">
        <v>127</v>
      </c>
      <c r="N542" s="33"/>
      <c r="O542" s="32">
        <v>45</v>
      </c>
      <c r="P542" s="739" t="s">
        <v>849</v>
      </c>
      <c r="Q542" s="648"/>
      <c r="R542" s="648"/>
      <c r="S542" s="648"/>
      <c r="T542" s="649"/>
      <c r="U542" s="34"/>
      <c r="V542" s="34"/>
      <c r="W542" s="35" t="s">
        <v>68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850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847</v>
      </c>
      <c r="B543" s="54" t="s">
        <v>851</v>
      </c>
      <c r="C543" s="31">
        <v>4301051887</v>
      </c>
      <c r="D543" s="645">
        <v>4640242180533</v>
      </c>
      <c r="E543" s="646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98</v>
      </c>
      <c r="L543" s="32"/>
      <c r="M543" s="33" t="s">
        <v>104</v>
      </c>
      <c r="N543" s="33"/>
      <c r="O543" s="32">
        <v>45</v>
      </c>
      <c r="P543" s="843" t="s">
        <v>849</v>
      </c>
      <c r="Q543" s="648"/>
      <c r="R543" s="648"/>
      <c r="S543" s="648"/>
      <c r="T543" s="649"/>
      <c r="U543" s="34"/>
      <c r="V543" s="34"/>
      <c r="W543" s="35" t="s">
        <v>68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850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4301051933</v>
      </c>
      <c r="D544" s="645">
        <v>4640242180540</v>
      </c>
      <c r="E544" s="646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98</v>
      </c>
      <c r="L544" s="32"/>
      <c r="M544" s="33" t="s">
        <v>104</v>
      </c>
      <c r="N544" s="33"/>
      <c r="O544" s="32">
        <v>45</v>
      </c>
      <c r="P544" s="820" t="s">
        <v>854</v>
      </c>
      <c r="Q544" s="648"/>
      <c r="R544" s="648"/>
      <c r="S544" s="648"/>
      <c r="T544" s="649"/>
      <c r="U544" s="34"/>
      <c r="V544" s="34"/>
      <c r="W544" s="35" t="s">
        <v>68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855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856</v>
      </c>
      <c r="B545" s="54" t="s">
        <v>857</v>
      </c>
      <c r="C545" s="31">
        <v>4301051920</v>
      </c>
      <c r="D545" s="645">
        <v>4640242181233</v>
      </c>
      <c r="E545" s="646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66</v>
      </c>
      <c r="L545" s="32"/>
      <c r="M545" s="33" t="s">
        <v>127</v>
      </c>
      <c r="N545" s="33"/>
      <c r="O545" s="32">
        <v>45</v>
      </c>
      <c r="P545" s="849" t="s">
        <v>858</v>
      </c>
      <c r="Q545" s="648"/>
      <c r="R545" s="648"/>
      <c r="S545" s="648"/>
      <c r="T545" s="649"/>
      <c r="U545" s="34"/>
      <c r="V545" s="34"/>
      <c r="W545" s="35" t="s">
        <v>68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850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859</v>
      </c>
      <c r="B546" s="54" t="s">
        <v>860</v>
      </c>
      <c r="C546" s="31">
        <v>4301051921</v>
      </c>
      <c r="D546" s="645">
        <v>4640242181226</v>
      </c>
      <c r="E546" s="646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66</v>
      </c>
      <c r="L546" s="32"/>
      <c r="M546" s="33" t="s">
        <v>127</v>
      </c>
      <c r="N546" s="33"/>
      <c r="O546" s="32">
        <v>45</v>
      </c>
      <c r="P546" s="768" t="s">
        <v>861</v>
      </c>
      <c r="Q546" s="648"/>
      <c r="R546" s="648"/>
      <c r="S546" s="648"/>
      <c r="T546" s="649"/>
      <c r="U546" s="34"/>
      <c r="V546" s="34"/>
      <c r="W546" s="35" t="s">
        <v>68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855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4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6"/>
      <c r="P547" s="659" t="s">
        <v>85</v>
      </c>
      <c r="Q547" s="660"/>
      <c r="R547" s="660"/>
      <c r="S547" s="660"/>
      <c r="T547" s="660"/>
      <c r="U547" s="660"/>
      <c r="V547" s="661"/>
      <c r="W547" s="37" t="s">
        <v>86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6"/>
      <c r="P548" s="659" t="s">
        <v>85</v>
      </c>
      <c r="Q548" s="660"/>
      <c r="R548" s="660"/>
      <c r="S548" s="660"/>
      <c r="T548" s="660"/>
      <c r="U548" s="660"/>
      <c r="V548" s="661"/>
      <c r="W548" s="37" t="s">
        <v>68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customHeight="1" x14ac:dyDescent="0.25">
      <c r="A549" s="667" t="s">
        <v>169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customHeight="1" x14ac:dyDescent="0.25">
      <c r="A550" s="54" t="s">
        <v>862</v>
      </c>
      <c r="B550" s="54" t="s">
        <v>863</v>
      </c>
      <c r="C550" s="31">
        <v>4301060496</v>
      </c>
      <c r="D550" s="645">
        <v>4640242180120</v>
      </c>
      <c r="E550" s="646"/>
      <c r="F550" s="640">
        <v>1.5</v>
      </c>
      <c r="G550" s="32">
        <v>6</v>
      </c>
      <c r="H550" s="640">
        <v>9</v>
      </c>
      <c r="I550" s="640">
        <v>9.4350000000000005</v>
      </c>
      <c r="J550" s="32">
        <v>64</v>
      </c>
      <c r="K550" s="32" t="s">
        <v>98</v>
      </c>
      <c r="L550" s="32"/>
      <c r="M550" s="33" t="s">
        <v>127</v>
      </c>
      <c r="N550" s="33"/>
      <c r="O550" s="32">
        <v>40</v>
      </c>
      <c r="P550" s="717" t="s">
        <v>864</v>
      </c>
      <c r="Q550" s="648"/>
      <c r="R550" s="648"/>
      <c r="S550" s="648"/>
      <c r="T550" s="649"/>
      <c r="U550" s="34"/>
      <c r="V550" s="34"/>
      <c r="W550" s="35" t="s">
        <v>68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865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862</v>
      </c>
      <c r="B551" s="54" t="s">
        <v>866</v>
      </c>
      <c r="C551" s="31">
        <v>4301060485</v>
      </c>
      <c r="D551" s="645">
        <v>4640242180120</v>
      </c>
      <c r="E551" s="646"/>
      <c r="F551" s="640">
        <v>1.3</v>
      </c>
      <c r="G551" s="32">
        <v>6</v>
      </c>
      <c r="H551" s="640">
        <v>7.8</v>
      </c>
      <c r="I551" s="640">
        <v>8.2349999999999994</v>
      </c>
      <c r="J551" s="32">
        <v>64</v>
      </c>
      <c r="K551" s="32" t="s">
        <v>98</v>
      </c>
      <c r="L551" s="32"/>
      <c r="M551" s="33" t="s">
        <v>104</v>
      </c>
      <c r="N551" s="33"/>
      <c r="O551" s="32">
        <v>40</v>
      </c>
      <c r="P551" s="925" t="s">
        <v>867</v>
      </c>
      <c r="Q551" s="648"/>
      <c r="R551" s="648"/>
      <c r="S551" s="648"/>
      <c r="T551" s="649"/>
      <c r="U551" s="34"/>
      <c r="V551" s="34"/>
      <c r="W551" s="35" t="s">
        <v>68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865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4301060498</v>
      </c>
      <c r="D552" s="645">
        <v>4640242180137</v>
      </c>
      <c r="E552" s="646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98</v>
      </c>
      <c r="L552" s="32"/>
      <c r="M552" s="33" t="s">
        <v>127</v>
      </c>
      <c r="N552" s="33"/>
      <c r="O552" s="32">
        <v>40</v>
      </c>
      <c r="P552" s="700" t="s">
        <v>870</v>
      </c>
      <c r="Q552" s="648"/>
      <c r="R552" s="648"/>
      <c r="S552" s="648"/>
      <c r="T552" s="649"/>
      <c r="U552" s="34"/>
      <c r="V552" s="34"/>
      <c r="W552" s="35" t="s">
        <v>68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871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868</v>
      </c>
      <c r="B553" s="54" t="s">
        <v>872</v>
      </c>
      <c r="C553" s="31">
        <v>4301060486</v>
      </c>
      <c r="D553" s="645">
        <v>4640242180137</v>
      </c>
      <c r="E553" s="646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98</v>
      </c>
      <c r="L553" s="32"/>
      <c r="M553" s="33" t="s">
        <v>104</v>
      </c>
      <c r="N553" s="33"/>
      <c r="O553" s="32">
        <v>40</v>
      </c>
      <c r="P553" s="736" t="s">
        <v>873</v>
      </c>
      <c r="Q553" s="648"/>
      <c r="R553" s="648"/>
      <c r="S553" s="648"/>
      <c r="T553" s="649"/>
      <c r="U553" s="34"/>
      <c r="V553" s="34"/>
      <c r="W553" s="35" t="s">
        <v>68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871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654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6"/>
      <c r="P554" s="659" t="s">
        <v>85</v>
      </c>
      <c r="Q554" s="660"/>
      <c r="R554" s="660"/>
      <c r="S554" s="660"/>
      <c r="T554" s="660"/>
      <c r="U554" s="660"/>
      <c r="V554" s="661"/>
      <c r="W554" s="37" t="s">
        <v>86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6"/>
      <c r="P555" s="659" t="s">
        <v>85</v>
      </c>
      <c r="Q555" s="660"/>
      <c r="R555" s="660"/>
      <c r="S555" s="660"/>
      <c r="T555" s="660"/>
      <c r="U555" s="660"/>
      <c r="V555" s="661"/>
      <c r="W555" s="37" t="s">
        <v>68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customHeight="1" x14ac:dyDescent="0.25">
      <c r="A556" s="662" t="s">
        <v>874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customHeight="1" x14ac:dyDescent="0.25">
      <c r="A557" s="667" t="s">
        <v>95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customHeight="1" x14ac:dyDescent="0.25">
      <c r="A558" s="54" t="s">
        <v>875</v>
      </c>
      <c r="B558" s="54" t="s">
        <v>876</v>
      </c>
      <c r="C558" s="31">
        <v>4301011951</v>
      </c>
      <c r="D558" s="645">
        <v>4640242180045</v>
      </c>
      <c r="E558" s="646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98</v>
      </c>
      <c r="L558" s="32"/>
      <c r="M558" s="33" t="s">
        <v>99</v>
      </c>
      <c r="N558" s="33"/>
      <c r="O558" s="32">
        <v>55</v>
      </c>
      <c r="P558" s="848" t="s">
        <v>877</v>
      </c>
      <c r="Q558" s="648"/>
      <c r="R558" s="648"/>
      <c r="S558" s="648"/>
      <c r="T558" s="649"/>
      <c r="U558" s="34"/>
      <c r="V558" s="34"/>
      <c r="W558" s="35" t="s">
        <v>68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878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654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6"/>
      <c r="P559" s="659" t="s">
        <v>85</v>
      </c>
      <c r="Q559" s="660"/>
      <c r="R559" s="660"/>
      <c r="S559" s="660"/>
      <c r="T559" s="660"/>
      <c r="U559" s="660"/>
      <c r="V559" s="661"/>
      <c r="W559" s="37" t="s">
        <v>86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6"/>
      <c r="P560" s="659" t="s">
        <v>85</v>
      </c>
      <c r="Q560" s="660"/>
      <c r="R560" s="660"/>
      <c r="S560" s="660"/>
      <c r="T560" s="660"/>
      <c r="U560" s="660"/>
      <c r="V560" s="661"/>
      <c r="W560" s="37" t="s">
        <v>68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customHeight="1" x14ac:dyDescent="0.25">
      <c r="A561" s="667" t="s">
        <v>132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customHeight="1" x14ac:dyDescent="0.25">
      <c r="A562" s="54" t="s">
        <v>879</v>
      </c>
      <c r="B562" s="54" t="s">
        <v>880</v>
      </c>
      <c r="C562" s="31">
        <v>4301020314</v>
      </c>
      <c r="D562" s="645">
        <v>4640242180090</v>
      </c>
      <c r="E562" s="646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98</v>
      </c>
      <c r="L562" s="32"/>
      <c r="M562" s="33" t="s">
        <v>99</v>
      </c>
      <c r="N562" s="33"/>
      <c r="O562" s="32">
        <v>50</v>
      </c>
      <c r="P562" s="669" t="s">
        <v>881</v>
      </c>
      <c r="Q562" s="648"/>
      <c r="R562" s="648"/>
      <c r="S562" s="648"/>
      <c r="T562" s="649"/>
      <c r="U562" s="34"/>
      <c r="V562" s="34"/>
      <c r="W562" s="35" t="s">
        <v>68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882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x14ac:dyDescent="0.2">
      <c r="A563" s="654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6"/>
      <c r="P563" s="659" t="s">
        <v>85</v>
      </c>
      <c r="Q563" s="660"/>
      <c r="R563" s="660"/>
      <c r="S563" s="660"/>
      <c r="T563" s="660"/>
      <c r="U563" s="660"/>
      <c r="V563" s="661"/>
      <c r="W563" s="37" t="s">
        <v>86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6"/>
      <c r="P564" s="659" t="s">
        <v>85</v>
      </c>
      <c r="Q564" s="660"/>
      <c r="R564" s="660"/>
      <c r="S564" s="660"/>
      <c r="T564" s="660"/>
      <c r="U564" s="660"/>
      <c r="V564" s="661"/>
      <c r="W564" s="37" t="s">
        <v>68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customHeight="1" x14ac:dyDescent="0.25">
      <c r="A565" s="667" t="s">
        <v>143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customHeight="1" x14ac:dyDescent="0.25">
      <c r="A566" s="54" t="s">
        <v>883</v>
      </c>
      <c r="B566" s="54" t="s">
        <v>884</v>
      </c>
      <c r="C566" s="31">
        <v>4301031321</v>
      </c>
      <c r="D566" s="645">
        <v>4640242180076</v>
      </c>
      <c r="E566" s="646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103</v>
      </c>
      <c r="L566" s="32"/>
      <c r="M566" s="33" t="s">
        <v>67</v>
      </c>
      <c r="N566" s="33"/>
      <c r="O566" s="32">
        <v>40</v>
      </c>
      <c r="P566" s="874" t="s">
        <v>885</v>
      </c>
      <c r="Q566" s="648"/>
      <c r="R566" s="648"/>
      <c r="S566" s="648"/>
      <c r="T566" s="649"/>
      <c r="U566" s="34"/>
      <c r="V566" s="34"/>
      <c r="W566" s="35" t="s">
        <v>68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886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x14ac:dyDescent="0.2">
      <c r="A567" s="654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6"/>
      <c r="P567" s="659" t="s">
        <v>85</v>
      </c>
      <c r="Q567" s="660"/>
      <c r="R567" s="660"/>
      <c r="S567" s="660"/>
      <c r="T567" s="660"/>
      <c r="U567" s="660"/>
      <c r="V567" s="661"/>
      <c r="W567" s="37" t="s">
        <v>86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6"/>
      <c r="P568" s="659" t="s">
        <v>85</v>
      </c>
      <c r="Q568" s="660"/>
      <c r="R568" s="660"/>
      <c r="S568" s="660"/>
      <c r="T568" s="660"/>
      <c r="U568" s="660"/>
      <c r="V568" s="661"/>
      <c r="W568" s="37" t="s">
        <v>68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customHeight="1" x14ac:dyDescent="0.25">
      <c r="A569" s="667" t="s">
        <v>63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customHeight="1" x14ac:dyDescent="0.25">
      <c r="A570" s="54" t="s">
        <v>887</v>
      </c>
      <c r="B570" s="54" t="s">
        <v>888</v>
      </c>
      <c r="C570" s="31">
        <v>4301051914</v>
      </c>
      <c r="D570" s="645">
        <v>4640242180113</v>
      </c>
      <c r="E570" s="646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98</v>
      </c>
      <c r="L570" s="32"/>
      <c r="M570" s="33" t="s">
        <v>127</v>
      </c>
      <c r="N570" s="33"/>
      <c r="O570" s="32">
        <v>45</v>
      </c>
      <c r="P570" s="709" t="s">
        <v>889</v>
      </c>
      <c r="Q570" s="648"/>
      <c r="R570" s="648"/>
      <c r="S570" s="648"/>
      <c r="T570" s="649"/>
      <c r="U570" s="34"/>
      <c r="V570" s="34"/>
      <c r="W570" s="35" t="s">
        <v>68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890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654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6"/>
      <c r="P571" s="659" t="s">
        <v>85</v>
      </c>
      <c r="Q571" s="660"/>
      <c r="R571" s="660"/>
      <c r="S571" s="660"/>
      <c r="T571" s="660"/>
      <c r="U571" s="660"/>
      <c r="V571" s="661"/>
      <c r="W571" s="37" t="s">
        <v>86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6"/>
      <c r="P572" s="659" t="s">
        <v>85</v>
      </c>
      <c r="Q572" s="660"/>
      <c r="R572" s="660"/>
      <c r="S572" s="660"/>
      <c r="T572" s="660"/>
      <c r="U572" s="660"/>
      <c r="V572" s="661"/>
      <c r="W572" s="37" t="s">
        <v>68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68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86"/>
      <c r="P573" s="775" t="s">
        <v>891</v>
      </c>
      <c r="Q573" s="776"/>
      <c r="R573" s="776"/>
      <c r="S573" s="776"/>
      <c r="T573" s="776"/>
      <c r="U573" s="776"/>
      <c r="V573" s="777"/>
      <c r="W573" s="37" t="s">
        <v>68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10488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10589.499999999998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86"/>
      <c r="P574" s="775" t="s">
        <v>892</v>
      </c>
      <c r="Q574" s="776"/>
      <c r="R574" s="776"/>
      <c r="S574" s="776"/>
      <c r="T574" s="776"/>
      <c r="U574" s="776"/>
      <c r="V574" s="777"/>
      <c r="W574" s="37" t="s">
        <v>68</v>
      </c>
      <c r="X574" s="643">
        <f>IFERROR(SUM(BM22:BM570),"0")</f>
        <v>11137.232068857615</v>
      </c>
      <c r="Y574" s="643">
        <f>IFERROR(SUM(BN22:BN570),"0")</f>
        <v>11244.644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86"/>
      <c r="P575" s="775" t="s">
        <v>893</v>
      </c>
      <c r="Q575" s="776"/>
      <c r="R575" s="776"/>
      <c r="S575" s="776"/>
      <c r="T575" s="776"/>
      <c r="U575" s="776"/>
      <c r="V575" s="777"/>
      <c r="W575" s="37" t="s">
        <v>894</v>
      </c>
      <c r="X575" s="38">
        <f>ROUNDUP(SUM(BO22:BO570),0)</f>
        <v>19</v>
      </c>
      <c r="Y575" s="38">
        <f>ROUNDUP(SUM(BP22:BP570),0)</f>
        <v>19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86"/>
      <c r="P576" s="775" t="s">
        <v>895</v>
      </c>
      <c r="Q576" s="776"/>
      <c r="R576" s="776"/>
      <c r="S576" s="776"/>
      <c r="T576" s="776"/>
      <c r="U576" s="776"/>
      <c r="V576" s="777"/>
      <c r="W576" s="37" t="s">
        <v>68</v>
      </c>
      <c r="X576" s="643">
        <f>GrossWeightTotal+PalletQtyTotal*25</f>
        <v>11612.232068857615</v>
      </c>
      <c r="Y576" s="643">
        <f>GrossWeightTotalR+PalletQtyTotalR*25</f>
        <v>11719.644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86"/>
      <c r="P577" s="775" t="s">
        <v>896</v>
      </c>
      <c r="Q577" s="776"/>
      <c r="R577" s="776"/>
      <c r="S577" s="776"/>
      <c r="T577" s="776"/>
      <c r="U577" s="776"/>
      <c r="V577" s="777"/>
      <c r="W577" s="37" t="s">
        <v>894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1784.3935309788251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1802</v>
      </c>
      <c r="Z577" s="37"/>
      <c r="AA577" s="644"/>
      <c r="AB577" s="644"/>
      <c r="AC577" s="644"/>
    </row>
    <row r="578" spans="1:32" ht="14.25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86"/>
      <c r="P578" s="775" t="s">
        <v>897</v>
      </c>
      <c r="Q578" s="776"/>
      <c r="R578" s="776"/>
      <c r="S578" s="776"/>
      <c r="T578" s="776"/>
      <c r="U578" s="776"/>
      <c r="V578" s="777"/>
      <c r="W578" s="39" t="s">
        <v>898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22.479899999999997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899</v>
      </c>
      <c r="B580" s="638" t="s">
        <v>62</v>
      </c>
      <c r="C580" s="665" t="s">
        <v>93</v>
      </c>
      <c r="D580" s="810"/>
      <c r="E580" s="810"/>
      <c r="F580" s="810"/>
      <c r="G580" s="810"/>
      <c r="H580" s="811"/>
      <c r="I580" s="665" t="s">
        <v>269</v>
      </c>
      <c r="J580" s="810"/>
      <c r="K580" s="810"/>
      <c r="L580" s="810"/>
      <c r="M580" s="810"/>
      <c r="N580" s="810"/>
      <c r="O580" s="810"/>
      <c r="P580" s="810"/>
      <c r="Q580" s="810"/>
      <c r="R580" s="810"/>
      <c r="S580" s="810"/>
      <c r="T580" s="810"/>
      <c r="U580" s="811"/>
      <c r="V580" s="665" t="s">
        <v>574</v>
      </c>
      <c r="W580" s="811"/>
      <c r="X580" s="665" t="s">
        <v>639</v>
      </c>
      <c r="Y580" s="810"/>
      <c r="Z580" s="810"/>
      <c r="AA580" s="811"/>
      <c r="AB580" s="638" t="s">
        <v>704</v>
      </c>
      <c r="AC580" s="665" t="s">
        <v>781</v>
      </c>
      <c r="AD580" s="811"/>
      <c r="AF580" s="639"/>
    </row>
    <row r="581" spans="1:32" ht="14.25" customHeight="1" thickTop="1" x14ac:dyDescent="0.2">
      <c r="A581" s="760" t="s">
        <v>900</v>
      </c>
      <c r="B581" s="665" t="s">
        <v>62</v>
      </c>
      <c r="C581" s="665" t="s">
        <v>94</v>
      </c>
      <c r="D581" s="665" t="s">
        <v>113</v>
      </c>
      <c r="E581" s="665" t="s">
        <v>176</v>
      </c>
      <c r="F581" s="665" t="s">
        <v>203</v>
      </c>
      <c r="G581" s="665" t="s">
        <v>242</v>
      </c>
      <c r="H581" s="665" t="s">
        <v>93</v>
      </c>
      <c r="I581" s="665" t="s">
        <v>270</v>
      </c>
      <c r="J581" s="665" t="s">
        <v>315</v>
      </c>
      <c r="K581" s="665" t="s">
        <v>376</v>
      </c>
      <c r="L581" s="665" t="s">
        <v>422</v>
      </c>
      <c r="M581" s="665" t="s">
        <v>440</v>
      </c>
      <c r="N581" s="639"/>
      <c r="O581" s="665" t="s">
        <v>453</v>
      </c>
      <c r="P581" s="665" t="s">
        <v>465</v>
      </c>
      <c r="Q581" s="665" t="s">
        <v>472</v>
      </c>
      <c r="R581" s="665" t="s">
        <v>476</v>
      </c>
      <c r="S581" s="665" t="s">
        <v>482</v>
      </c>
      <c r="T581" s="665" t="s">
        <v>487</v>
      </c>
      <c r="U581" s="665" t="s">
        <v>561</v>
      </c>
      <c r="V581" s="665" t="s">
        <v>575</v>
      </c>
      <c r="W581" s="665" t="s">
        <v>609</v>
      </c>
      <c r="X581" s="665" t="s">
        <v>640</v>
      </c>
      <c r="Y581" s="665" t="s">
        <v>672</v>
      </c>
      <c r="Z581" s="665" t="s">
        <v>690</v>
      </c>
      <c r="AA581" s="665" t="s">
        <v>697</v>
      </c>
      <c r="AB581" s="665" t="s">
        <v>704</v>
      </c>
      <c r="AC581" s="665" t="s">
        <v>781</v>
      </c>
      <c r="AD581" s="665" t="s">
        <v>874</v>
      </c>
      <c r="AF581" s="639"/>
    </row>
    <row r="582" spans="1:32" ht="13.5" customHeight="1" thickBot="1" x14ac:dyDescent="0.25">
      <c r="A582" s="761"/>
      <c r="B582" s="666"/>
      <c r="C582" s="666"/>
      <c r="D582" s="666"/>
      <c r="E582" s="666"/>
      <c r="F582" s="666"/>
      <c r="G582" s="666"/>
      <c r="H582" s="666"/>
      <c r="I582" s="666"/>
      <c r="J582" s="666"/>
      <c r="K582" s="666"/>
      <c r="L582" s="666"/>
      <c r="M582" s="666"/>
      <c r="N582" s="639"/>
      <c r="O582" s="666"/>
      <c r="P582" s="666"/>
      <c r="Q582" s="666"/>
      <c r="R582" s="666"/>
      <c r="S582" s="666"/>
      <c r="T582" s="666"/>
      <c r="U582" s="666"/>
      <c r="V582" s="666"/>
      <c r="W582" s="666"/>
      <c r="X582" s="666"/>
      <c r="Y582" s="666"/>
      <c r="Z582" s="666"/>
      <c r="AA582" s="666"/>
      <c r="AB582" s="666"/>
      <c r="AC582" s="666"/>
      <c r="AD582" s="666"/>
      <c r="AF582" s="639"/>
    </row>
    <row r="583" spans="1:32" ht="18" customHeight="1" thickTop="1" thickBot="1" x14ac:dyDescent="0.25">
      <c r="A583" s="40" t="s">
        <v>901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32.400000000000006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162.4</v>
      </c>
      <c r="E583" s="46">
        <f>IFERROR(Y86*1,"0")+IFERROR(Y87*1,"0")+IFERROR(Y88*1,"0")+IFERROR(Y92*1,"0")+IFERROR(Y93*1,"0")+IFERROR(Y94*1,"0")+IFERROR(Y95*1,"0")+IFERROR(Y96*1,"0")+IFERROR(Y97*1,"0")+IFERROR(Y98*1,"0")+IFERROR(Y99*1,"0")</f>
        <v>451.8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728.4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210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988.5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55.2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228.6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1080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3126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4.2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3522.0000000000005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A64:Z64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272:E272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44:E44"/>
    <mergeCell ref="D369:E369"/>
    <mergeCell ref="P423:T423"/>
    <mergeCell ref="P52:T52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902</v>
      </c>
      <c r="H1" s="52"/>
    </row>
    <row r="3" spans="2:8" x14ac:dyDescent="0.2">
      <c r="B3" s="47" t="s">
        <v>903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904</v>
      </c>
      <c r="D6" s="47" t="s">
        <v>905</v>
      </c>
      <c r="E6" s="47"/>
    </row>
    <row r="7" spans="2:8" x14ac:dyDescent="0.2">
      <c r="B7" s="47" t="s">
        <v>906</v>
      </c>
      <c r="C7" s="47" t="s">
        <v>907</v>
      </c>
      <c r="D7" s="47" t="s">
        <v>908</v>
      </c>
      <c r="E7" s="47"/>
    </row>
    <row r="8" spans="2:8" x14ac:dyDescent="0.2">
      <c r="B8" s="47" t="s">
        <v>909</v>
      </c>
      <c r="C8" s="47" t="s">
        <v>910</v>
      </c>
      <c r="D8" s="47" t="s">
        <v>911</v>
      </c>
      <c r="E8" s="47"/>
    </row>
    <row r="9" spans="2:8" x14ac:dyDescent="0.2">
      <c r="B9" s="47" t="s">
        <v>912</v>
      </c>
      <c r="C9" s="47" t="s">
        <v>913</v>
      </c>
      <c r="D9" s="47" t="s">
        <v>914</v>
      </c>
      <c r="E9" s="47"/>
    </row>
    <row r="10" spans="2:8" x14ac:dyDescent="0.2">
      <c r="B10" s="47" t="s">
        <v>915</v>
      </c>
      <c r="C10" s="47" t="s">
        <v>916</v>
      </c>
      <c r="D10" s="47" t="s">
        <v>917</v>
      </c>
      <c r="E10" s="47"/>
    </row>
    <row r="11" spans="2:8" x14ac:dyDescent="0.2">
      <c r="B11" s="47" t="s">
        <v>918</v>
      </c>
      <c r="C11" s="47" t="s">
        <v>919</v>
      </c>
      <c r="D11" s="47" t="s">
        <v>920</v>
      </c>
      <c r="E11" s="47"/>
    </row>
    <row r="13" spans="2:8" x14ac:dyDescent="0.2">
      <c r="B13" s="47" t="s">
        <v>921</v>
      </c>
      <c r="C13" s="47" t="s">
        <v>904</v>
      </c>
      <c r="D13" s="47"/>
      <c r="E13" s="47"/>
    </row>
    <row r="15" spans="2:8" x14ac:dyDescent="0.2">
      <c r="B15" s="47" t="s">
        <v>922</v>
      </c>
      <c r="C15" s="47" t="s">
        <v>907</v>
      </c>
      <c r="D15" s="47"/>
      <c r="E15" s="47"/>
    </row>
    <row r="17" spans="2:5" x14ac:dyDescent="0.2">
      <c r="B17" s="47" t="s">
        <v>923</v>
      </c>
      <c r="C17" s="47" t="s">
        <v>910</v>
      </c>
      <c r="D17" s="47"/>
      <c r="E17" s="47"/>
    </row>
    <row r="19" spans="2:5" x14ac:dyDescent="0.2">
      <c r="B19" s="47" t="s">
        <v>924</v>
      </c>
      <c r="C19" s="47" t="s">
        <v>913</v>
      </c>
      <c r="D19" s="47"/>
      <c r="E19" s="47"/>
    </row>
    <row r="21" spans="2:5" x14ac:dyDescent="0.2">
      <c r="B21" s="47" t="s">
        <v>925</v>
      </c>
      <c r="C21" s="47" t="s">
        <v>916</v>
      </c>
      <c r="D21" s="47"/>
      <c r="E21" s="47"/>
    </row>
    <row r="23" spans="2:5" x14ac:dyDescent="0.2">
      <c r="B23" s="47" t="s">
        <v>926</v>
      </c>
      <c r="C23" s="47" t="s">
        <v>919</v>
      </c>
      <c r="D23" s="47"/>
      <c r="E23" s="47"/>
    </row>
    <row r="25" spans="2:5" x14ac:dyDescent="0.2">
      <c r="B25" s="47" t="s">
        <v>927</v>
      </c>
      <c r="C25" s="47"/>
      <c r="D25" s="47"/>
      <c r="E25" s="47"/>
    </row>
    <row r="26" spans="2:5" x14ac:dyDescent="0.2">
      <c r="B26" s="47" t="s">
        <v>928</v>
      </c>
      <c r="C26" s="47"/>
      <c r="D26" s="47"/>
      <c r="E26" s="47"/>
    </row>
    <row r="27" spans="2:5" x14ac:dyDescent="0.2">
      <c r="B27" s="47" t="s">
        <v>929</v>
      </c>
      <c r="C27" s="47"/>
      <c r="D27" s="47"/>
      <c r="E27" s="47"/>
    </row>
    <row r="28" spans="2:5" x14ac:dyDescent="0.2">
      <c r="B28" s="47" t="s">
        <v>930</v>
      </c>
      <c r="C28" s="47"/>
      <c r="D28" s="47"/>
      <c r="E28" s="47"/>
    </row>
    <row r="29" spans="2:5" x14ac:dyDescent="0.2">
      <c r="B29" s="47" t="s">
        <v>931</v>
      </c>
      <c r="C29" s="47"/>
      <c r="D29" s="47"/>
      <c r="E29" s="47"/>
    </row>
    <row r="30" spans="2:5" x14ac:dyDescent="0.2">
      <c r="B30" s="47" t="s">
        <v>932</v>
      </c>
      <c r="C30" s="47"/>
      <c r="D30" s="47"/>
      <c r="E30" s="47"/>
    </row>
    <row r="31" spans="2:5" x14ac:dyDescent="0.2">
      <c r="B31" s="47" t="s">
        <v>933</v>
      </c>
      <c r="C31" s="47"/>
      <c r="D31" s="47"/>
      <c r="E31" s="47"/>
    </row>
    <row r="32" spans="2:5" x14ac:dyDescent="0.2">
      <c r="B32" s="47" t="s">
        <v>934</v>
      </c>
      <c r="C32" s="47"/>
      <c r="D32" s="47"/>
      <c r="E32" s="47"/>
    </row>
    <row r="33" spans="2:5" x14ac:dyDescent="0.2">
      <c r="B33" s="47" t="s">
        <v>935</v>
      </c>
      <c r="C33" s="47"/>
      <c r="D33" s="47"/>
      <c r="E33" s="47"/>
    </row>
    <row r="34" spans="2:5" x14ac:dyDescent="0.2">
      <c r="B34" s="47" t="s">
        <v>936</v>
      </c>
      <c r="C34" s="47"/>
      <c r="D34" s="47"/>
      <c r="E34" s="47"/>
    </row>
    <row r="35" spans="2:5" x14ac:dyDescent="0.2">
      <c r="B35" s="47" t="s">
        <v>937</v>
      </c>
      <c r="C35" s="47"/>
      <c r="D35" s="47"/>
      <c r="E35" s="47"/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2025-05-02T07:26:21Z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