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F3D5914C-A900-4A15-9E50-1D257D728F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67" i="1" l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45" i="1" s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Y363" i="1" s="1"/>
  <c r="P359" i="1"/>
  <c r="X357" i="1"/>
  <c r="Y356" i="1"/>
  <c r="X356" i="1"/>
  <c r="BP355" i="1"/>
  <c r="BO355" i="1"/>
  <c r="BN355" i="1"/>
  <c r="BM355" i="1"/>
  <c r="Z355" i="1"/>
  <c r="Z356" i="1" s="1"/>
  <c r="Y355" i="1"/>
  <c r="U567" i="1" s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Y346" i="1" s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67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Y282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67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6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K567" i="1" s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67" i="1" s="1"/>
  <c r="P192" i="1"/>
  <c r="X189" i="1"/>
  <c r="X188" i="1"/>
  <c r="BO187" i="1"/>
  <c r="BM187" i="1"/>
  <c r="Y187" i="1"/>
  <c r="Y188" i="1" s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67" i="1" s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Y68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X561" i="1" s="1"/>
  <c r="BO27" i="1"/>
  <c r="BM27" i="1"/>
  <c r="Y27" i="1"/>
  <c r="P27" i="1"/>
  <c r="BP26" i="1"/>
  <c r="BO26" i="1"/>
  <c r="BN26" i="1"/>
  <c r="BM26" i="1"/>
  <c r="Z26" i="1"/>
  <c r="Y26" i="1"/>
  <c r="P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P22" i="1"/>
  <c r="BO22" i="1"/>
  <c r="BN22" i="1"/>
  <c r="BM22" i="1"/>
  <c r="Z22" i="1"/>
  <c r="Y22" i="1"/>
  <c r="B567" i="1" s="1"/>
  <c r="P22" i="1"/>
  <c r="H10" i="1"/>
  <c r="F10" i="1"/>
  <c r="J9" i="1"/>
  <c r="F9" i="1"/>
  <c r="A9" i="1"/>
  <c r="A10" i="1" s="1"/>
  <c r="D7" i="1"/>
  <c r="Q6" i="1"/>
  <c r="P2" i="1"/>
  <c r="BP25" i="1" l="1"/>
  <c r="BN25" i="1"/>
  <c r="Z25" i="1"/>
  <c r="BP39" i="1"/>
  <c r="BN39" i="1"/>
  <c r="Z39" i="1"/>
  <c r="BP52" i="1"/>
  <c r="BN52" i="1"/>
  <c r="Z52" i="1"/>
  <c r="BP60" i="1"/>
  <c r="BN60" i="1"/>
  <c r="Z60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Y101" i="1"/>
  <c r="BP92" i="1"/>
  <c r="BN92" i="1"/>
  <c r="Z92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4" i="1"/>
  <c r="BP117" i="1"/>
  <c r="BN117" i="1"/>
  <c r="Z117" i="1"/>
  <c r="Y125" i="1"/>
  <c r="BP121" i="1"/>
  <c r="BN121" i="1"/>
  <c r="Z121" i="1"/>
  <c r="BP23" i="1"/>
  <c r="Y559" i="1" s="1"/>
  <c r="BN23" i="1"/>
  <c r="Z23" i="1"/>
  <c r="Z28" i="1" s="1"/>
  <c r="BP27" i="1"/>
  <c r="BN27" i="1"/>
  <c r="Y558" i="1" s="1"/>
  <c r="Y560" i="1" s="1"/>
  <c r="Z27" i="1"/>
  <c r="Y29" i="1"/>
  <c r="Y32" i="1"/>
  <c r="BP31" i="1"/>
  <c r="BN31" i="1"/>
  <c r="Z31" i="1"/>
  <c r="Z32" i="1" s="1"/>
  <c r="Y33" i="1"/>
  <c r="C567" i="1"/>
  <c r="Y42" i="1"/>
  <c r="BP37" i="1"/>
  <c r="BN37" i="1"/>
  <c r="Z37" i="1"/>
  <c r="Z41" i="1" s="1"/>
  <c r="Y41" i="1"/>
  <c r="BP50" i="1"/>
  <c r="BN50" i="1"/>
  <c r="Z50" i="1"/>
  <c r="Z55" i="1" s="1"/>
  <c r="BP54" i="1"/>
  <c r="BN54" i="1"/>
  <c r="Z54" i="1"/>
  <c r="Y56" i="1"/>
  <c r="Y63" i="1"/>
  <c r="BP58" i="1"/>
  <c r="BN58" i="1"/>
  <c r="Z58" i="1"/>
  <c r="Z62" i="1" s="1"/>
  <c r="Y62" i="1"/>
  <c r="Z68" i="1"/>
  <c r="BP66" i="1"/>
  <c r="BN66" i="1"/>
  <c r="Z66" i="1"/>
  <c r="Y77" i="1"/>
  <c r="BP74" i="1"/>
  <c r="BN74" i="1"/>
  <c r="Z74" i="1"/>
  <c r="Y82" i="1"/>
  <c r="BP87" i="1"/>
  <c r="BN87" i="1"/>
  <c r="Z87" i="1"/>
  <c r="Z89" i="1" s="1"/>
  <c r="BP94" i="1"/>
  <c r="BN94" i="1"/>
  <c r="Z94" i="1"/>
  <c r="BP98" i="1"/>
  <c r="BN98" i="1"/>
  <c r="Z98" i="1"/>
  <c r="Y10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23" i="1"/>
  <c r="BN123" i="1"/>
  <c r="Z123" i="1"/>
  <c r="Y129" i="1"/>
  <c r="Y136" i="1"/>
  <c r="Y140" i="1"/>
  <c r="Y146" i="1"/>
  <c r="Y151" i="1"/>
  <c r="Y157" i="1"/>
  <c r="Y161" i="1"/>
  <c r="Y167" i="1"/>
  <c r="Y179" i="1"/>
  <c r="Y189" i="1"/>
  <c r="Y194" i="1"/>
  <c r="Y200" i="1"/>
  <c r="Y210" i="1"/>
  <c r="Y222" i="1"/>
  <c r="Y228" i="1"/>
  <c r="Y239" i="1"/>
  <c r="Y245" i="1"/>
  <c r="Y257" i="1"/>
  <c r="Y266" i="1"/>
  <c r="Y274" i="1"/>
  <c r="Y283" i="1"/>
  <c r="Y288" i="1"/>
  <c r="Y292" i="1"/>
  <c r="Y297" i="1"/>
  <c r="Y302" i="1"/>
  <c r="Y318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51" i="1"/>
  <c r="BP349" i="1"/>
  <c r="BN349" i="1"/>
  <c r="Z349" i="1"/>
  <c r="BP368" i="1"/>
  <c r="BN368" i="1"/>
  <c r="Z368" i="1"/>
  <c r="BP372" i="1"/>
  <c r="BN372" i="1"/>
  <c r="Z372" i="1"/>
  <c r="BP393" i="1"/>
  <c r="BN393" i="1"/>
  <c r="Z393" i="1"/>
  <c r="Z397" i="1" s="1"/>
  <c r="Y397" i="1"/>
  <c r="BP405" i="1"/>
  <c r="BN405" i="1"/>
  <c r="Z405" i="1"/>
  <c r="Z408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567" i="1"/>
  <c r="Y439" i="1"/>
  <c r="BP436" i="1"/>
  <c r="BN436" i="1"/>
  <c r="Z436" i="1"/>
  <c r="Z438" i="1" s="1"/>
  <c r="BP444" i="1"/>
  <c r="BN444" i="1"/>
  <c r="Z444" i="1"/>
  <c r="Y446" i="1"/>
  <c r="Z567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Z487" i="1"/>
  <c r="BP485" i="1"/>
  <c r="BN485" i="1"/>
  <c r="Z485" i="1"/>
  <c r="Y487" i="1"/>
  <c r="BP509" i="1"/>
  <c r="BN509" i="1"/>
  <c r="Z509" i="1"/>
  <c r="Z510" i="1" s="1"/>
  <c r="Y511" i="1"/>
  <c r="Y525" i="1"/>
  <c r="BP521" i="1"/>
  <c r="BN521" i="1"/>
  <c r="Z521" i="1"/>
  <c r="AC567" i="1"/>
  <c r="Y526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F567" i="1"/>
  <c r="O567" i="1"/>
  <c r="W567" i="1"/>
  <c r="H9" i="1"/>
  <c r="X558" i="1"/>
  <c r="X559" i="1"/>
  <c r="Y28" i="1"/>
  <c r="X557" i="1"/>
  <c r="D567" i="1"/>
  <c r="Y55" i="1"/>
  <c r="E567" i="1"/>
  <c r="Y90" i="1"/>
  <c r="Z127" i="1"/>
  <c r="Z129" i="1" s="1"/>
  <c r="BN127" i="1"/>
  <c r="BP127" i="1"/>
  <c r="G567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Z222" i="1" s="1"/>
  <c r="BN214" i="1"/>
  <c r="Z216" i="1"/>
  <c r="BN216" i="1"/>
  <c r="Z218" i="1"/>
  <c r="BN218" i="1"/>
  <c r="Z220" i="1"/>
  <c r="BN220" i="1"/>
  <c r="Z226" i="1"/>
  <c r="Z227" i="1" s="1"/>
  <c r="BN226" i="1"/>
  <c r="Z231" i="1"/>
  <c r="Z239" i="1" s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67" i="1"/>
  <c r="Z271" i="1"/>
  <c r="Z274" i="1" s="1"/>
  <c r="BN271" i="1"/>
  <c r="Y275" i="1"/>
  <c r="Z279" i="1"/>
  <c r="Z282" i="1" s="1"/>
  <c r="BN279" i="1"/>
  <c r="Z281" i="1"/>
  <c r="BN281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Z302" i="1" s="1"/>
  <c r="BN300" i="1"/>
  <c r="BP300" i="1"/>
  <c r="Y303" i="1"/>
  <c r="Y308" i="1"/>
  <c r="T567" i="1"/>
  <c r="Z312" i="1"/>
  <c r="Z317" i="1" s="1"/>
  <c r="BN312" i="1"/>
  <c r="Z314" i="1"/>
  <c r="BN314" i="1"/>
  <c r="Z316" i="1"/>
  <c r="BN316" i="1"/>
  <c r="Y317" i="1"/>
  <c r="Z320" i="1"/>
  <c r="Z324" i="1" s="1"/>
  <c r="BN320" i="1"/>
  <c r="BP320" i="1"/>
  <c r="BP329" i="1"/>
  <c r="BN329" i="1"/>
  <c r="Z329" i="1"/>
  <c r="BP337" i="1"/>
  <c r="BN337" i="1"/>
  <c r="Z337" i="1"/>
  <c r="Y339" i="1"/>
  <c r="BP343" i="1"/>
  <c r="BN343" i="1"/>
  <c r="Z343" i="1"/>
  <c r="Z345" i="1" s="1"/>
  <c r="Y352" i="1"/>
  <c r="Y351" i="1"/>
  <c r="BP360" i="1"/>
  <c r="BN360" i="1"/>
  <c r="Z360" i="1"/>
  <c r="Z362" i="1" s="1"/>
  <c r="BP370" i="1"/>
  <c r="BN370" i="1"/>
  <c r="Z370" i="1"/>
  <c r="Z374" i="1" s="1"/>
  <c r="Y374" i="1"/>
  <c r="BP378" i="1"/>
  <c r="BN378" i="1"/>
  <c r="Z378" i="1"/>
  <c r="Z379" i="1" s="1"/>
  <c r="Y380" i="1"/>
  <c r="Y385" i="1"/>
  <c r="BP382" i="1"/>
  <c r="BN382" i="1"/>
  <c r="Z382" i="1"/>
  <c r="Z384" i="1" s="1"/>
  <c r="Y398" i="1"/>
  <c r="BP395" i="1"/>
  <c r="BN395" i="1"/>
  <c r="Z395" i="1"/>
  <c r="Y408" i="1"/>
  <c r="BP407" i="1"/>
  <c r="BN407" i="1"/>
  <c r="Z407" i="1"/>
  <c r="Y409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Y432" i="1"/>
  <c r="Y438" i="1"/>
  <c r="BP442" i="1"/>
  <c r="BN442" i="1"/>
  <c r="Z442" i="1"/>
  <c r="Z445" i="1" s="1"/>
  <c r="Y451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93" i="1"/>
  <c r="BN493" i="1"/>
  <c r="Z493" i="1"/>
  <c r="BP497" i="1"/>
  <c r="BN497" i="1"/>
  <c r="Z497" i="1"/>
  <c r="Y357" i="1"/>
  <c r="V567" i="1"/>
  <c r="Y375" i="1"/>
  <c r="AB567" i="1"/>
  <c r="Y482" i="1"/>
  <c r="Y481" i="1"/>
  <c r="Y488" i="1"/>
  <c r="BP491" i="1"/>
  <c r="BN491" i="1"/>
  <c r="Z491" i="1"/>
  <c r="BP495" i="1"/>
  <c r="BN495" i="1"/>
  <c r="Z495" i="1"/>
  <c r="Z499" i="1" s="1"/>
  <c r="Y499" i="1"/>
  <c r="BP503" i="1"/>
  <c r="BN503" i="1"/>
  <c r="Z503" i="1"/>
  <c r="Z505" i="1" s="1"/>
  <c r="Y510" i="1"/>
  <c r="BP522" i="1"/>
  <c r="BN522" i="1"/>
  <c r="Z522" i="1"/>
  <c r="BP524" i="1"/>
  <c r="BN524" i="1"/>
  <c r="Z524" i="1"/>
  <c r="Y535" i="1"/>
  <c r="BP533" i="1"/>
  <c r="BN533" i="1"/>
  <c r="Z533" i="1"/>
  <c r="Z535" i="1" s="1"/>
  <c r="Z427" i="1" l="1"/>
  <c r="Z266" i="1"/>
  <c r="Z210" i="1"/>
  <c r="Z178" i="1"/>
  <c r="Z156" i="1"/>
  <c r="Y561" i="1"/>
  <c r="X560" i="1"/>
  <c r="Z338" i="1"/>
  <c r="Z332" i="1"/>
  <c r="Z124" i="1"/>
  <c r="Z481" i="1"/>
  <c r="Z525" i="1"/>
  <c r="Y557" i="1"/>
  <c r="Z100" i="1"/>
  <c r="Z562" i="1" s="1"/>
</calcChain>
</file>

<file path=xl/sharedStrings.xml><?xml version="1.0" encoding="utf-8"?>
<sst xmlns="http://schemas.openxmlformats.org/spreadsheetml/2006/main" count="2497" uniqueCount="892">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</sst>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51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45787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/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19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20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03"/>
      <c r="R10" s="804"/>
      <c r="U10" s="24" t="s">
        <v>22</v>
      </c>
      <c r="V10" s="667" t="s">
        <v>23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5"/>
      <c r="R11" s="746"/>
      <c r="U11" s="24" t="s">
        <v>26</v>
      </c>
      <c r="V11" s="896" t="s">
        <v>27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28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29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30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31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32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33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34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35</v>
      </c>
      <c r="B17" s="662" t="s">
        <v>36</v>
      </c>
      <c r="C17" s="769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4" t="s">
        <v>50</v>
      </c>
      <c r="V17" s="642"/>
      <c r="W17" s="662" t="s">
        <v>51</v>
      </c>
      <c r="X17" s="662" t="s">
        <v>52</v>
      </c>
      <c r="Y17" s="965" t="s">
        <v>53</v>
      </c>
      <c r="Z17" s="871" t="s">
        <v>54</v>
      </c>
      <c r="AA17" s="848" t="s">
        <v>55</v>
      </c>
      <c r="AB17" s="848" t="s">
        <v>56</v>
      </c>
      <c r="AC17" s="848" t="s">
        <v>57</v>
      </c>
      <c r="AD17" s="848" t="s">
        <v>58</v>
      </c>
      <c r="AE17" s="926"/>
      <c r="AF17" s="927"/>
      <c r="AG17" s="66"/>
      <c r="BD17" s="65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60</v>
      </c>
      <c r="V18" s="67" t="s">
        <v>61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62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85</v>
      </c>
      <c r="Q28" s="634"/>
      <c r="R28" s="634"/>
      <c r="S28" s="634"/>
      <c r="T28" s="634"/>
      <c r="U28" s="634"/>
      <c r="V28" s="635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85</v>
      </c>
      <c r="Q29" s="634"/>
      <c r="R29" s="634"/>
      <c r="S29" s="634"/>
      <c r="T29" s="634"/>
      <c r="U29" s="634"/>
      <c r="V29" s="635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85</v>
      </c>
      <c r="Q32" s="634"/>
      <c r="R32" s="634"/>
      <c r="S32" s="634"/>
      <c r="T32" s="634"/>
      <c r="U32" s="634"/>
      <c r="V32" s="635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85</v>
      </c>
      <c r="Q33" s="634"/>
      <c r="R33" s="634"/>
      <c r="S33" s="634"/>
      <c r="T33" s="634"/>
      <c r="U33" s="634"/>
      <c r="V33" s="635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93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144</v>
      </c>
      <c r="Y37" s="616">
        <f>IFERROR(IF(X37="",0,CEILING((X37/$H37),1)*$H37),"")</f>
        <v>151.20000000000002</v>
      </c>
      <c r="Z37" s="36">
        <f>IFERROR(IF(Y37=0,"",ROUNDUP(Y37/H37,0)*0.01898),"")</f>
        <v>0.26572000000000001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149.79999999999998</v>
      </c>
      <c r="BN37" s="64">
        <f>IFERROR(Y37*I37/H37,"0")</f>
        <v>157.29000000000002</v>
      </c>
      <c r="BO37" s="64">
        <f>IFERROR(1/J37*(X37/H37),"0")</f>
        <v>0.20833333333333331</v>
      </c>
      <c r="BP37" s="64">
        <f>IFERROR(1/J37*(Y37/H37),"0")</f>
        <v>0.21875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85</v>
      </c>
      <c r="Q41" s="634"/>
      <c r="R41" s="634"/>
      <c r="S41" s="634"/>
      <c r="T41" s="634"/>
      <c r="U41" s="634"/>
      <c r="V41" s="635"/>
      <c r="W41" s="37" t="s">
        <v>86</v>
      </c>
      <c r="X41" s="617">
        <f>IFERROR(X37/H37,"0")+IFERROR(X38/H38,"0")+IFERROR(X39/H39,"0")+IFERROR(X40/H40,"0")</f>
        <v>13.333333333333332</v>
      </c>
      <c r="Y41" s="617">
        <f>IFERROR(Y37/H37,"0")+IFERROR(Y38/H38,"0")+IFERROR(Y39/H39,"0")+IFERROR(Y40/H40,"0")</f>
        <v>14</v>
      </c>
      <c r="Z41" s="617">
        <f>IFERROR(IF(Z37="",0,Z37),"0")+IFERROR(IF(Z38="",0,Z38),"0")+IFERROR(IF(Z39="",0,Z39),"0")+IFERROR(IF(Z40="",0,Z40),"0")</f>
        <v>0.26572000000000001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85</v>
      </c>
      <c r="Q42" s="634"/>
      <c r="R42" s="634"/>
      <c r="S42" s="634"/>
      <c r="T42" s="634"/>
      <c r="U42" s="634"/>
      <c r="V42" s="635"/>
      <c r="W42" s="37" t="s">
        <v>68</v>
      </c>
      <c r="X42" s="617">
        <f>IFERROR(SUM(X37:X40),"0")</f>
        <v>144</v>
      </c>
      <c r="Y42" s="617">
        <f>IFERROR(SUM(Y37:Y40),"0")</f>
        <v>151.20000000000002</v>
      </c>
      <c r="Z42" s="37"/>
      <c r="AA42" s="618"/>
      <c r="AB42" s="618"/>
      <c r="AC42" s="618"/>
    </row>
    <row r="43" spans="1:68" ht="14.25" customHeight="1" x14ac:dyDescent="0.25">
      <c r="A43" s="639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85</v>
      </c>
      <c r="Q45" s="634"/>
      <c r="R45" s="634"/>
      <c r="S45" s="634"/>
      <c r="T45" s="634"/>
      <c r="U45" s="634"/>
      <c r="V45" s="635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85</v>
      </c>
      <c r="Q46" s="634"/>
      <c r="R46" s="634"/>
      <c r="S46" s="634"/>
      <c r="T46" s="634"/>
      <c r="U46" s="634"/>
      <c r="V46" s="635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24</v>
      </c>
      <c r="Y49" s="616">
        <f t="shared" ref="Y49:Y54" si="6">IFERROR(IF(X49="",0,CEILING((X49/$H49),1)*$H49),"")</f>
        <v>33.599999999999994</v>
      </c>
      <c r="Z49" s="36">
        <f>IFERROR(IF(Y49=0,"",ROUNDUP(Y49/H49,0)*0.01898),"")</f>
        <v>5.6940000000000004E-2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24.93214285714286</v>
      </c>
      <c r="BN49" s="64">
        <f t="shared" ref="BN49:BN54" si="8">IFERROR(Y49*I49/H49,"0")</f>
        <v>34.904999999999994</v>
      </c>
      <c r="BO49" s="64">
        <f t="shared" ref="BO49:BO54" si="9">IFERROR(1/J49*(X49/H49),"0")</f>
        <v>3.3482142857142856E-2</v>
      </c>
      <c r="BP49" s="64">
        <f t="shared" ref="BP49:BP54" si="10">IFERROR(1/J49*(Y49/H49),"0")</f>
        <v>4.6874999999999993E-2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47</v>
      </c>
      <c r="Y50" s="616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48.893055555555549</v>
      </c>
      <c r="BN50" s="64">
        <f t="shared" si="8"/>
        <v>56.17499999999999</v>
      </c>
      <c r="BO50" s="64">
        <f t="shared" si="9"/>
        <v>6.7997685185185175E-2</v>
      </c>
      <c r="BP50" s="64">
        <f t="shared" si="10"/>
        <v>7.8125E-2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48</v>
      </c>
      <c r="Y52" s="616">
        <f t="shared" si="6"/>
        <v>48</v>
      </c>
      <c r="Z52" s="36">
        <f>IFERROR(IF(Y52=0,"",ROUNDUP(Y52/H52,0)*0.00902),"")</f>
        <v>0.10824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50.519999999999996</v>
      </c>
      <c r="BN52" s="64">
        <f t="shared" si="8"/>
        <v>50.519999999999996</v>
      </c>
      <c r="BO52" s="64">
        <f t="shared" si="9"/>
        <v>9.0909090909090912E-2</v>
      </c>
      <c r="BP52" s="64">
        <f t="shared" si="10"/>
        <v>9.0909090909090912E-2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85</v>
      </c>
      <c r="Q55" s="634"/>
      <c r="R55" s="634"/>
      <c r="S55" s="634"/>
      <c r="T55" s="634"/>
      <c r="U55" s="634"/>
      <c r="V55" s="635"/>
      <c r="W55" s="37" t="s">
        <v>86</v>
      </c>
      <c r="X55" s="617">
        <f>IFERROR(X49/H49,"0")+IFERROR(X50/H50,"0")+IFERROR(X51/H51,"0")+IFERROR(X52/H52,"0")+IFERROR(X53/H53,"0")+IFERROR(X54/H54,"0")</f>
        <v>18.494708994708994</v>
      </c>
      <c r="Y55" s="617">
        <f>IFERROR(Y49/H49,"0")+IFERROR(Y50/H50,"0")+IFERROR(Y51/H51,"0")+IFERROR(Y52/H52,"0")+IFERROR(Y53/H53,"0")+IFERROR(Y54/H54,"0")</f>
        <v>20</v>
      </c>
      <c r="Z55" s="617">
        <f>IFERROR(IF(Z49="",0,Z49),"0")+IFERROR(IF(Z50="",0,Z50),"0")+IFERROR(IF(Z51="",0,Z51),"0")+IFERROR(IF(Z52="",0,Z52),"0")+IFERROR(IF(Z53="",0,Z53),"0")+IFERROR(IF(Z54="",0,Z54),"0")</f>
        <v>0.26007999999999998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85</v>
      </c>
      <c r="Q56" s="634"/>
      <c r="R56" s="634"/>
      <c r="S56" s="634"/>
      <c r="T56" s="634"/>
      <c r="U56" s="634"/>
      <c r="V56" s="635"/>
      <c r="W56" s="37" t="s">
        <v>68</v>
      </c>
      <c r="X56" s="617">
        <f>IFERROR(SUM(X49:X54),"0")</f>
        <v>119</v>
      </c>
      <c r="Y56" s="617">
        <f>IFERROR(SUM(Y49:Y54),"0")</f>
        <v>135.6</v>
      </c>
      <c r="Z56" s="37"/>
      <c r="AA56" s="618"/>
      <c r="AB56" s="618"/>
      <c r="AC56" s="618"/>
    </row>
    <row r="57" spans="1:68" ht="14.25" customHeight="1" x14ac:dyDescent="0.25">
      <c r="A57" s="639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201</v>
      </c>
      <c r="Y58" s="616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209.0958333333333</v>
      </c>
      <c r="BN58" s="64">
        <f>IFERROR(Y58*I58/H58,"0")</f>
        <v>213.46499999999997</v>
      </c>
      <c r="BO58" s="64">
        <f>IFERROR(1/J58*(X58/H58),"0")</f>
        <v>0.2907986111111111</v>
      </c>
      <c r="BP58" s="64">
        <f>IFERROR(1/J58*(Y58/H58),"0")</f>
        <v>0.296875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85</v>
      </c>
      <c r="Q62" s="634"/>
      <c r="R62" s="634"/>
      <c r="S62" s="634"/>
      <c r="T62" s="634"/>
      <c r="U62" s="634"/>
      <c r="V62" s="635"/>
      <c r="W62" s="37" t="s">
        <v>86</v>
      </c>
      <c r="X62" s="617">
        <f>IFERROR(X58/H58,"0")+IFERROR(X59/H59,"0")+IFERROR(X60/H60,"0")+IFERROR(X61/H61,"0")</f>
        <v>18.611111111111111</v>
      </c>
      <c r="Y62" s="617">
        <f>IFERROR(Y58/H58,"0")+IFERROR(Y59/H59,"0")+IFERROR(Y60/H60,"0")+IFERROR(Y61/H61,"0")</f>
        <v>19</v>
      </c>
      <c r="Z62" s="617">
        <f>IFERROR(IF(Z58="",0,Z58),"0")+IFERROR(IF(Z59="",0,Z59),"0")+IFERROR(IF(Z60="",0,Z60),"0")+IFERROR(IF(Z61="",0,Z61),"0")</f>
        <v>0.36062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85</v>
      </c>
      <c r="Q63" s="634"/>
      <c r="R63" s="634"/>
      <c r="S63" s="634"/>
      <c r="T63" s="634"/>
      <c r="U63" s="634"/>
      <c r="V63" s="635"/>
      <c r="W63" s="37" t="s">
        <v>68</v>
      </c>
      <c r="X63" s="617">
        <f>IFERROR(SUM(X58:X61),"0")</f>
        <v>201</v>
      </c>
      <c r="Y63" s="617">
        <f>IFERROR(SUM(Y58:Y61),"0")</f>
        <v>205.20000000000002</v>
      </c>
      <c r="Z63" s="37"/>
      <c r="AA63" s="618"/>
      <c r="AB63" s="618"/>
      <c r="AC63" s="618"/>
    </row>
    <row r="64" spans="1:68" ht="14.25" customHeight="1" x14ac:dyDescent="0.25">
      <c r="A64" s="639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85</v>
      </c>
      <c r="Q68" s="634"/>
      <c r="R68" s="634"/>
      <c r="S68" s="634"/>
      <c r="T68" s="634"/>
      <c r="U68" s="634"/>
      <c r="V68" s="635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85</v>
      </c>
      <c r="Q69" s="634"/>
      <c r="R69" s="634"/>
      <c r="S69" s="634"/>
      <c r="T69" s="634"/>
      <c r="U69" s="634"/>
      <c r="V69" s="635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85</v>
      </c>
      <c r="Q77" s="634"/>
      <c r="R77" s="634"/>
      <c r="S77" s="634"/>
      <c r="T77" s="634"/>
      <c r="U77" s="634"/>
      <c r="V77" s="635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85</v>
      </c>
      <c r="Q78" s="634"/>
      <c r="R78" s="634"/>
      <c r="S78" s="634"/>
      <c r="T78" s="634"/>
      <c r="U78" s="634"/>
      <c r="V78" s="635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customHeight="1" x14ac:dyDescent="0.25">
      <c r="A79" s="639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66</v>
      </c>
      <c r="Y80" s="616">
        <f>IFERROR(IF(X80="",0,CEILING((X80/$H80),1)*$H80),"")</f>
        <v>70.2</v>
      </c>
      <c r="Z80" s="36">
        <f>IFERROR(IF(Y80=0,"",ROUNDUP(Y80/H80,0)*0.01898),"")</f>
        <v>0.17082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69.680769230769229</v>
      </c>
      <c r="BN80" s="64">
        <f>IFERROR(Y80*I80/H80,"0")</f>
        <v>74.114999999999995</v>
      </c>
      <c r="BO80" s="64">
        <f>IFERROR(1/J80*(X80/H80),"0")</f>
        <v>0.13221153846153846</v>
      </c>
      <c r="BP80" s="64">
        <f>IFERROR(1/J80*(Y80/H80),"0")</f>
        <v>0.140625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85</v>
      </c>
      <c r="Q82" s="634"/>
      <c r="R82" s="634"/>
      <c r="S82" s="634"/>
      <c r="T82" s="634"/>
      <c r="U82" s="634"/>
      <c r="V82" s="635"/>
      <c r="W82" s="37" t="s">
        <v>86</v>
      </c>
      <c r="X82" s="617">
        <f>IFERROR(X80/H80,"0")+IFERROR(X81/H81,"0")</f>
        <v>8.4615384615384617</v>
      </c>
      <c r="Y82" s="617">
        <f>IFERROR(Y80/H80,"0")+IFERROR(Y81/H81,"0")</f>
        <v>9</v>
      </c>
      <c r="Z82" s="617">
        <f>IFERROR(IF(Z80="",0,Z80),"0")+IFERROR(IF(Z81="",0,Z81),"0")</f>
        <v>0.17082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85</v>
      </c>
      <c r="Q83" s="634"/>
      <c r="R83" s="634"/>
      <c r="S83" s="634"/>
      <c r="T83" s="634"/>
      <c r="U83" s="634"/>
      <c r="V83" s="635"/>
      <c r="W83" s="37" t="s">
        <v>68</v>
      </c>
      <c r="X83" s="617">
        <f>IFERROR(SUM(X80:X81),"0")</f>
        <v>66</v>
      </c>
      <c r="Y83" s="617">
        <f>IFERROR(SUM(Y80:Y81),"0")</f>
        <v>70.2</v>
      </c>
      <c r="Z83" s="37"/>
      <c r="AA83" s="618"/>
      <c r="AB83" s="618"/>
      <c r="AC83" s="618"/>
    </row>
    <row r="84" spans="1:68" ht="16.5" customHeight="1" x14ac:dyDescent="0.25">
      <c r="A84" s="636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337</v>
      </c>
      <c r="Y86" s="616">
        <f>IFERROR(IF(X86="",0,CEILING((X86/$H86),1)*$H86),"")</f>
        <v>345.6</v>
      </c>
      <c r="Z86" s="36">
        <f>IFERROR(IF(Y86=0,"",ROUNDUP(Y86/H86,0)*0.01898),"")</f>
        <v>0.60736000000000001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350.57361111111106</v>
      </c>
      <c r="BN86" s="64">
        <f>IFERROR(Y86*I86/H86,"0")</f>
        <v>359.52</v>
      </c>
      <c r="BO86" s="64">
        <f>IFERROR(1/J86*(X86/H86),"0")</f>
        <v>0.48755787037037035</v>
      </c>
      <c r="BP86" s="64">
        <f>IFERROR(1/J86*(Y86/H86),"0")</f>
        <v>0.5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45</v>
      </c>
      <c r="Y88" s="61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85</v>
      </c>
      <c r="Q89" s="634"/>
      <c r="R89" s="634"/>
      <c r="S89" s="634"/>
      <c r="T89" s="634"/>
      <c r="U89" s="634"/>
      <c r="V89" s="635"/>
      <c r="W89" s="37" t="s">
        <v>86</v>
      </c>
      <c r="X89" s="617">
        <f>IFERROR(X86/H86,"0")+IFERROR(X87/H87,"0")+IFERROR(X88/H88,"0")</f>
        <v>41.203703703703702</v>
      </c>
      <c r="Y89" s="617">
        <f>IFERROR(Y86/H86,"0")+IFERROR(Y87/H87,"0")+IFERROR(Y88/H88,"0")</f>
        <v>42</v>
      </c>
      <c r="Z89" s="617">
        <f>IFERROR(IF(Z86="",0,Z86),"0")+IFERROR(IF(Z87="",0,Z87),"0")+IFERROR(IF(Z88="",0,Z88),"0")</f>
        <v>0.69755999999999996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85</v>
      </c>
      <c r="Q90" s="634"/>
      <c r="R90" s="634"/>
      <c r="S90" s="634"/>
      <c r="T90" s="634"/>
      <c r="U90" s="634"/>
      <c r="V90" s="635"/>
      <c r="W90" s="37" t="s">
        <v>68</v>
      </c>
      <c r="X90" s="617">
        <f>IFERROR(SUM(X86:X88),"0")</f>
        <v>382</v>
      </c>
      <c r="Y90" s="617">
        <f>IFERROR(SUM(Y86:Y88),"0")</f>
        <v>390.6</v>
      </c>
      <c r="Z90" s="37"/>
      <c r="AA90" s="618"/>
      <c r="AB90" s="618"/>
      <c r="AC90" s="618"/>
    </row>
    <row r="91" spans="1:68" ht="14.25" customHeight="1" x14ac:dyDescent="0.25">
      <c r="A91" s="639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80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186</v>
      </c>
      <c r="Y93" s="616">
        <f t="shared" si="16"/>
        <v>193.20000000000002</v>
      </c>
      <c r="Z93" s="36">
        <f>IFERROR(IF(Y93=0,"",ROUNDUP(Y93/H93,0)*0.01898),"")</f>
        <v>0.43653999999999998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197.49214285714288</v>
      </c>
      <c r="BN93" s="64">
        <f t="shared" si="18"/>
        <v>205.13700000000003</v>
      </c>
      <c r="BO93" s="64">
        <f t="shared" si="19"/>
        <v>0.34598214285714285</v>
      </c>
      <c r="BP93" s="64">
        <f t="shared" si="20"/>
        <v>0.359375</v>
      </c>
    </row>
    <row r="94" spans="1:68" ht="16.5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136</v>
      </c>
      <c r="Y96" s="616">
        <f t="shared" si="16"/>
        <v>137.70000000000002</v>
      </c>
      <c r="Z96" s="36">
        <f>IFERROR(IF(Y96=0,"",ROUNDUP(Y96/H96,0)*0.00651),"")</f>
        <v>0.33201000000000003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148.69333333333333</v>
      </c>
      <c r="BN96" s="64">
        <f t="shared" si="18"/>
        <v>150.55199999999999</v>
      </c>
      <c r="BO96" s="64">
        <f t="shared" si="19"/>
        <v>0.27676027676027676</v>
      </c>
      <c r="BP96" s="64">
        <f t="shared" si="20"/>
        <v>0.28021978021978022</v>
      </c>
    </row>
    <row r="97" spans="1:68" ht="27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85</v>
      </c>
      <c r="Q100" s="634"/>
      <c r="R100" s="634"/>
      <c r="S100" s="634"/>
      <c r="T100" s="634"/>
      <c r="U100" s="634"/>
      <c r="V100" s="635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72.513227513227505</v>
      </c>
      <c r="Y100" s="617">
        <f>IFERROR(Y92/H92,"0")+IFERROR(Y93/H93,"0")+IFERROR(Y94/H94,"0")+IFERROR(Y95/H95,"0")+IFERROR(Y96/H96,"0")+IFERROR(Y97/H97,"0")+IFERROR(Y98/H98,"0")+IFERROR(Y99/H99,"0")</f>
        <v>74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0.76855000000000007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85</v>
      </c>
      <c r="Q101" s="634"/>
      <c r="R101" s="634"/>
      <c r="S101" s="634"/>
      <c r="T101" s="634"/>
      <c r="U101" s="634"/>
      <c r="V101" s="635"/>
      <c r="W101" s="37" t="s">
        <v>68</v>
      </c>
      <c r="X101" s="617">
        <f>IFERROR(SUM(X92:X99),"0")</f>
        <v>322</v>
      </c>
      <c r="Y101" s="617">
        <f>IFERROR(SUM(Y92:Y99),"0")</f>
        <v>330.90000000000003</v>
      </c>
      <c r="Z101" s="37"/>
      <c r="AA101" s="618"/>
      <c r="AB101" s="618"/>
      <c r="AC101" s="618"/>
    </row>
    <row r="102" spans="1:68" ht="16.5" customHeight="1" x14ac:dyDescent="0.25">
      <c r="A102" s="636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234</v>
      </c>
      <c r="Y104" s="616">
        <f>IFERROR(IF(X104="",0,CEILING((X104/$H104),1)*$H104),"")</f>
        <v>237.60000000000002</v>
      </c>
      <c r="Z104" s="36">
        <f>IFERROR(IF(Y104=0,"",ROUNDUP(Y104/H104,0)*0.01898),"")</f>
        <v>0.41755999999999999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243.42499999999995</v>
      </c>
      <c r="BN104" s="64">
        <f>IFERROR(Y104*I104/H104,"0")</f>
        <v>247.17</v>
      </c>
      <c r="BO104" s="64">
        <f>IFERROR(1/J104*(X104/H104),"0")</f>
        <v>0.33854166666666663</v>
      </c>
      <c r="BP104" s="64">
        <f>IFERROR(1/J104*(Y104/H104),"0")</f>
        <v>0.34375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85</v>
      </c>
      <c r="Q108" s="634"/>
      <c r="R108" s="634"/>
      <c r="S108" s="634"/>
      <c r="T108" s="634"/>
      <c r="U108" s="634"/>
      <c r="V108" s="635"/>
      <c r="W108" s="37" t="s">
        <v>86</v>
      </c>
      <c r="X108" s="617">
        <f>IFERROR(X104/H104,"0")+IFERROR(X105/H105,"0")+IFERROR(X106/H106,"0")+IFERROR(X107/H107,"0")</f>
        <v>21.666666666666664</v>
      </c>
      <c r="Y108" s="617">
        <f>IFERROR(Y104/H104,"0")+IFERROR(Y105/H105,"0")+IFERROR(Y106/H106,"0")+IFERROR(Y107/H107,"0")</f>
        <v>22</v>
      </c>
      <c r="Z108" s="617">
        <f>IFERROR(IF(Z104="",0,Z104),"0")+IFERROR(IF(Z105="",0,Z105),"0")+IFERROR(IF(Z106="",0,Z106),"0")+IFERROR(IF(Z107="",0,Z107),"0")</f>
        <v>0.41755999999999999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85</v>
      </c>
      <c r="Q109" s="634"/>
      <c r="R109" s="634"/>
      <c r="S109" s="634"/>
      <c r="T109" s="634"/>
      <c r="U109" s="634"/>
      <c r="V109" s="635"/>
      <c r="W109" s="37" t="s">
        <v>68</v>
      </c>
      <c r="X109" s="617">
        <f>IFERROR(SUM(X104:X107),"0")</f>
        <v>234</v>
      </c>
      <c r="Y109" s="617">
        <f>IFERROR(SUM(Y104:Y107),"0")</f>
        <v>237.60000000000002</v>
      </c>
      <c r="Z109" s="37"/>
      <c r="AA109" s="618"/>
      <c r="AB109" s="618"/>
      <c r="AC109" s="618"/>
    </row>
    <row r="110" spans="1:68" ht="14.25" customHeight="1" x14ac:dyDescent="0.25">
      <c r="A110" s="639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37</v>
      </c>
      <c r="Y111" s="616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38.490277777777777</v>
      </c>
      <c r="BN111" s="64">
        <f>IFERROR(Y111*I111/H111,"0")</f>
        <v>44.94</v>
      </c>
      <c r="BO111" s="64">
        <f>IFERROR(1/J111*(X111/H111),"0")</f>
        <v>5.3530092592592587E-2</v>
      </c>
      <c r="BP111" s="64">
        <f>IFERROR(1/J111*(Y111/H111),"0")</f>
        <v>6.25E-2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85</v>
      </c>
      <c r="Q114" s="634"/>
      <c r="R114" s="634"/>
      <c r="S114" s="634"/>
      <c r="T114" s="634"/>
      <c r="U114" s="634"/>
      <c r="V114" s="635"/>
      <c r="W114" s="37" t="s">
        <v>86</v>
      </c>
      <c r="X114" s="617">
        <f>IFERROR(X111/H111,"0")+IFERROR(X112/H112,"0")+IFERROR(X113/H113,"0")</f>
        <v>3.4259259259259256</v>
      </c>
      <c r="Y114" s="617">
        <f>IFERROR(Y111/H111,"0")+IFERROR(Y112/H112,"0")+IFERROR(Y113/H113,"0")</f>
        <v>4</v>
      </c>
      <c r="Z114" s="617">
        <f>IFERROR(IF(Z111="",0,Z111),"0")+IFERROR(IF(Z112="",0,Z112),"0")+IFERROR(IF(Z113="",0,Z113),"0")</f>
        <v>7.5920000000000001E-2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85</v>
      </c>
      <c r="Q115" s="634"/>
      <c r="R115" s="634"/>
      <c r="S115" s="634"/>
      <c r="T115" s="634"/>
      <c r="U115" s="634"/>
      <c r="V115" s="635"/>
      <c r="W115" s="37" t="s">
        <v>68</v>
      </c>
      <c r="X115" s="617">
        <f>IFERROR(SUM(X111:X113),"0")</f>
        <v>37</v>
      </c>
      <c r="Y115" s="617">
        <f>IFERROR(SUM(Y111:Y113),"0")</f>
        <v>43.2</v>
      </c>
      <c r="Z115" s="37"/>
      <c r="AA115" s="618"/>
      <c r="AB115" s="618"/>
      <c r="AC115" s="618"/>
    </row>
    <row r="116" spans="1:68" ht="14.25" customHeight="1" x14ac:dyDescent="0.25">
      <c r="A116" s="639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290</v>
      </c>
      <c r="Y119" s="616">
        <f t="shared" si="21"/>
        <v>294</v>
      </c>
      <c r="Z119" s="36">
        <f>IFERROR(IF(Y119=0,"",ROUNDUP(Y119/H119,0)*0.01898),"")</f>
        <v>0.6643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307.71071428571429</v>
      </c>
      <c r="BN119" s="64">
        <f t="shared" si="23"/>
        <v>311.95499999999998</v>
      </c>
      <c r="BO119" s="64">
        <f t="shared" si="24"/>
        <v>0.53943452380952384</v>
      </c>
      <c r="BP119" s="64">
        <f t="shared" si="25"/>
        <v>0.546875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248</v>
      </c>
      <c r="Y121" s="616">
        <f t="shared" si="21"/>
        <v>248.4</v>
      </c>
      <c r="Z121" s="36">
        <f>IFERROR(IF(Y121=0,"",ROUNDUP(Y121/H121,0)*0.00651),"")</f>
        <v>0.59892000000000001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271.14666666666665</v>
      </c>
      <c r="BN121" s="64">
        <f t="shared" si="23"/>
        <v>271.584</v>
      </c>
      <c r="BO121" s="64">
        <f t="shared" si="24"/>
        <v>0.50468050468050474</v>
      </c>
      <c r="BP121" s="64">
        <f t="shared" si="25"/>
        <v>0.50549450549450559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85</v>
      </c>
      <c r="Q124" s="634"/>
      <c r="R124" s="634"/>
      <c r="S124" s="634"/>
      <c r="T124" s="634"/>
      <c r="U124" s="634"/>
      <c r="V124" s="635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126.37566137566137</v>
      </c>
      <c r="Y124" s="617">
        <f>IFERROR(Y117/H117,"0")+IFERROR(Y118/H118,"0")+IFERROR(Y119/H119,"0")+IFERROR(Y120/H120,"0")+IFERROR(Y121/H121,"0")+IFERROR(Y122/H122,"0")+IFERROR(Y123/H123,"0")</f>
        <v>127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1.26322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85</v>
      </c>
      <c r="Q125" s="634"/>
      <c r="R125" s="634"/>
      <c r="S125" s="634"/>
      <c r="T125" s="634"/>
      <c r="U125" s="634"/>
      <c r="V125" s="635"/>
      <c r="W125" s="37" t="s">
        <v>68</v>
      </c>
      <c r="X125" s="617">
        <f>IFERROR(SUM(X117:X123),"0")</f>
        <v>538</v>
      </c>
      <c r="Y125" s="617">
        <f>IFERROR(SUM(Y117:Y123),"0")</f>
        <v>542.4</v>
      </c>
      <c r="Z125" s="37"/>
      <c r="AA125" s="618"/>
      <c r="AB125" s="618"/>
      <c r="AC125" s="618"/>
    </row>
    <row r="126" spans="1:68" ht="14.25" customHeight="1" x14ac:dyDescent="0.25">
      <c r="A126" s="639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85</v>
      </c>
      <c r="Q129" s="634"/>
      <c r="R129" s="634"/>
      <c r="S129" s="634"/>
      <c r="T129" s="634"/>
      <c r="U129" s="634"/>
      <c r="V129" s="635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85</v>
      </c>
      <c r="Q130" s="634"/>
      <c r="R130" s="634"/>
      <c r="S130" s="634"/>
      <c r="T130" s="634"/>
      <c r="U130" s="634"/>
      <c r="V130" s="635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85</v>
      </c>
      <c r="Q135" s="634"/>
      <c r="R135" s="634"/>
      <c r="S135" s="634"/>
      <c r="T135" s="634"/>
      <c r="U135" s="634"/>
      <c r="V135" s="635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85</v>
      </c>
      <c r="Q136" s="634"/>
      <c r="R136" s="634"/>
      <c r="S136" s="634"/>
      <c r="T136" s="634"/>
      <c r="U136" s="634"/>
      <c r="V136" s="635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customHeight="1" x14ac:dyDescent="0.25">
      <c r="A137" s="639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85</v>
      </c>
      <c r="Q140" s="634"/>
      <c r="R140" s="634"/>
      <c r="S140" s="634"/>
      <c r="T140" s="634"/>
      <c r="U140" s="634"/>
      <c r="V140" s="635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85</v>
      </c>
      <c r="Q141" s="634"/>
      <c r="R141" s="634"/>
      <c r="S141" s="634"/>
      <c r="T141" s="634"/>
      <c r="U141" s="634"/>
      <c r="V141" s="635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85</v>
      </c>
      <c r="Q145" s="634"/>
      <c r="R145" s="634"/>
      <c r="S145" s="634"/>
      <c r="T145" s="634"/>
      <c r="U145" s="634"/>
      <c r="V145" s="635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85</v>
      </c>
      <c r="Q146" s="634"/>
      <c r="R146" s="634"/>
      <c r="S146" s="634"/>
      <c r="T146" s="634"/>
      <c r="U146" s="634"/>
      <c r="V146" s="635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85</v>
      </c>
      <c r="Q150" s="634"/>
      <c r="R150" s="634"/>
      <c r="S150" s="634"/>
      <c r="T150" s="634"/>
      <c r="U150" s="634"/>
      <c r="V150" s="635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85</v>
      </c>
      <c r="Q151" s="634"/>
      <c r="R151" s="634"/>
      <c r="S151" s="634"/>
      <c r="T151" s="634"/>
      <c r="U151" s="634"/>
      <c r="V151" s="635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85</v>
      </c>
      <c r="Q156" s="634"/>
      <c r="R156" s="634"/>
      <c r="S156" s="634"/>
      <c r="T156" s="634"/>
      <c r="U156" s="634"/>
      <c r="V156" s="635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85</v>
      </c>
      <c r="Q157" s="634"/>
      <c r="R157" s="634"/>
      <c r="S157" s="634"/>
      <c r="T157" s="634"/>
      <c r="U157" s="634"/>
      <c r="V157" s="635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customHeight="1" x14ac:dyDescent="0.25">
      <c r="A158" s="639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85</v>
      </c>
      <c r="Q160" s="634"/>
      <c r="R160" s="634"/>
      <c r="S160" s="634"/>
      <c r="T160" s="634"/>
      <c r="U160" s="634"/>
      <c r="V160" s="635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85</v>
      </c>
      <c r="Q161" s="634"/>
      <c r="R161" s="634"/>
      <c r="S161" s="634"/>
      <c r="T161" s="634"/>
      <c r="U161" s="634"/>
      <c r="V161" s="635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269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85</v>
      </c>
      <c r="Q166" s="634"/>
      <c r="R166" s="634"/>
      <c r="S166" s="634"/>
      <c r="T166" s="634"/>
      <c r="U166" s="634"/>
      <c r="V166" s="635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85</v>
      </c>
      <c r="Q167" s="634"/>
      <c r="R167" s="634"/>
      <c r="S167" s="634"/>
      <c r="T167" s="634"/>
      <c r="U167" s="634"/>
      <c r="V167" s="635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24</v>
      </c>
      <c r="Y169" s="616">
        <f t="shared" ref="Y169:Y177" si="26">IFERROR(IF(X169="",0,CEILING((X169/$H169),1)*$H169),"")</f>
        <v>25.200000000000003</v>
      </c>
      <c r="Z169" s="36">
        <f>IFERROR(IF(Y169=0,"",ROUNDUP(Y169/H169,0)*0.00902),"")</f>
        <v>5.4120000000000001E-2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25.542857142857141</v>
      </c>
      <c r="BN169" s="64">
        <f t="shared" ref="BN169:BN177" si="28">IFERROR(Y169*I169/H169,"0")</f>
        <v>26.82</v>
      </c>
      <c r="BO169" s="64">
        <f t="shared" ref="BO169:BO177" si="29">IFERROR(1/J169*(X169/H169),"0")</f>
        <v>4.3290043290043295E-2</v>
      </c>
      <c r="BP169" s="64">
        <f t="shared" ref="BP169:BP177" si="30">IFERROR(1/J169*(Y169/H169),"0")</f>
        <v>4.5454545454545456E-2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42</v>
      </c>
      <c r="Y172" s="616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55</v>
      </c>
      <c r="Y175" s="616">
        <f t="shared" si="26"/>
        <v>56.7</v>
      </c>
      <c r="Z175" s="36">
        <f>IFERROR(IF(Y175=0,"",ROUNDUP(Y175/H175,0)*0.00502),"")</f>
        <v>0.13553999999999999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57.61904761904762</v>
      </c>
      <c r="BN175" s="64">
        <f t="shared" si="28"/>
        <v>59.400000000000006</v>
      </c>
      <c r="BO175" s="64">
        <f t="shared" si="29"/>
        <v>0.11192511192511194</v>
      </c>
      <c r="BP175" s="64">
        <f t="shared" si="30"/>
        <v>0.11538461538461539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85</v>
      </c>
      <c r="Q178" s="634"/>
      <c r="R178" s="634"/>
      <c r="S178" s="634"/>
      <c r="T178" s="634"/>
      <c r="U178" s="634"/>
      <c r="V178" s="635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51.904761904761905</v>
      </c>
      <c r="Y178" s="617">
        <f>IFERROR(Y169/H169,"0")+IFERROR(Y170/H170,"0")+IFERROR(Y171/H171,"0")+IFERROR(Y172/H172,"0")+IFERROR(Y173/H173,"0")+IFERROR(Y174/H174,"0")+IFERROR(Y175/H175,"0")+IFERROR(Y176/H176,"0")+IFERROR(Y177/H177,"0")</f>
        <v>53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0.29005999999999998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85</v>
      </c>
      <c r="Q179" s="634"/>
      <c r="R179" s="634"/>
      <c r="S179" s="634"/>
      <c r="T179" s="634"/>
      <c r="U179" s="634"/>
      <c r="V179" s="635"/>
      <c r="W179" s="37" t="s">
        <v>68</v>
      </c>
      <c r="X179" s="617">
        <f>IFERROR(SUM(X169:X177),"0")</f>
        <v>121</v>
      </c>
      <c r="Y179" s="617">
        <f>IFERROR(SUM(Y169:Y177),"0")</f>
        <v>123.9</v>
      </c>
      <c r="Z179" s="37"/>
      <c r="AA179" s="618"/>
      <c r="AB179" s="618"/>
      <c r="AC179" s="618"/>
    </row>
    <row r="180" spans="1:68" ht="14.25" customHeight="1" x14ac:dyDescent="0.25">
      <c r="A180" s="639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0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54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5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85</v>
      </c>
      <c r="Q184" s="634"/>
      <c r="R184" s="634"/>
      <c r="S184" s="634"/>
      <c r="T184" s="634"/>
      <c r="U184" s="634"/>
      <c r="V184" s="635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85</v>
      </c>
      <c r="Q185" s="634"/>
      <c r="R185" s="634"/>
      <c r="S185" s="634"/>
      <c r="T185" s="634"/>
      <c r="U185" s="634"/>
      <c r="V185" s="635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33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85</v>
      </c>
      <c r="Q188" s="634"/>
      <c r="R188" s="634"/>
      <c r="S188" s="634"/>
      <c r="T188" s="634"/>
      <c r="U188" s="634"/>
      <c r="V188" s="635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85</v>
      </c>
      <c r="Q189" s="634"/>
      <c r="R189" s="634"/>
      <c r="S189" s="634"/>
      <c r="T189" s="634"/>
      <c r="U189" s="634"/>
      <c r="V189" s="635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85</v>
      </c>
      <c r="Q194" s="634"/>
      <c r="R194" s="634"/>
      <c r="S194" s="634"/>
      <c r="T194" s="634"/>
      <c r="U194" s="634"/>
      <c r="V194" s="635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85</v>
      </c>
      <c r="Q195" s="634"/>
      <c r="R195" s="634"/>
      <c r="S195" s="634"/>
      <c r="T195" s="634"/>
      <c r="U195" s="634"/>
      <c r="V195" s="635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85</v>
      </c>
      <c r="Q199" s="634"/>
      <c r="R199" s="634"/>
      <c r="S199" s="634"/>
      <c r="T199" s="634"/>
      <c r="U199" s="634"/>
      <c r="V199" s="635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85</v>
      </c>
      <c r="Q200" s="634"/>
      <c r="R200" s="634"/>
      <c r="S200" s="634"/>
      <c r="T200" s="634"/>
      <c r="U200" s="634"/>
      <c r="V200" s="635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160</v>
      </c>
      <c r="Y202" s="616">
        <f t="shared" ref="Y202:Y209" si="31">IFERROR(IF(X202="",0,CEILING((X202/$H202),1)*$H202),"")</f>
        <v>162</v>
      </c>
      <c r="Z202" s="36">
        <f>IFERROR(IF(Y202=0,"",ROUNDUP(Y202/H202,0)*0.00902),"")</f>
        <v>0.27060000000000001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166.22222222222223</v>
      </c>
      <c r="BN202" s="64">
        <f t="shared" ref="BN202:BN209" si="33">IFERROR(Y202*I202/H202,"0")</f>
        <v>168.3</v>
      </c>
      <c r="BO202" s="64">
        <f t="shared" ref="BO202:BO209" si="34">IFERROR(1/J202*(X202/H202),"0")</f>
        <v>0.22446689113355778</v>
      </c>
      <c r="BP202" s="64">
        <f t="shared" ref="BP202:BP209" si="35">IFERROR(1/J202*(Y202/H202),"0")</f>
        <v>0.22727272727272727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183</v>
      </c>
      <c r="Y203" s="616">
        <f t="shared" si="31"/>
        <v>183.60000000000002</v>
      </c>
      <c r="Z203" s="36">
        <f>IFERROR(IF(Y203=0,"",ROUNDUP(Y203/H203,0)*0.00902),"")</f>
        <v>0.30668000000000001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190.11666666666667</v>
      </c>
      <c r="BN203" s="64">
        <f t="shared" si="33"/>
        <v>190.74</v>
      </c>
      <c r="BO203" s="64">
        <f t="shared" si="34"/>
        <v>0.2567340067340067</v>
      </c>
      <c r="BP203" s="64">
        <f t="shared" si="35"/>
        <v>0.25757575757575757</v>
      </c>
    </row>
    <row r="204" spans="1:68" ht="27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181</v>
      </c>
      <c r="Y205" s="616">
        <f t="shared" si="31"/>
        <v>183.60000000000002</v>
      </c>
      <c r="Z205" s="36">
        <f>IFERROR(IF(Y205=0,"",ROUNDUP(Y205/H205,0)*0.00902),"")</f>
        <v>0.30668000000000001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188.03888888888889</v>
      </c>
      <c r="BN205" s="64">
        <f t="shared" si="33"/>
        <v>190.74</v>
      </c>
      <c r="BO205" s="64">
        <f t="shared" si="34"/>
        <v>0.2539281705948373</v>
      </c>
      <c r="BP205" s="64">
        <f t="shared" si="35"/>
        <v>0.25757575757575757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45</v>
      </c>
      <c r="Y206" s="616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36</v>
      </c>
      <c r="Y207" s="616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ht="27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41</v>
      </c>
      <c r="Y209" s="616">
        <f t="shared" si="31"/>
        <v>41.4</v>
      </c>
      <c r="Z209" s="36">
        <f>IFERROR(IF(Y209=0,"",ROUNDUP(Y209/H209,0)*0.00502),"")</f>
        <v>0.11546000000000001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43.277777777777771</v>
      </c>
      <c r="BN209" s="64">
        <f t="shared" si="33"/>
        <v>43.699999999999996</v>
      </c>
      <c r="BO209" s="64">
        <f t="shared" si="34"/>
        <v>9.7340930674264026E-2</v>
      </c>
      <c r="BP209" s="64">
        <f t="shared" si="35"/>
        <v>9.8290598290598302E-2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85</v>
      </c>
      <c r="Q210" s="634"/>
      <c r="R210" s="634"/>
      <c r="S210" s="634"/>
      <c r="T210" s="634"/>
      <c r="U210" s="634"/>
      <c r="V210" s="635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164.81481481481481</v>
      </c>
      <c r="Y210" s="617">
        <f>IFERROR(Y202/H202,"0")+IFERROR(Y203/H203,"0")+IFERROR(Y204/H204,"0")+IFERROR(Y205/H205,"0")+IFERROR(Y206/H206,"0")+IFERROR(Y207/H207,"0")+IFERROR(Y208/H208,"0")+IFERROR(Y209/H209,"0")</f>
        <v>166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1.22532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85</v>
      </c>
      <c r="Q211" s="634"/>
      <c r="R211" s="634"/>
      <c r="S211" s="634"/>
      <c r="T211" s="634"/>
      <c r="U211" s="634"/>
      <c r="V211" s="635"/>
      <c r="W211" s="37" t="s">
        <v>68</v>
      </c>
      <c r="X211" s="617">
        <f>IFERROR(SUM(X202:X209),"0")</f>
        <v>646</v>
      </c>
      <c r="Y211" s="617">
        <f>IFERROR(SUM(Y202:Y209),"0")</f>
        <v>651.6</v>
      </c>
      <c r="Z211" s="37"/>
      <c r="AA211" s="618"/>
      <c r="AB211" s="618"/>
      <c r="AC211" s="618"/>
    </row>
    <row r="212" spans="1:68" ht="14.25" customHeight="1" x14ac:dyDescent="0.25">
      <c r="A212" s="639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232</v>
      </c>
      <c r="Y215" s="616">
        <f t="shared" si="36"/>
        <v>234.89999999999998</v>
      </c>
      <c r="Z215" s="36">
        <f>IFERROR(IF(Y215=0,"",ROUNDUP(Y215/H215,0)*0.01898),"")</f>
        <v>0.51246000000000003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245.84000000000003</v>
      </c>
      <c r="BN215" s="64">
        <f t="shared" si="38"/>
        <v>248.91300000000001</v>
      </c>
      <c r="BO215" s="64">
        <f t="shared" si="39"/>
        <v>0.41666666666666669</v>
      </c>
      <c r="BP215" s="64">
        <f t="shared" si="40"/>
        <v>0.421875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99</v>
      </c>
      <c r="Y216" s="616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110.1375</v>
      </c>
      <c r="BN216" s="64">
        <f t="shared" si="38"/>
        <v>112.13999999999999</v>
      </c>
      <c r="BO216" s="64">
        <f t="shared" si="39"/>
        <v>0.22664835164835168</v>
      </c>
      <c r="BP216" s="64">
        <f t="shared" si="40"/>
        <v>0.23076923076923078</v>
      </c>
    </row>
    <row r="217" spans="1:68" ht="27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235</v>
      </c>
      <c r="Y218" s="616">
        <f t="shared" si="36"/>
        <v>235.2</v>
      </c>
      <c r="Z218" s="36">
        <f t="shared" si="41"/>
        <v>0.63797999999999999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259.67500000000001</v>
      </c>
      <c r="BN218" s="64">
        <f t="shared" si="38"/>
        <v>259.89600000000002</v>
      </c>
      <c r="BO218" s="64">
        <f t="shared" si="39"/>
        <v>0.53800366300366309</v>
      </c>
      <c r="BP218" s="64">
        <f t="shared" si="40"/>
        <v>0.53846153846153855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254</v>
      </c>
      <c r="Y219" s="616">
        <f t="shared" si="36"/>
        <v>254.39999999999998</v>
      </c>
      <c r="Z219" s="36">
        <f t="shared" si="41"/>
        <v>0.69006000000000001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280.67</v>
      </c>
      <c r="BN219" s="64">
        <f t="shared" si="38"/>
        <v>281.11199999999997</v>
      </c>
      <c r="BO219" s="64">
        <f t="shared" si="39"/>
        <v>0.58150183150183155</v>
      </c>
      <c r="BP219" s="64">
        <f t="shared" si="40"/>
        <v>0.58241758241758246</v>
      </c>
    </row>
    <row r="220" spans="1:68" ht="27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81</v>
      </c>
      <c r="Y221" s="616">
        <f t="shared" si="36"/>
        <v>81.599999999999994</v>
      </c>
      <c r="Z221" s="36">
        <f t="shared" si="41"/>
        <v>0.22134000000000001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89.70750000000001</v>
      </c>
      <c r="BN221" s="64">
        <f t="shared" si="38"/>
        <v>90.371999999999986</v>
      </c>
      <c r="BO221" s="64">
        <f t="shared" si="39"/>
        <v>0.18543956043956045</v>
      </c>
      <c r="BP221" s="64">
        <f t="shared" si="40"/>
        <v>0.18681318681318682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85</v>
      </c>
      <c r="Q222" s="634"/>
      <c r="R222" s="634"/>
      <c r="S222" s="634"/>
      <c r="T222" s="634"/>
      <c r="U222" s="634"/>
      <c r="V222" s="635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305.41666666666669</v>
      </c>
      <c r="Y222" s="617">
        <f>IFERROR(Y213/H213,"0")+IFERROR(Y214/H214,"0")+IFERROR(Y215/H215,"0")+IFERROR(Y216/H216,"0")+IFERROR(Y217/H217,"0")+IFERROR(Y218/H218,"0")+IFERROR(Y219/H219,"0")+IFERROR(Y220/H220,"0")+IFERROR(Y221/H221,"0")</f>
        <v>307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2.3352599999999999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85</v>
      </c>
      <c r="Q223" s="634"/>
      <c r="R223" s="634"/>
      <c r="S223" s="634"/>
      <c r="T223" s="634"/>
      <c r="U223" s="634"/>
      <c r="V223" s="635"/>
      <c r="W223" s="37" t="s">
        <v>68</v>
      </c>
      <c r="X223" s="617">
        <f>IFERROR(SUM(X213:X221),"0")</f>
        <v>901</v>
      </c>
      <c r="Y223" s="617">
        <f>IFERROR(SUM(Y213:Y221),"0")</f>
        <v>906.9</v>
      </c>
      <c r="Z223" s="37"/>
      <c r="AA223" s="618"/>
      <c r="AB223" s="618"/>
      <c r="AC223" s="618"/>
    </row>
    <row r="224" spans="1:68" ht="14.25" customHeight="1" x14ac:dyDescent="0.25">
      <c r="A224" s="639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30</v>
      </c>
      <c r="Y225" s="61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33.150000000000006</v>
      </c>
      <c r="BN225" s="64">
        <f>IFERROR(Y225*I225/H225,"0")</f>
        <v>34.476000000000006</v>
      </c>
      <c r="BO225" s="64">
        <f>IFERROR(1/J225*(X225/H225),"0")</f>
        <v>6.8681318681318687E-2</v>
      </c>
      <c r="BP225" s="64">
        <f>IFERROR(1/J225*(Y225/H225),"0")</f>
        <v>7.1428571428571438E-2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40</v>
      </c>
      <c r="Y226" s="616">
        <f>IFERROR(IF(X226="",0,CEILING((X226/$H226),1)*$H226),"")</f>
        <v>40.799999999999997</v>
      </c>
      <c r="Z226" s="36">
        <f>IFERROR(IF(Y226=0,"",ROUNDUP(Y226/H226,0)*0.00651),"")</f>
        <v>0.11067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44.20000000000001</v>
      </c>
      <c r="BN226" s="64">
        <f>IFERROR(Y226*I226/H226,"0")</f>
        <v>45.084000000000003</v>
      </c>
      <c r="BO226" s="64">
        <f>IFERROR(1/J226*(X226/H226),"0")</f>
        <v>9.1575091575091583E-2</v>
      </c>
      <c r="BP226" s="64">
        <f>IFERROR(1/J226*(Y226/H226),"0")</f>
        <v>9.3406593406593408E-2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85</v>
      </c>
      <c r="Q227" s="634"/>
      <c r="R227" s="634"/>
      <c r="S227" s="634"/>
      <c r="T227" s="634"/>
      <c r="U227" s="634"/>
      <c r="V227" s="635"/>
      <c r="W227" s="37" t="s">
        <v>86</v>
      </c>
      <c r="X227" s="617">
        <f>IFERROR(X225/H225,"0")+IFERROR(X226/H226,"0")</f>
        <v>29.166666666666668</v>
      </c>
      <c r="Y227" s="617">
        <f>IFERROR(Y225/H225,"0")+IFERROR(Y226/H226,"0")</f>
        <v>30</v>
      </c>
      <c r="Z227" s="617">
        <f>IFERROR(IF(Z225="",0,Z225),"0")+IFERROR(IF(Z226="",0,Z226),"0")</f>
        <v>0.1953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85</v>
      </c>
      <c r="Q228" s="634"/>
      <c r="R228" s="634"/>
      <c r="S228" s="634"/>
      <c r="T228" s="634"/>
      <c r="U228" s="634"/>
      <c r="V228" s="635"/>
      <c r="W228" s="37" t="s">
        <v>68</v>
      </c>
      <c r="X228" s="617">
        <f>IFERROR(SUM(X225:X226),"0")</f>
        <v>70</v>
      </c>
      <c r="Y228" s="617">
        <f>IFERROR(SUM(Y225:Y226),"0")</f>
        <v>72</v>
      </c>
      <c r="Z228" s="37"/>
      <c r="AA228" s="618"/>
      <c r="AB228" s="618"/>
      <c r="AC228" s="618"/>
    </row>
    <row r="229" spans="1:68" ht="16.5" customHeight="1" x14ac:dyDescent="0.25">
      <c r="A229" s="636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85</v>
      </c>
      <c r="Q239" s="634"/>
      <c r="R239" s="634"/>
      <c r="S239" s="634"/>
      <c r="T239" s="634"/>
      <c r="U239" s="634"/>
      <c r="V239" s="635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85</v>
      </c>
      <c r="Q240" s="634"/>
      <c r="R240" s="634"/>
      <c r="S240" s="634"/>
      <c r="T240" s="634"/>
      <c r="U240" s="634"/>
      <c r="V240" s="635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85</v>
      </c>
      <c r="Q244" s="634"/>
      <c r="R244" s="634"/>
      <c r="S244" s="634"/>
      <c r="T244" s="634"/>
      <c r="U244" s="634"/>
      <c r="V244" s="635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85</v>
      </c>
      <c r="Q245" s="634"/>
      <c r="R245" s="634"/>
      <c r="S245" s="634"/>
      <c r="T245" s="634"/>
      <c r="U245" s="634"/>
      <c r="V245" s="635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899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85</v>
      </c>
      <c r="Q248" s="634"/>
      <c r="R248" s="634"/>
      <c r="S248" s="634"/>
      <c r="T248" s="634"/>
      <c r="U248" s="634"/>
      <c r="V248" s="635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85</v>
      </c>
      <c r="Q249" s="634"/>
      <c r="R249" s="634"/>
      <c r="S249" s="634"/>
      <c r="T249" s="634"/>
      <c r="U249" s="634"/>
      <c r="V249" s="635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5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65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4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4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21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85</v>
      </c>
      <c r="Q256" s="634"/>
      <c r="R256" s="634"/>
      <c r="S256" s="634"/>
      <c r="T256" s="634"/>
      <c r="U256" s="634"/>
      <c r="V256" s="635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85</v>
      </c>
      <c r="Q257" s="634"/>
      <c r="R257" s="634"/>
      <c r="S257" s="634"/>
      <c r="T257" s="634"/>
      <c r="U257" s="634"/>
      <c r="V257" s="635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85</v>
      </c>
      <c r="Q266" s="634"/>
      <c r="R266" s="634"/>
      <c r="S266" s="634"/>
      <c r="T266" s="634"/>
      <c r="U266" s="634"/>
      <c r="V266" s="635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85</v>
      </c>
      <c r="Q267" s="634"/>
      <c r="R267" s="634"/>
      <c r="S267" s="634"/>
      <c r="T267" s="634"/>
      <c r="U267" s="634"/>
      <c r="V267" s="635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customHeight="1" x14ac:dyDescent="0.25">
      <c r="A268" s="636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13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85</v>
      </c>
      <c r="Q274" s="634"/>
      <c r="R274" s="634"/>
      <c r="S274" s="634"/>
      <c r="T274" s="634"/>
      <c r="U274" s="634"/>
      <c r="V274" s="635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85</v>
      </c>
      <c r="Q275" s="634"/>
      <c r="R275" s="634"/>
      <c r="S275" s="634"/>
      <c r="T275" s="634"/>
      <c r="U275" s="634"/>
      <c r="V275" s="635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61</v>
      </c>
      <c r="Y279" s="616">
        <f>IFERROR(IF(X279="",0,CEILING((X279/$H279),1)*$H279),"")</f>
        <v>62.4</v>
      </c>
      <c r="Z279" s="36">
        <f>IFERROR(IF(Y279=0,"",ROUNDUP(Y279/H279,0)*0.00651),"")</f>
        <v>0.16925999999999999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67.405000000000015</v>
      </c>
      <c r="BN279" s="64">
        <f>IFERROR(Y279*I279/H279,"0")</f>
        <v>68.952000000000012</v>
      </c>
      <c r="BO279" s="64">
        <f>IFERROR(1/J279*(X279/H279),"0")</f>
        <v>0.13965201465201468</v>
      </c>
      <c r="BP279" s="64">
        <f>IFERROR(1/J279*(Y279/H279),"0")</f>
        <v>0.14285714285714288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82</v>
      </c>
      <c r="Y280" s="616">
        <f>IFERROR(IF(X280="",0,CEILING((X280/$H280),1)*$H280),"")</f>
        <v>84</v>
      </c>
      <c r="Z280" s="36">
        <f>IFERROR(IF(Y280=0,"",ROUNDUP(Y280/H280,0)*0.00651),"")</f>
        <v>0.22785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88.15</v>
      </c>
      <c r="BN280" s="64">
        <f>IFERROR(Y280*I280/H280,"0")</f>
        <v>90.3</v>
      </c>
      <c r="BO280" s="64">
        <f>IFERROR(1/J280*(X280/H280),"0")</f>
        <v>0.18772893772893776</v>
      </c>
      <c r="BP280" s="64">
        <f>IFERROR(1/J280*(Y280/H280),"0")</f>
        <v>0.19230769230769232</v>
      </c>
    </row>
    <row r="281" spans="1:68" ht="27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85</v>
      </c>
      <c r="Q282" s="634"/>
      <c r="R282" s="634"/>
      <c r="S282" s="634"/>
      <c r="T282" s="634"/>
      <c r="U282" s="634"/>
      <c r="V282" s="635"/>
      <c r="W282" s="37" t="s">
        <v>86</v>
      </c>
      <c r="X282" s="617">
        <f>IFERROR(X278/H278,"0")+IFERROR(X279/H279,"0")+IFERROR(X280/H280,"0")+IFERROR(X281/H281,"0")</f>
        <v>59.583333333333343</v>
      </c>
      <c r="Y282" s="617">
        <f>IFERROR(Y278/H278,"0")+IFERROR(Y279/H279,"0")+IFERROR(Y280/H280,"0")+IFERROR(Y281/H281,"0")</f>
        <v>61</v>
      </c>
      <c r="Z282" s="617">
        <f>IFERROR(IF(Z278="",0,Z278),"0")+IFERROR(IF(Z279="",0,Z279),"0")+IFERROR(IF(Z280="",0,Z280),"0")+IFERROR(IF(Z281="",0,Z281),"0")</f>
        <v>0.39710999999999996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85</v>
      </c>
      <c r="Q283" s="634"/>
      <c r="R283" s="634"/>
      <c r="S283" s="634"/>
      <c r="T283" s="634"/>
      <c r="U283" s="634"/>
      <c r="V283" s="635"/>
      <c r="W283" s="37" t="s">
        <v>68</v>
      </c>
      <c r="X283" s="617">
        <f>IFERROR(SUM(X278:X281),"0")</f>
        <v>143</v>
      </c>
      <c r="Y283" s="617">
        <f>IFERROR(SUM(Y278:Y281),"0")</f>
        <v>146.4</v>
      </c>
      <c r="Z283" s="37"/>
      <c r="AA283" s="618"/>
      <c r="AB283" s="618"/>
      <c r="AC283" s="618"/>
    </row>
    <row r="284" spans="1:68" ht="16.5" customHeight="1" x14ac:dyDescent="0.25">
      <c r="A284" s="636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85</v>
      </c>
      <c r="Q287" s="634"/>
      <c r="R287" s="634"/>
      <c r="S287" s="634"/>
      <c r="T287" s="634"/>
      <c r="U287" s="634"/>
      <c r="V287" s="635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85</v>
      </c>
      <c r="Q288" s="634"/>
      <c r="R288" s="634"/>
      <c r="S288" s="634"/>
      <c r="T288" s="634"/>
      <c r="U288" s="634"/>
      <c r="V288" s="635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85</v>
      </c>
      <c r="Q291" s="634"/>
      <c r="R291" s="634"/>
      <c r="S291" s="634"/>
      <c r="T291" s="634"/>
      <c r="U291" s="634"/>
      <c r="V291" s="635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85</v>
      </c>
      <c r="Q292" s="634"/>
      <c r="R292" s="634"/>
      <c r="S292" s="634"/>
      <c r="T292" s="634"/>
      <c r="U292" s="634"/>
      <c r="V292" s="635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85</v>
      </c>
      <c r="Q296" s="634"/>
      <c r="R296" s="634"/>
      <c r="S296" s="634"/>
      <c r="T296" s="634"/>
      <c r="U296" s="634"/>
      <c r="V296" s="635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85</v>
      </c>
      <c r="Q297" s="634"/>
      <c r="R297" s="634"/>
      <c r="S297" s="634"/>
      <c r="T297" s="634"/>
      <c r="U297" s="634"/>
      <c r="V297" s="635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85</v>
      </c>
      <c r="Q302" s="634"/>
      <c r="R302" s="634"/>
      <c r="S302" s="634"/>
      <c r="T302" s="634"/>
      <c r="U302" s="634"/>
      <c r="V302" s="635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85</v>
      </c>
      <c r="Q303" s="634"/>
      <c r="R303" s="634"/>
      <c r="S303" s="634"/>
      <c r="T303" s="634"/>
      <c r="U303" s="634"/>
      <c r="V303" s="635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customHeight="1" x14ac:dyDescent="0.25">
      <c r="A304" s="636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85</v>
      </c>
      <c r="Q307" s="634"/>
      <c r="R307" s="634"/>
      <c r="S307" s="634"/>
      <c r="T307" s="634"/>
      <c r="U307" s="634"/>
      <c r="V307" s="635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85</v>
      </c>
      <c r="Q308" s="634"/>
      <c r="R308" s="634"/>
      <c r="S308" s="634"/>
      <c r="T308" s="634"/>
      <c r="U308" s="634"/>
      <c r="V308" s="635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85</v>
      </c>
      <c r="Q317" s="634"/>
      <c r="R317" s="634"/>
      <c r="S317" s="634"/>
      <c r="T317" s="634"/>
      <c r="U317" s="634"/>
      <c r="V317" s="635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85</v>
      </c>
      <c r="Q318" s="634"/>
      <c r="R318" s="634"/>
      <c r="S318" s="634"/>
      <c r="T318" s="634"/>
      <c r="U318" s="634"/>
      <c r="V318" s="635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customHeight="1" x14ac:dyDescent="0.25">
      <c r="A319" s="639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85</v>
      </c>
      <c r="Q324" s="634"/>
      <c r="R324" s="634"/>
      <c r="S324" s="634"/>
      <c r="T324" s="634"/>
      <c r="U324" s="634"/>
      <c r="V324" s="635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85</v>
      </c>
      <c r="Q325" s="634"/>
      <c r="R325" s="634"/>
      <c r="S325" s="634"/>
      <c r="T325" s="634"/>
      <c r="U325" s="634"/>
      <c r="V325" s="635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customHeight="1" x14ac:dyDescent="0.25">
      <c r="A326" s="639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85</v>
      </c>
      <c r="Q332" s="634"/>
      <c r="R332" s="634"/>
      <c r="S332" s="634"/>
      <c r="T332" s="634"/>
      <c r="U332" s="634"/>
      <c r="V332" s="635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85</v>
      </c>
      <c r="Q333" s="634"/>
      <c r="R333" s="634"/>
      <c r="S333" s="634"/>
      <c r="T333" s="634"/>
      <c r="U333" s="634"/>
      <c r="V333" s="635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customHeight="1" x14ac:dyDescent="0.25">
      <c r="A334" s="639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447</v>
      </c>
      <c r="Y336" s="616">
        <f>IFERROR(IF(X336="",0,CEILING((X336/$H336),1)*$H336),"")</f>
        <v>452.4</v>
      </c>
      <c r="Z336" s="36">
        <f>IFERROR(IF(Y336=0,"",ROUNDUP(Y336/H336,0)*0.01898),"")</f>
        <v>1.10084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476.74269230769238</v>
      </c>
      <c r="BN336" s="64">
        <f>IFERROR(Y336*I336/H336,"0")</f>
        <v>482.50200000000001</v>
      </c>
      <c r="BO336" s="64">
        <f>IFERROR(1/J336*(X336/H336),"0")</f>
        <v>0.89543269230769229</v>
      </c>
      <c r="BP336" s="64">
        <f>IFERROR(1/J336*(Y336/H336),"0")</f>
        <v>0.90625</v>
      </c>
    </row>
    <row r="337" spans="1:68" ht="16.5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85</v>
      </c>
      <c r="Q338" s="634"/>
      <c r="R338" s="634"/>
      <c r="S338" s="634"/>
      <c r="T338" s="634"/>
      <c r="U338" s="634"/>
      <c r="V338" s="635"/>
      <c r="W338" s="37" t="s">
        <v>86</v>
      </c>
      <c r="X338" s="617">
        <f>IFERROR(X335/H335,"0")+IFERROR(X336/H336,"0")+IFERROR(X337/H337,"0")</f>
        <v>57.307692307692307</v>
      </c>
      <c r="Y338" s="617">
        <f>IFERROR(Y335/H335,"0")+IFERROR(Y336/H336,"0")+IFERROR(Y337/H337,"0")</f>
        <v>58</v>
      </c>
      <c r="Z338" s="617">
        <f>IFERROR(IF(Z335="",0,Z335),"0")+IFERROR(IF(Z336="",0,Z336),"0")+IFERROR(IF(Z337="",0,Z337),"0")</f>
        <v>1.10084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85</v>
      </c>
      <c r="Q339" s="634"/>
      <c r="R339" s="634"/>
      <c r="S339" s="634"/>
      <c r="T339" s="634"/>
      <c r="U339" s="634"/>
      <c r="V339" s="635"/>
      <c r="W339" s="37" t="s">
        <v>68</v>
      </c>
      <c r="X339" s="617">
        <f>IFERROR(SUM(X335:X337),"0")</f>
        <v>447</v>
      </c>
      <c r="Y339" s="617">
        <f>IFERROR(SUM(Y335:Y337),"0")</f>
        <v>452.4</v>
      </c>
      <c r="Z339" s="37"/>
      <c r="AA339" s="618"/>
      <c r="AB339" s="618"/>
      <c r="AC339" s="618"/>
    </row>
    <row r="340" spans="1:68" ht="14.25" customHeight="1" x14ac:dyDescent="0.25">
      <c r="A340" s="639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38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31</v>
      </c>
      <c r="Y344" s="616">
        <f>IFERROR(IF(X344="",0,CEILING((X344/$H344),1)*$H344),"")</f>
        <v>33.15</v>
      </c>
      <c r="Z344" s="36">
        <f>IFERROR(IF(Y344=0,"",ROUNDUP(Y344/H344,0)*0.00651),"")</f>
        <v>8.4629999999999997E-2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35.011764705882356</v>
      </c>
      <c r="BN344" s="64">
        <f>IFERROR(Y344*I344/H344,"0")</f>
        <v>37.44</v>
      </c>
      <c r="BO344" s="64">
        <f>IFERROR(1/J344*(X344/H344),"0")</f>
        <v>6.6795949148890338E-2</v>
      </c>
      <c r="BP344" s="64">
        <f>IFERROR(1/J344*(Y344/H344),"0")</f>
        <v>7.1428571428571438E-2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85</v>
      </c>
      <c r="Q345" s="634"/>
      <c r="R345" s="634"/>
      <c r="S345" s="634"/>
      <c r="T345" s="634"/>
      <c r="U345" s="634"/>
      <c r="V345" s="635"/>
      <c r="W345" s="37" t="s">
        <v>86</v>
      </c>
      <c r="X345" s="617">
        <f>IFERROR(X341/H341,"0")+IFERROR(X342/H342,"0")+IFERROR(X343/H343,"0")+IFERROR(X344/H344,"0")</f>
        <v>12.15686274509804</v>
      </c>
      <c r="Y345" s="617">
        <f>IFERROR(Y341/H341,"0")+IFERROR(Y342/H342,"0")+IFERROR(Y343/H343,"0")+IFERROR(Y344/H344,"0")</f>
        <v>13</v>
      </c>
      <c r="Z345" s="617">
        <f>IFERROR(IF(Z341="",0,Z341),"0")+IFERROR(IF(Z342="",0,Z342),"0")+IFERROR(IF(Z343="",0,Z343),"0")+IFERROR(IF(Z344="",0,Z344),"0")</f>
        <v>8.4629999999999997E-2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85</v>
      </c>
      <c r="Q346" s="634"/>
      <c r="R346" s="634"/>
      <c r="S346" s="634"/>
      <c r="T346" s="634"/>
      <c r="U346" s="634"/>
      <c r="V346" s="635"/>
      <c r="W346" s="37" t="s">
        <v>68</v>
      </c>
      <c r="X346" s="617">
        <f>IFERROR(SUM(X341:X344),"0")</f>
        <v>31</v>
      </c>
      <c r="Y346" s="617">
        <f>IFERROR(SUM(Y341:Y344),"0")</f>
        <v>33.15</v>
      </c>
      <c r="Z346" s="37"/>
      <c r="AA346" s="618"/>
      <c r="AB346" s="618"/>
      <c r="AC346" s="618"/>
    </row>
    <row r="347" spans="1:68" ht="14.25" customHeight="1" x14ac:dyDescent="0.25">
      <c r="A347" s="639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85</v>
      </c>
      <c r="Q351" s="634"/>
      <c r="R351" s="634"/>
      <c r="S351" s="634"/>
      <c r="T351" s="634"/>
      <c r="U351" s="634"/>
      <c r="V351" s="635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85</v>
      </c>
      <c r="Q352" s="634"/>
      <c r="R352" s="634"/>
      <c r="S352" s="634"/>
      <c r="T352" s="634"/>
      <c r="U352" s="634"/>
      <c r="V352" s="635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85</v>
      </c>
      <c r="Q356" s="634"/>
      <c r="R356" s="634"/>
      <c r="S356" s="634"/>
      <c r="T356" s="634"/>
      <c r="U356" s="634"/>
      <c r="V356" s="635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85</v>
      </c>
      <c r="Q357" s="634"/>
      <c r="R357" s="634"/>
      <c r="S357" s="634"/>
      <c r="T357" s="634"/>
      <c r="U357" s="634"/>
      <c r="V357" s="635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85</v>
      </c>
      <c r="Q362" s="634"/>
      <c r="R362" s="634"/>
      <c r="S362" s="634"/>
      <c r="T362" s="634"/>
      <c r="U362" s="634"/>
      <c r="V362" s="635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85</v>
      </c>
      <c r="Q363" s="634"/>
      <c r="R363" s="634"/>
      <c r="S363" s="634"/>
      <c r="T363" s="634"/>
      <c r="U363" s="634"/>
      <c r="V363" s="635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customHeight="1" x14ac:dyDescent="0.2">
      <c r="A364" s="631" t="s">
        <v>573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1221</v>
      </c>
      <c r="Y367" s="616">
        <f t="shared" ref="Y367:Y373" si="57">IFERROR(IF(X367="",0,CEILING((X367/$H367),1)*$H367),"")</f>
        <v>1230</v>
      </c>
      <c r="Z367" s="36">
        <f>IFERROR(IF(Y367=0,"",ROUNDUP(Y367/H367,0)*0.02175),"")</f>
        <v>1.7834999999999999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1260.0720000000001</v>
      </c>
      <c r="BN367" s="64">
        <f t="shared" ref="BN367:BN373" si="59">IFERROR(Y367*I367/H367,"0")</f>
        <v>1269.3600000000001</v>
      </c>
      <c r="BO367" s="64">
        <f t="shared" ref="BO367:BO373" si="60">IFERROR(1/J367*(X367/H367),"0")</f>
        <v>1.6958333333333333</v>
      </c>
      <c r="BP367" s="64">
        <f t="shared" ref="BP367:BP373" si="61">IFERROR(1/J367*(Y367/H367),"0")</f>
        <v>1.7083333333333333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404</v>
      </c>
      <c r="Y368" s="616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416.928</v>
      </c>
      <c r="BN368" s="64">
        <f t="shared" si="59"/>
        <v>417.96000000000004</v>
      </c>
      <c r="BO368" s="64">
        <f t="shared" si="60"/>
        <v>0.56111111111111112</v>
      </c>
      <c r="BP368" s="64">
        <f t="shared" si="61"/>
        <v>0.5625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668</v>
      </c>
      <c r="Y369" s="616">
        <f t="shared" si="57"/>
        <v>675</v>
      </c>
      <c r="Z369" s="36">
        <f>IFERROR(IF(Y369=0,"",ROUNDUP(Y369/H369,0)*0.02175),"")</f>
        <v>0.9787499999999999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689.37599999999998</v>
      </c>
      <c r="BN369" s="64">
        <f t="shared" si="59"/>
        <v>696.6</v>
      </c>
      <c r="BO369" s="64">
        <f t="shared" si="60"/>
        <v>0.9277777777777777</v>
      </c>
      <c r="BP369" s="64">
        <f t="shared" si="61"/>
        <v>0.9375</v>
      </c>
    </row>
    <row r="370" spans="1:68" ht="27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85</v>
      </c>
      <c r="Q374" s="634"/>
      <c r="R374" s="634"/>
      <c r="S374" s="634"/>
      <c r="T374" s="634"/>
      <c r="U374" s="634"/>
      <c r="V374" s="635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152.86666666666667</v>
      </c>
      <c r="Y374" s="617">
        <f>IFERROR(Y367/H367,"0")+IFERROR(Y368/H368,"0")+IFERROR(Y369/H369,"0")+IFERROR(Y370/H370,"0")+IFERROR(Y371/H371,"0")+IFERROR(Y372/H372,"0")+IFERROR(Y373/H373,"0")</f>
        <v>154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3.3494999999999995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85</v>
      </c>
      <c r="Q375" s="634"/>
      <c r="R375" s="634"/>
      <c r="S375" s="634"/>
      <c r="T375" s="634"/>
      <c r="U375" s="634"/>
      <c r="V375" s="635"/>
      <c r="W375" s="37" t="s">
        <v>68</v>
      </c>
      <c r="X375" s="617">
        <f>IFERROR(SUM(X367:X373),"0")</f>
        <v>2293</v>
      </c>
      <c r="Y375" s="617">
        <f>IFERROR(SUM(Y367:Y373),"0")</f>
        <v>2310</v>
      </c>
      <c r="Z375" s="37"/>
      <c r="AA375" s="618"/>
      <c r="AB375" s="618"/>
      <c r="AC375" s="618"/>
    </row>
    <row r="376" spans="1:68" ht="14.25" customHeight="1" x14ac:dyDescent="0.25">
      <c r="A376" s="639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884</v>
      </c>
      <c r="Y377" s="616">
        <f>IFERROR(IF(X377="",0,CEILING((X377/$H377),1)*$H377),"")</f>
        <v>885</v>
      </c>
      <c r="Z377" s="36">
        <f>IFERROR(IF(Y377=0,"",ROUNDUP(Y377/H377,0)*0.02175),"")</f>
        <v>1.28325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912.28800000000001</v>
      </c>
      <c r="BN377" s="64">
        <f>IFERROR(Y377*I377/H377,"0")</f>
        <v>913.32</v>
      </c>
      <c r="BO377" s="64">
        <f>IFERROR(1/J377*(X377/H377),"0")</f>
        <v>1.2277777777777776</v>
      </c>
      <c r="BP377" s="64">
        <f>IFERROR(1/J377*(Y377/H377),"0")</f>
        <v>1.2291666666666665</v>
      </c>
    </row>
    <row r="378" spans="1:68" ht="16.5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85</v>
      </c>
      <c r="Q379" s="634"/>
      <c r="R379" s="634"/>
      <c r="S379" s="634"/>
      <c r="T379" s="634"/>
      <c r="U379" s="634"/>
      <c r="V379" s="635"/>
      <c r="W379" s="37" t="s">
        <v>86</v>
      </c>
      <c r="X379" s="617">
        <f>IFERROR(X377/H377,"0")+IFERROR(X378/H378,"0")</f>
        <v>58.93333333333333</v>
      </c>
      <c r="Y379" s="617">
        <f>IFERROR(Y377/H377,"0")+IFERROR(Y378/H378,"0")</f>
        <v>59</v>
      </c>
      <c r="Z379" s="617">
        <f>IFERROR(IF(Z377="",0,Z377),"0")+IFERROR(IF(Z378="",0,Z378),"0")</f>
        <v>1.28325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85</v>
      </c>
      <c r="Q380" s="634"/>
      <c r="R380" s="634"/>
      <c r="S380" s="634"/>
      <c r="T380" s="634"/>
      <c r="U380" s="634"/>
      <c r="V380" s="635"/>
      <c r="W380" s="37" t="s">
        <v>68</v>
      </c>
      <c r="X380" s="617">
        <f>IFERROR(SUM(X377:X378),"0")</f>
        <v>884</v>
      </c>
      <c r="Y380" s="617">
        <f>IFERROR(SUM(Y377:Y378),"0")</f>
        <v>885</v>
      </c>
      <c r="Z380" s="37"/>
      <c r="AA380" s="618"/>
      <c r="AB380" s="618"/>
      <c r="AC380" s="618"/>
    </row>
    <row r="381" spans="1:68" ht="14.25" customHeight="1" x14ac:dyDescent="0.25">
      <c r="A381" s="639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85</v>
      </c>
      <c r="Q384" s="634"/>
      <c r="R384" s="634"/>
      <c r="S384" s="634"/>
      <c r="T384" s="634"/>
      <c r="U384" s="634"/>
      <c r="V384" s="635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85</v>
      </c>
      <c r="Q385" s="634"/>
      <c r="R385" s="634"/>
      <c r="S385" s="634"/>
      <c r="T385" s="634"/>
      <c r="U385" s="634"/>
      <c r="V385" s="635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85</v>
      </c>
      <c r="Q388" s="634"/>
      <c r="R388" s="634"/>
      <c r="S388" s="634"/>
      <c r="T388" s="634"/>
      <c r="U388" s="634"/>
      <c r="V388" s="635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85</v>
      </c>
      <c r="Q389" s="634"/>
      <c r="R389" s="634"/>
      <c r="S389" s="634"/>
      <c r="T389" s="634"/>
      <c r="U389" s="634"/>
      <c r="V389" s="635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85</v>
      </c>
      <c r="Q397" s="634"/>
      <c r="R397" s="634"/>
      <c r="S397" s="634"/>
      <c r="T397" s="634"/>
      <c r="U397" s="634"/>
      <c r="V397" s="635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85</v>
      </c>
      <c r="Q398" s="634"/>
      <c r="R398" s="634"/>
      <c r="S398" s="634"/>
      <c r="T398" s="634"/>
      <c r="U398" s="634"/>
      <c r="V398" s="635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85</v>
      </c>
      <c r="Q401" s="634"/>
      <c r="R401" s="634"/>
      <c r="S401" s="634"/>
      <c r="T401" s="634"/>
      <c r="U401" s="634"/>
      <c r="V401" s="635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85</v>
      </c>
      <c r="Q402" s="634"/>
      <c r="R402" s="634"/>
      <c r="S402" s="634"/>
      <c r="T402" s="634"/>
      <c r="U402" s="634"/>
      <c r="V402" s="635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499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527.77566666666667</v>
      </c>
      <c r="BN404" s="64">
        <f>IFERROR(Y404*I404/H404,"0")</f>
        <v>533.06399999999996</v>
      </c>
      <c r="BO404" s="64">
        <f>IFERROR(1/J404*(X404/H404),"0")</f>
        <v>0.86631944444444442</v>
      </c>
      <c r="BP404" s="64">
        <f>IFERROR(1/J404*(Y404/H404),"0")</f>
        <v>0.875</v>
      </c>
    </row>
    <row r="405" spans="1:68" ht="37.5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85</v>
      </c>
      <c r="Q408" s="634"/>
      <c r="R408" s="634"/>
      <c r="S408" s="634"/>
      <c r="T408" s="634"/>
      <c r="U408" s="634"/>
      <c r="V408" s="635"/>
      <c r="W408" s="37" t="s">
        <v>86</v>
      </c>
      <c r="X408" s="617">
        <f>IFERROR(X404/H404,"0")+IFERROR(X405/H405,"0")+IFERROR(X406/H406,"0")+IFERROR(X407/H407,"0")</f>
        <v>55.444444444444443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85</v>
      </c>
      <c r="Q409" s="634"/>
      <c r="R409" s="634"/>
      <c r="S409" s="634"/>
      <c r="T409" s="634"/>
      <c r="U409" s="634"/>
      <c r="V409" s="635"/>
      <c r="W409" s="37" t="s">
        <v>68</v>
      </c>
      <c r="X409" s="617">
        <f>IFERROR(SUM(X404:X407),"0")</f>
        <v>499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customHeight="1" x14ac:dyDescent="0.25">
      <c r="A410" s="639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85</v>
      </c>
      <c r="Q412" s="634"/>
      <c r="R412" s="634"/>
      <c r="S412" s="634"/>
      <c r="T412" s="634"/>
      <c r="U412" s="634"/>
      <c r="V412" s="635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85</v>
      </c>
      <c r="Q413" s="634"/>
      <c r="R413" s="634"/>
      <c r="S413" s="634"/>
      <c r="T413" s="634"/>
      <c r="U413" s="634"/>
      <c r="V413" s="635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638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85</v>
      </c>
      <c r="Q427" s="634"/>
      <c r="R427" s="634"/>
      <c r="S427" s="634"/>
      <c r="T427" s="634"/>
      <c r="U427" s="634"/>
      <c r="V427" s="635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85</v>
      </c>
      <c r="Q428" s="634"/>
      <c r="R428" s="634"/>
      <c r="S428" s="634"/>
      <c r="T428" s="634"/>
      <c r="U428" s="634"/>
      <c r="V428" s="635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customHeight="1" x14ac:dyDescent="0.25">
      <c r="A429" s="639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85</v>
      </c>
      <c r="Q432" s="634"/>
      <c r="R432" s="634"/>
      <c r="S432" s="634"/>
      <c r="T432" s="634"/>
      <c r="U432" s="634"/>
      <c r="V432" s="635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85</v>
      </c>
      <c r="Q433" s="634"/>
      <c r="R433" s="634"/>
      <c r="S433" s="634"/>
      <c r="T433" s="634"/>
      <c r="U433" s="634"/>
      <c r="V433" s="635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85</v>
      </c>
      <c r="Q438" s="634"/>
      <c r="R438" s="634"/>
      <c r="S438" s="634"/>
      <c r="T438" s="634"/>
      <c r="U438" s="634"/>
      <c r="V438" s="635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85</v>
      </c>
      <c r="Q439" s="634"/>
      <c r="R439" s="634"/>
      <c r="S439" s="634"/>
      <c r="T439" s="634"/>
      <c r="U439" s="634"/>
      <c r="V439" s="635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85</v>
      </c>
      <c r="Q445" s="634"/>
      <c r="R445" s="634"/>
      <c r="S445" s="634"/>
      <c r="T445" s="634"/>
      <c r="U445" s="634"/>
      <c r="V445" s="635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85</v>
      </c>
      <c r="Q446" s="634"/>
      <c r="R446" s="634"/>
      <c r="S446" s="634"/>
      <c r="T446" s="634"/>
      <c r="U446" s="634"/>
      <c r="V446" s="635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customHeight="1" x14ac:dyDescent="0.25">
      <c r="A447" s="636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85</v>
      </c>
      <c r="Q451" s="634"/>
      <c r="R451" s="634"/>
      <c r="S451" s="634"/>
      <c r="T451" s="634"/>
      <c r="U451" s="634"/>
      <c r="V451" s="635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85</v>
      </c>
      <c r="Q452" s="634"/>
      <c r="R452" s="634"/>
      <c r="S452" s="634"/>
      <c r="T452" s="634"/>
      <c r="U452" s="634"/>
      <c r="V452" s="635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85</v>
      </c>
      <c r="Q456" s="634"/>
      <c r="R456" s="634"/>
      <c r="S456" s="634"/>
      <c r="T456" s="634"/>
      <c r="U456" s="634"/>
      <c r="V456" s="635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85</v>
      </c>
      <c r="Q457" s="634"/>
      <c r="R457" s="634"/>
      <c r="S457" s="634"/>
      <c r="T457" s="634"/>
      <c r="U457" s="634"/>
      <c r="V457" s="635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85</v>
      </c>
      <c r="Q460" s="634"/>
      <c r="R460" s="634"/>
      <c r="S460" s="634"/>
      <c r="T460" s="634"/>
      <c r="U460" s="634"/>
      <c r="V460" s="635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85</v>
      </c>
      <c r="Q461" s="634"/>
      <c r="R461" s="634"/>
      <c r="S461" s="634"/>
      <c r="T461" s="634"/>
      <c r="U461" s="634"/>
      <c r="V461" s="635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703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1006</v>
      </c>
      <c r="Y467" s="616">
        <f t="shared" si="68"/>
        <v>1008.48</v>
      </c>
      <c r="Z467" s="36">
        <f t="shared" si="69"/>
        <v>2.2843599999999999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1074.590909090909</v>
      </c>
      <c r="BN467" s="64">
        <f t="shared" si="71"/>
        <v>1077.24</v>
      </c>
      <c r="BO467" s="64">
        <f t="shared" si="72"/>
        <v>1.8320221445221447</v>
      </c>
      <c r="BP467" s="64">
        <f t="shared" si="73"/>
        <v>1.8365384615384617</v>
      </c>
    </row>
    <row r="468" spans="1:68" ht="16.5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564</v>
      </c>
      <c r="Y469" s="616">
        <f t="shared" si="68"/>
        <v>564.96</v>
      </c>
      <c r="Z469" s="36">
        <f t="shared" si="69"/>
        <v>1.27972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602.45454545454538</v>
      </c>
      <c r="BN469" s="64">
        <f t="shared" si="71"/>
        <v>603.48</v>
      </c>
      <c r="BO469" s="64">
        <f t="shared" si="72"/>
        <v>1.0270979020979021</v>
      </c>
      <c r="BP469" s="64">
        <f t="shared" si="73"/>
        <v>1.028846153846154</v>
      </c>
    </row>
    <row r="470" spans="1:68" ht="16.5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85</v>
      </c>
      <c r="Q481" s="634"/>
      <c r="R481" s="634"/>
      <c r="S481" s="634"/>
      <c r="T481" s="634"/>
      <c r="U481" s="634"/>
      <c r="V481" s="635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297.34848484848487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298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3.5640799999999997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85</v>
      </c>
      <c r="Q482" s="634"/>
      <c r="R482" s="634"/>
      <c r="S482" s="634"/>
      <c r="T482" s="634"/>
      <c r="U482" s="634"/>
      <c r="V482" s="635"/>
      <c r="W482" s="37" t="s">
        <v>68</v>
      </c>
      <c r="X482" s="617">
        <f>IFERROR(SUM(X465:X480),"0")</f>
        <v>1570</v>
      </c>
      <c r="Y482" s="617">
        <f>IFERROR(SUM(Y465:Y480),"0")</f>
        <v>1573.44</v>
      </c>
      <c r="Z482" s="37"/>
      <c r="AA482" s="618"/>
      <c r="AB482" s="618"/>
      <c r="AC482" s="618"/>
    </row>
    <row r="483" spans="1:68" ht="14.25" customHeight="1" x14ac:dyDescent="0.25">
      <c r="A483" s="639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590</v>
      </c>
      <c r="Y484" s="616">
        <f>IFERROR(IF(X484="",0,CEILING((X484/$H484),1)*$H484),"")</f>
        <v>591.36</v>
      </c>
      <c r="Z484" s="36">
        <f>IFERROR(IF(Y484=0,"",ROUNDUP(Y484/H484,0)*0.01196),"")</f>
        <v>1.33952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630.22727272727263</v>
      </c>
      <c r="BN484" s="64">
        <f>IFERROR(Y484*I484/H484,"0")</f>
        <v>631.67999999999995</v>
      </c>
      <c r="BO484" s="64">
        <f>IFERROR(1/J484*(X484/H484),"0")</f>
        <v>1.0744463869463869</v>
      </c>
      <c r="BP484" s="64">
        <f>IFERROR(1/J484*(Y484/H484),"0")</f>
        <v>1.0769230769230771</v>
      </c>
    </row>
    <row r="485" spans="1:68" ht="16.5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85</v>
      </c>
      <c r="Q487" s="634"/>
      <c r="R487" s="634"/>
      <c r="S487" s="634"/>
      <c r="T487" s="634"/>
      <c r="U487" s="634"/>
      <c r="V487" s="635"/>
      <c r="W487" s="37" t="s">
        <v>86</v>
      </c>
      <c r="X487" s="617">
        <f>IFERROR(X484/H484,"0")+IFERROR(X485/H485,"0")+IFERROR(X486/H486,"0")</f>
        <v>111.74242424242424</v>
      </c>
      <c r="Y487" s="617">
        <f>IFERROR(Y484/H484,"0")+IFERROR(Y485/H485,"0")+IFERROR(Y486/H486,"0")</f>
        <v>112</v>
      </c>
      <c r="Z487" s="617">
        <f>IFERROR(IF(Z484="",0,Z484),"0")+IFERROR(IF(Z485="",0,Z485),"0")+IFERROR(IF(Z486="",0,Z486),"0")</f>
        <v>1.33952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85</v>
      </c>
      <c r="Q488" s="634"/>
      <c r="R488" s="634"/>
      <c r="S488" s="634"/>
      <c r="T488" s="634"/>
      <c r="U488" s="634"/>
      <c r="V488" s="635"/>
      <c r="W488" s="37" t="s">
        <v>68</v>
      </c>
      <c r="X488" s="617">
        <f>IFERROR(SUM(X484:X486),"0")</f>
        <v>590</v>
      </c>
      <c r="Y488" s="617">
        <f>IFERROR(SUM(Y484:Y486),"0")</f>
        <v>591.36</v>
      </c>
      <c r="Z488" s="37"/>
      <c r="AA488" s="618"/>
      <c r="AB488" s="618"/>
      <c r="AC488" s="618"/>
    </row>
    <row r="489" spans="1:68" ht="14.25" customHeight="1" x14ac:dyDescent="0.25">
      <c r="A489" s="639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105</v>
      </c>
      <c r="Y490" s="616">
        <f t="shared" ref="Y490:Y498" si="74">IFERROR(IF(X490="",0,CEILING((X490/$H490),1)*$H490),"")</f>
        <v>105.60000000000001</v>
      </c>
      <c r="Z490" s="36">
        <f>IFERROR(IF(Y490=0,"",ROUNDUP(Y490/H490,0)*0.01196),"")</f>
        <v>0.2392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112.15909090909089</v>
      </c>
      <c r="BN490" s="64">
        <f t="shared" ref="BN490:BN498" si="76">IFERROR(Y490*I490/H490,"0")</f>
        <v>112.80000000000001</v>
      </c>
      <c r="BO490" s="64">
        <f t="shared" ref="BO490:BO498" si="77">IFERROR(1/J490*(X490/H490),"0")</f>
        <v>0.19121503496503497</v>
      </c>
      <c r="BP490" s="64">
        <f t="shared" ref="BP490:BP498" si="78">IFERROR(1/J490*(Y490/H490),"0")</f>
        <v>0.19230769230769232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109</v>
      </c>
      <c r="Y491" s="616">
        <f t="shared" si="74"/>
        <v>110.88000000000001</v>
      </c>
      <c r="Z491" s="36">
        <f>IFERROR(IF(Y491=0,"",ROUNDUP(Y491/H491,0)*0.01196),"")</f>
        <v>0.25115999999999999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116.43181818181817</v>
      </c>
      <c r="BN491" s="64">
        <f t="shared" si="76"/>
        <v>118.44</v>
      </c>
      <c r="BO491" s="64">
        <f t="shared" si="77"/>
        <v>0.19849941724941728</v>
      </c>
      <c r="BP491" s="64">
        <f t="shared" si="78"/>
        <v>0.20192307692307693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554</v>
      </c>
      <c r="Y492" s="616">
        <f t="shared" si="74"/>
        <v>554.4</v>
      </c>
      <c r="Z492" s="36">
        <f>IFERROR(IF(Y492=0,"",ROUNDUP(Y492/H492,0)*0.01196),"")</f>
        <v>1.2558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591.77272727272725</v>
      </c>
      <c r="BN492" s="64">
        <f t="shared" si="76"/>
        <v>592.19999999999993</v>
      </c>
      <c r="BO492" s="64">
        <f t="shared" si="77"/>
        <v>1.0088869463869463</v>
      </c>
      <c r="BP492" s="64">
        <f t="shared" si="78"/>
        <v>1.0096153846153846</v>
      </c>
    </row>
    <row r="493" spans="1:68" ht="27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85</v>
      </c>
      <c r="Q499" s="634"/>
      <c r="R499" s="634"/>
      <c r="S499" s="634"/>
      <c r="T499" s="634"/>
      <c r="U499" s="634"/>
      <c r="V499" s="635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145.45454545454544</v>
      </c>
      <c r="Y499" s="617">
        <f>IFERROR(Y490/H490,"0")+IFERROR(Y491/H491,"0")+IFERROR(Y492/H492,"0")+IFERROR(Y493/H493,"0")+IFERROR(Y494/H494,"0")+IFERROR(Y495/H495,"0")+IFERROR(Y496/H496,"0")+IFERROR(Y497/H497,"0")+IFERROR(Y498/H498,"0")</f>
        <v>146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1.7461600000000002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85</v>
      </c>
      <c r="Q500" s="634"/>
      <c r="R500" s="634"/>
      <c r="S500" s="634"/>
      <c r="T500" s="634"/>
      <c r="U500" s="634"/>
      <c r="V500" s="635"/>
      <c r="W500" s="37" t="s">
        <v>68</v>
      </c>
      <c r="X500" s="617">
        <f>IFERROR(SUM(X490:X498),"0")</f>
        <v>768</v>
      </c>
      <c r="Y500" s="617">
        <f>IFERROR(SUM(Y490:Y498),"0")</f>
        <v>770.88</v>
      </c>
      <c r="Z500" s="37"/>
      <c r="AA500" s="618"/>
      <c r="AB500" s="618"/>
      <c r="AC500" s="618"/>
    </row>
    <row r="501" spans="1:68" ht="14.25" customHeight="1" x14ac:dyDescent="0.25">
      <c r="A501" s="639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85</v>
      </c>
      <c r="Q505" s="634"/>
      <c r="R505" s="634"/>
      <c r="S505" s="634"/>
      <c r="T505" s="634"/>
      <c r="U505" s="634"/>
      <c r="V505" s="635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85</v>
      </c>
      <c r="Q506" s="634"/>
      <c r="R506" s="634"/>
      <c r="S506" s="634"/>
      <c r="T506" s="634"/>
      <c r="U506" s="634"/>
      <c r="V506" s="635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85</v>
      </c>
      <c r="Q510" s="634"/>
      <c r="R510" s="634"/>
      <c r="S510" s="634"/>
      <c r="T510" s="634"/>
      <c r="U510" s="634"/>
      <c r="V510" s="635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85</v>
      </c>
      <c r="Q511" s="634"/>
      <c r="R511" s="634"/>
      <c r="S511" s="634"/>
      <c r="T511" s="634"/>
      <c r="U511" s="634"/>
      <c r="V511" s="635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780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1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08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8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85</v>
      </c>
      <c r="Q518" s="634"/>
      <c r="R518" s="634"/>
      <c r="S518" s="634"/>
      <c r="T518" s="634"/>
      <c r="U518" s="634"/>
      <c r="V518" s="635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85</v>
      </c>
      <c r="Q519" s="634"/>
      <c r="R519" s="634"/>
      <c r="S519" s="634"/>
      <c r="T519" s="634"/>
      <c r="U519" s="634"/>
      <c r="V519" s="635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customHeight="1" x14ac:dyDescent="0.25">
      <c r="A520" s="639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682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6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0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79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85</v>
      </c>
      <c r="Q525" s="634"/>
      <c r="R525" s="634"/>
      <c r="S525" s="634"/>
      <c r="T525" s="634"/>
      <c r="U525" s="634"/>
      <c r="V525" s="635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85</v>
      </c>
      <c r="Q526" s="634"/>
      <c r="R526" s="634"/>
      <c r="S526" s="634"/>
      <c r="T526" s="634"/>
      <c r="U526" s="634"/>
      <c r="V526" s="635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7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70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85</v>
      </c>
      <c r="Q530" s="634"/>
      <c r="R530" s="634"/>
      <c r="S530" s="634"/>
      <c r="T530" s="634"/>
      <c r="U530" s="634"/>
      <c r="V530" s="635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85</v>
      </c>
      <c r="Q531" s="634"/>
      <c r="R531" s="634"/>
      <c r="S531" s="634"/>
      <c r="T531" s="634"/>
      <c r="U531" s="634"/>
      <c r="V531" s="635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customHeight="1" x14ac:dyDescent="0.25">
      <c r="A532" s="639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31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71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85</v>
      </c>
      <c r="Q535" s="634"/>
      <c r="R535" s="634"/>
      <c r="S535" s="634"/>
      <c r="T535" s="634"/>
      <c r="U535" s="634"/>
      <c r="V535" s="635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85</v>
      </c>
      <c r="Q536" s="634"/>
      <c r="R536" s="634"/>
      <c r="S536" s="634"/>
      <c r="T536" s="634"/>
      <c r="U536" s="634"/>
      <c r="V536" s="635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customHeight="1" x14ac:dyDescent="0.25">
      <c r="A537" s="639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0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701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26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4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85</v>
      </c>
      <c r="Q542" s="634"/>
      <c r="R542" s="634"/>
      <c r="S542" s="634"/>
      <c r="T542" s="634"/>
      <c r="U542" s="634"/>
      <c r="V542" s="635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85</v>
      </c>
      <c r="Q543" s="634"/>
      <c r="R543" s="634"/>
      <c r="S543" s="634"/>
      <c r="T543" s="634"/>
      <c r="U543" s="634"/>
      <c r="V543" s="635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37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85</v>
      </c>
      <c r="Q547" s="634"/>
      <c r="R547" s="634"/>
      <c r="S547" s="634"/>
      <c r="T547" s="634"/>
      <c r="U547" s="634"/>
      <c r="V547" s="635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85</v>
      </c>
      <c r="Q548" s="634"/>
      <c r="R548" s="634"/>
      <c r="S548" s="634"/>
      <c r="T548" s="634"/>
      <c r="U548" s="634"/>
      <c r="V548" s="635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90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85</v>
      </c>
      <c r="Q551" s="634"/>
      <c r="R551" s="634"/>
      <c r="S551" s="634"/>
      <c r="T551" s="634"/>
      <c r="U551" s="634"/>
      <c r="V551" s="635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85</v>
      </c>
      <c r="Q552" s="634"/>
      <c r="R552" s="634"/>
      <c r="S552" s="634"/>
      <c r="T552" s="634"/>
      <c r="U552" s="634"/>
      <c r="V552" s="635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2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85</v>
      </c>
      <c r="Q555" s="634"/>
      <c r="R555" s="634"/>
      <c r="S555" s="634"/>
      <c r="T555" s="634"/>
      <c r="U555" s="634"/>
      <c r="V555" s="635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85</v>
      </c>
      <c r="Q556" s="634"/>
      <c r="R556" s="634"/>
      <c r="S556" s="634"/>
      <c r="T556" s="634"/>
      <c r="U556" s="634"/>
      <c r="V556" s="635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845</v>
      </c>
      <c r="Q557" s="641"/>
      <c r="R557" s="641"/>
      <c r="S557" s="641"/>
      <c r="T557" s="641"/>
      <c r="U557" s="641"/>
      <c r="V557" s="642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11006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11127.93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846</v>
      </c>
      <c r="Q558" s="641"/>
      <c r="R558" s="641"/>
      <c r="S558" s="641"/>
      <c r="T558" s="641"/>
      <c r="U558" s="641"/>
      <c r="V558" s="642"/>
      <c r="W558" s="37" t="s">
        <v>68</v>
      </c>
      <c r="X558" s="617">
        <f>IFERROR(SUM(BM22:BM554),"0")</f>
        <v>11623.986494642611</v>
      </c>
      <c r="Y558" s="617">
        <f>IFERROR(SUM(BN22:BN554),"0")</f>
        <v>11752.309000000001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847</v>
      </c>
      <c r="Q559" s="641"/>
      <c r="R559" s="641"/>
      <c r="S559" s="641"/>
      <c r="T559" s="641"/>
      <c r="U559" s="641"/>
      <c r="V559" s="642"/>
      <c r="W559" s="37" t="s">
        <v>848</v>
      </c>
      <c r="X559" s="38">
        <f>ROUNDUP(SUM(BO22:BO554),0)</f>
        <v>19</v>
      </c>
      <c r="Y559" s="38">
        <f>ROUNDUP(SUM(BP22:BP554),0)</f>
        <v>19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849</v>
      </c>
      <c r="Q560" s="641"/>
      <c r="R560" s="641"/>
      <c r="S560" s="641"/>
      <c r="T560" s="641"/>
      <c r="U560" s="641"/>
      <c r="V560" s="642"/>
      <c r="W560" s="37" t="s">
        <v>68</v>
      </c>
      <c r="X560" s="617">
        <f>GrossWeightTotal+PalletQtyTotal*25</f>
        <v>12098.986494642611</v>
      </c>
      <c r="Y560" s="617">
        <f>GrossWeightTotalR+PalletQtyTotalR*25</f>
        <v>12227.309000000001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850</v>
      </c>
      <c r="Q561" s="641"/>
      <c r="R561" s="641"/>
      <c r="S561" s="641"/>
      <c r="T561" s="641"/>
      <c r="U561" s="641"/>
      <c r="V561" s="642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1826.22657451481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1844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851</v>
      </c>
      <c r="Q562" s="641"/>
      <c r="R562" s="641"/>
      <c r="S562" s="641"/>
      <c r="T562" s="641"/>
      <c r="U562" s="641"/>
      <c r="V562" s="642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22.253959999999999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44" t="s">
        <v>93</v>
      </c>
      <c r="D564" s="645"/>
      <c r="E564" s="645"/>
      <c r="F564" s="645"/>
      <c r="G564" s="645"/>
      <c r="H564" s="646"/>
      <c r="I564" s="644" t="s">
        <v>269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573</v>
      </c>
      <c r="W564" s="646"/>
      <c r="X564" s="644" t="s">
        <v>638</v>
      </c>
      <c r="Y564" s="645"/>
      <c r="Z564" s="645"/>
      <c r="AA564" s="646"/>
      <c r="AB564" s="612" t="s">
        <v>703</v>
      </c>
      <c r="AC564" s="644" t="s">
        <v>780</v>
      </c>
      <c r="AD564" s="646"/>
      <c r="AF564" s="613"/>
    </row>
    <row r="565" spans="1:32" ht="14.25" customHeight="1" thickTop="1" x14ac:dyDescent="0.2">
      <c r="A565" s="972" t="s">
        <v>854</v>
      </c>
      <c r="B565" s="644" t="s">
        <v>62</v>
      </c>
      <c r="C565" s="644" t="s">
        <v>94</v>
      </c>
      <c r="D565" s="644" t="s">
        <v>113</v>
      </c>
      <c r="E565" s="644" t="s">
        <v>176</v>
      </c>
      <c r="F565" s="644" t="s">
        <v>203</v>
      </c>
      <c r="G565" s="644" t="s">
        <v>242</v>
      </c>
      <c r="H565" s="644" t="s">
        <v>93</v>
      </c>
      <c r="I565" s="644" t="s">
        <v>270</v>
      </c>
      <c r="J565" s="644" t="s">
        <v>314</v>
      </c>
      <c r="K565" s="644" t="s">
        <v>375</v>
      </c>
      <c r="L565" s="644" t="s">
        <v>421</v>
      </c>
      <c r="M565" s="644" t="s">
        <v>439</v>
      </c>
      <c r="N565" s="613"/>
      <c r="O565" s="644" t="s">
        <v>452</v>
      </c>
      <c r="P565" s="644" t="s">
        <v>464</v>
      </c>
      <c r="Q565" s="644" t="s">
        <v>471</v>
      </c>
      <c r="R565" s="644" t="s">
        <v>475</v>
      </c>
      <c r="S565" s="644" t="s">
        <v>481</v>
      </c>
      <c r="T565" s="644" t="s">
        <v>486</v>
      </c>
      <c r="U565" s="644" t="s">
        <v>560</v>
      </c>
      <c r="V565" s="644" t="s">
        <v>574</v>
      </c>
      <c r="W565" s="644" t="s">
        <v>608</v>
      </c>
      <c r="X565" s="644" t="s">
        <v>639</v>
      </c>
      <c r="Y565" s="644" t="s">
        <v>671</v>
      </c>
      <c r="Z565" s="644" t="s">
        <v>689</v>
      </c>
      <c r="AA565" s="644" t="s">
        <v>696</v>
      </c>
      <c r="AB565" s="644" t="s">
        <v>703</v>
      </c>
      <c r="AC565" s="644" t="s">
        <v>780</v>
      </c>
      <c r="AD565" s="644" t="s">
        <v>832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151.20000000000002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411</v>
      </c>
      <c r="E567" s="46">
        <f>IFERROR(Y86*1,"0")+IFERROR(Y87*1,"0")+IFERROR(Y88*1,"0")+IFERROR(Y92*1,"0")+IFERROR(Y93*1,"0")+IFERROR(Y94*1,"0")+IFERROR(Y95*1,"0")+IFERROR(Y96*1,"0")+IFERROR(Y97*1,"0")+IFERROR(Y98*1,"0")+IFERROR(Y99*1,"0")</f>
        <v>721.50000000000011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823.19999999999993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123.9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1630.5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146.4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485.54999999999995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3195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2935.6800000000003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2025-05-08T07:12:07Z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