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1,05,25 ПОКОМ КИ Ташкент\Ташкент\"/>
    </mc:Choice>
  </mc:AlternateContent>
  <xr:revisionPtr revIDLastSave="0" documentId="13_ncr:1_{1352B968-387A-42A1-A284-988CE5D8C45D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externalReferences>
    <externalReference r:id="rId2"/>
    <externalReference r:id="rId3"/>
  </externalReferences>
  <definedNames>
    <definedName name="_xlnm._FilterDatabase" localSheetId="0" hidden="1">Sheet!$A$3:$AK$81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5" i="1" l="1"/>
  <c r="U7" i="1" l="1"/>
  <c r="U8" i="1"/>
  <c r="U9" i="1"/>
  <c r="U11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1" i="1"/>
  <c r="U52" i="1"/>
  <c r="U53" i="1"/>
  <c r="U54" i="1"/>
  <c r="U55" i="1"/>
  <c r="U57" i="1"/>
  <c r="AL56" i="1" l="1"/>
  <c r="U56" i="1" s="1"/>
  <c r="U5" i="1" s="1"/>
  <c r="AL5" i="1" l="1"/>
  <c r="R7" i="1" l="1"/>
  <c r="R8" i="1"/>
  <c r="R9" i="1"/>
  <c r="R10" i="1"/>
  <c r="R11" i="1"/>
  <c r="R12" i="1"/>
  <c r="R13" i="1"/>
  <c r="R14" i="1"/>
  <c r="R15" i="1"/>
  <c r="R16" i="1"/>
  <c r="R17" i="1"/>
  <c r="H17" i="1" s="1"/>
  <c r="R18" i="1"/>
  <c r="R19" i="1"/>
  <c r="H19" i="1" s="1"/>
  <c r="R20" i="1"/>
  <c r="R21" i="1"/>
  <c r="R22" i="1"/>
  <c r="R23" i="1"/>
  <c r="R24" i="1"/>
  <c r="H24" i="1" s="1"/>
  <c r="R25" i="1"/>
  <c r="R26" i="1"/>
  <c r="H26" i="1" s="1"/>
  <c r="R27" i="1"/>
  <c r="R28" i="1"/>
  <c r="H28" i="1" s="1"/>
  <c r="R29" i="1"/>
  <c r="R30" i="1"/>
  <c r="H30" i="1" s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H45" i="1" s="1"/>
  <c r="R46" i="1"/>
  <c r="R47" i="1"/>
  <c r="R48" i="1"/>
  <c r="H48" i="1" s="1"/>
  <c r="R49" i="1"/>
  <c r="R50" i="1"/>
  <c r="R51" i="1"/>
  <c r="R52" i="1"/>
  <c r="R53" i="1"/>
  <c r="R54" i="1"/>
  <c r="R55" i="1"/>
  <c r="R56" i="1"/>
  <c r="R57" i="1"/>
  <c r="R58" i="1"/>
  <c r="H58" i="1" s="1"/>
  <c r="R59" i="1"/>
  <c r="H59" i="1" s="1"/>
  <c r="R60" i="1"/>
  <c r="H60" i="1" s="1"/>
  <c r="R61" i="1"/>
  <c r="H61" i="1" s="1"/>
  <c r="R62" i="1"/>
  <c r="H62" i="1" s="1"/>
  <c r="R63" i="1"/>
  <c r="H63" i="1" s="1"/>
  <c r="R64" i="1"/>
  <c r="H64" i="1" s="1"/>
  <c r="R65" i="1"/>
  <c r="H65" i="1" s="1"/>
  <c r="R66" i="1"/>
  <c r="H66" i="1" s="1"/>
  <c r="R67" i="1"/>
  <c r="H67" i="1" s="1"/>
  <c r="R68" i="1"/>
  <c r="H68" i="1" s="1"/>
  <c r="R69" i="1"/>
  <c r="H69" i="1" s="1"/>
  <c r="R70" i="1"/>
  <c r="H70" i="1" s="1"/>
  <c r="R71" i="1"/>
  <c r="H71" i="1" s="1"/>
  <c r="R72" i="1"/>
  <c r="H72" i="1" s="1"/>
  <c r="R73" i="1"/>
  <c r="H73" i="1" s="1"/>
  <c r="R74" i="1"/>
  <c r="H74" i="1" s="1"/>
  <c r="R75" i="1"/>
  <c r="H75" i="1" s="1"/>
  <c r="R76" i="1"/>
  <c r="H76" i="1" s="1"/>
  <c r="R77" i="1"/>
  <c r="H77" i="1" s="1"/>
  <c r="R78" i="1"/>
  <c r="H78" i="1" s="1"/>
  <c r="R79" i="1"/>
  <c r="H79" i="1" s="1"/>
  <c r="R80" i="1"/>
  <c r="H80" i="1" s="1"/>
  <c r="R81" i="1"/>
  <c r="H81" i="1" s="1"/>
  <c r="R6" i="1"/>
  <c r="H35" i="1" l="1"/>
  <c r="F35" i="1"/>
  <c r="S35" i="1" s="1"/>
  <c r="H33" i="1"/>
  <c r="F33" i="1"/>
  <c r="S33" i="1" s="1"/>
  <c r="H31" i="1"/>
  <c r="F31" i="1"/>
  <c r="S31" i="1" s="1"/>
  <c r="H27" i="1"/>
  <c r="F27" i="1"/>
  <c r="S27" i="1" s="1"/>
  <c r="H25" i="1"/>
  <c r="F25" i="1"/>
  <c r="S25" i="1" s="1"/>
  <c r="H23" i="1"/>
  <c r="F23" i="1"/>
  <c r="S23" i="1" s="1"/>
  <c r="H21" i="1"/>
  <c r="F21" i="1"/>
  <c r="S21" i="1" s="1"/>
  <c r="H15" i="1"/>
  <c r="F15" i="1"/>
  <c r="S15" i="1" s="1"/>
  <c r="H13" i="1"/>
  <c r="F13" i="1"/>
  <c r="S13" i="1" s="1"/>
  <c r="H11" i="1"/>
  <c r="F11" i="1"/>
  <c r="S11" i="1" s="1"/>
  <c r="H9" i="1"/>
  <c r="F9" i="1"/>
  <c r="S9" i="1" s="1"/>
  <c r="H57" i="1"/>
  <c r="F57" i="1"/>
  <c r="H55" i="1"/>
  <c r="F55" i="1"/>
  <c r="S55" i="1" s="1"/>
  <c r="H53" i="1"/>
  <c r="F53" i="1"/>
  <c r="S53" i="1" s="1"/>
  <c r="H51" i="1"/>
  <c r="F51" i="1"/>
  <c r="S51" i="1" s="1"/>
  <c r="H43" i="1"/>
  <c r="F43" i="1"/>
  <c r="S43" i="1" s="1"/>
  <c r="H6" i="1"/>
  <c r="F6" i="1"/>
  <c r="H56" i="1"/>
  <c r="F56" i="1"/>
  <c r="S56" i="1" s="1"/>
  <c r="H54" i="1"/>
  <c r="F54" i="1"/>
  <c r="S54" i="1" s="1"/>
  <c r="H52" i="1"/>
  <c r="F52" i="1"/>
  <c r="S52" i="1" s="1"/>
  <c r="F50" i="1"/>
  <c r="S50" i="1" s="1"/>
  <c r="H44" i="1"/>
  <c r="F44" i="1"/>
  <c r="S44" i="1" s="1"/>
  <c r="H38" i="1"/>
  <c r="F38" i="1"/>
  <c r="S38" i="1" s="1"/>
  <c r="H36" i="1"/>
  <c r="F36" i="1"/>
  <c r="S36" i="1" s="1"/>
  <c r="H34" i="1"/>
  <c r="F34" i="1"/>
  <c r="S34" i="1" s="1"/>
  <c r="H32" i="1"/>
  <c r="F32" i="1"/>
  <c r="S32" i="1" s="1"/>
  <c r="H22" i="1"/>
  <c r="F22" i="1"/>
  <c r="S22" i="1" s="1"/>
  <c r="H20" i="1"/>
  <c r="F20" i="1"/>
  <c r="S20" i="1" s="1"/>
  <c r="H18" i="1"/>
  <c r="F18" i="1"/>
  <c r="S18" i="1" s="1"/>
  <c r="H16" i="1"/>
  <c r="F16" i="1"/>
  <c r="S16" i="1" s="1"/>
  <c r="H14" i="1"/>
  <c r="F14" i="1"/>
  <c r="S14" i="1" s="1"/>
  <c r="H12" i="1"/>
  <c r="F12" i="1"/>
  <c r="S12" i="1" s="1"/>
  <c r="H10" i="1"/>
  <c r="F10" i="1"/>
  <c r="S10" i="1" s="1"/>
  <c r="H8" i="1"/>
  <c r="F8" i="1"/>
  <c r="S8" i="1" s="1"/>
  <c r="R5" i="1"/>
  <c r="S6" i="1" l="1"/>
  <c r="AK35" i="1"/>
  <c r="AK33" i="1"/>
  <c r="AK31" i="1"/>
  <c r="AK27" i="1"/>
  <c r="AK15" i="1"/>
  <c r="G49" i="1"/>
  <c r="H49" i="1" s="1"/>
  <c r="E49" i="1"/>
  <c r="F49" i="1" s="1"/>
  <c r="S49" i="1" s="1"/>
  <c r="E48" i="1"/>
  <c r="F48" i="1" s="1"/>
  <c r="S48" i="1" s="1"/>
  <c r="G47" i="1"/>
  <c r="H47" i="1" s="1"/>
  <c r="E47" i="1"/>
  <c r="E45" i="1"/>
  <c r="F45" i="1" s="1"/>
  <c r="S45" i="1" s="1"/>
  <c r="AK45" i="1" s="1"/>
  <c r="G42" i="1"/>
  <c r="H42" i="1" s="1"/>
  <c r="E42" i="1"/>
  <c r="F42" i="1" s="1"/>
  <c r="S42" i="1" s="1"/>
  <c r="G41" i="1"/>
  <c r="H41" i="1" s="1"/>
  <c r="E41" i="1"/>
  <c r="F41" i="1" s="1"/>
  <c r="S41" i="1" s="1"/>
  <c r="G40" i="1"/>
  <c r="H40" i="1" s="1"/>
  <c r="E40" i="1"/>
  <c r="F40" i="1" s="1"/>
  <c r="S40" i="1" s="1"/>
  <c r="G39" i="1"/>
  <c r="H39" i="1" s="1"/>
  <c r="E39" i="1"/>
  <c r="G37" i="1"/>
  <c r="H37" i="1" s="1"/>
  <c r="E37" i="1"/>
  <c r="F37" i="1" s="1"/>
  <c r="S37" i="1" s="1"/>
  <c r="E30" i="1"/>
  <c r="F30" i="1" s="1"/>
  <c r="S30" i="1" s="1"/>
  <c r="G29" i="1"/>
  <c r="H29" i="1" s="1"/>
  <c r="E29" i="1"/>
  <c r="E28" i="1"/>
  <c r="F28" i="1" s="1"/>
  <c r="S28" i="1" s="1"/>
  <c r="E26" i="1"/>
  <c r="F26" i="1" s="1"/>
  <c r="S26" i="1" s="1"/>
  <c r="E24" i="1"/>
  <c r="E19" i="1"/>
  <c r="F19" i="1" s="1"/>
  <c r="S19" i="1" s="1"/>
  <c r="E17" i="1"/>
  <c r="G7" i="1"/>
  <c r="H7" i="1" s="1"/>
  <c r="E7" i="1"/>
  <c r="F7" i="1" s="1"/>
  <c r="S7" i="1" s="1"/>
  <c r="G46" i="1"/>
  <c r="H46" i="1" s="1"/>
  <c r="E46" i="1"/>
  <c r="AK11" i="1"/>
  <c r="X13" i="1"/>
  <c r="AK16" i="1"/>
  <c r="AK22" i="1"/>
  <c r="X50" i="1"/>
  <c r="S64" i="1"/>
  <c r="X64" i="1" s="1"/>
  <c r="S65" i="1"/>
  <c r="X65" i="1" s="1"/>
  <c r="S66" i="1"/>
  <c r="X66" i="1" s="1"/>
  <c r="S67" i="1"/>
  <c r="X67" i="1" s="1"/>
  <c r="S68" i="1"/>
  <c r="X68" i="1" s="1"/>
  <c r="S69" i="1"/>
  <c r="X69" i="1" s="1"/>
  <c r="S70" i="1"/>
  <c r="X70" i="1" s="1"/>
  <c r="S71" i="1"/>
  <c r="X71" i="1" s="1"/>
  <c r="S72" i="1"/>
  <c r="X72" i="1" s="1"/>
  <c r="S73" i="1"/>
  <c r="X73" i="1" s="1"/>
  <c r="S74" i="1"/>
  <c r="X74" i="1" s="1"/>
  <c r="S75" i="1"/>
  <c r="X75" i="1" s="1"/>
  <c r="S76" i="1"/>
  <c r="X76" i="1" s="1"/>
  <c r="S77" i="1"/>
  <c r="X77" i="1" s="1"/>
  <c r="S78" i="1"/>
  <c r="X78" i="1" s="1"/>
  <c r="S79" i="1"/>
  <c r="X79" i="1" s="1"/>
  <c r="S80" i="1"/>
  <c r="X80" i="1" s="1"/>
  <c r="S81" i="1"/>
  <c r="X81" i="1" s="1"/>
  <c r="S57" i="1"/>
  <c r="S58" i="1"/>
  <c r="X58" i="1" s="1"/>
  <c r="S59" i="1"/>
  <c r="X59" i="1" s="1"/>
  <c r="S60" i="1"/>
  <c r="X60" i="1" s="1"/>
  <c r="S61" i="1"/>
  <c r="X61" i="1" s="1"/>
  <c r="S62" i="1"/>
  <c r="X62" i="1" s="1"/>
  <c r="S63" i="1"/>
  <c r="X63" i="1" s="1"/>
  <c r="Y6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50" i="1"/>
  <c r="M44" i="1"/>
  <c r="M43" i="1"/>
  <c r="M38" i="1"/>
  <c r="M36" i="1"/>
  <c r="M35" i="1"/>
  <c r="M34" i="1"/>
  <c r="M33" i="1"/>
  <c r="M32" i="1"/>
  <c r="M31" i="1"/>
  <c r="M27" i="1"/>
  <c r="M25" i="1"/>
  <c r="M23" i="1"/>
  <c r="M22" i="1"/>
  <c r="M21" i="1"/>
  <c r="AK20" i="1"/>
  <c r="M20" i="1"/>
  <c r="AK18" i="1"/>
  <c r="M18" i="1"/>
  <c r="M16" i="1"/>
  <c r="M15" i="1"/>
  <c r="AK14" i="1"/>
  <c r="M14" i="1"/>
  <c r="M13" i="1"/>
  <c r="M12" i="1"/>
  <c r="M11" i="1"/>
  <c r="M10" i="1"/>
  <c r="M9" i="1"/>
  <c r="AK8" i="1"/>
  <c r="M8" i="1"/>
  <c r="M6" i="1"/>
  <c r="AI5" i="1"/>
  <c r="AH5" i="1"/>
  <c r="AG5" i="1"/>
  <c r="AF5" i="1"/>
  <c r="AE5" i="1"/>
  <c r="AD5" i="1"/>
  <c r="AC5" i="1"/>
  <c r="AB5" i="1"/>
  <c r="AA5" i="1"/>
  <c r="Z5" i="1"/>
  <c r="V5" i="1"/>
  <c r="Q5" i="1"/>
  <c r="O5" i="1"/>
  <c r="N5" i="1"/>
  <c r="L5" i="1"/>
  <c r="X49" i="1" l="1"/>
  <c r="AK37" i="1"/>
  <c r="X40" i="1"/>
  <c r="AK41" i="1"/>
  <c r="AK42" i="1"/>
  <c r="M46" i="1"/>
  <c r="F46" i="1"/>
  <c r="S46" i="1" s="1"/>
  <c r="M17" i="1"/>
  <c r="F17" i="1"/>
  <c r="S17" i="1" s="1"/>
  <c r="M24" i="1"/>
  <c r="F24" i="1"/>
  <c r="S24" i="1" s="1"/>
  <c r="AK24" i="1" s="1"/>
  <c r="M39" i="1"/>
  <c r="F39" i="1"/>
  <c r="S39" i="1" s="1"/>
  <c r="H5" i="1"/>
  <c r="M29" i="1"/>
  <c r="F29" i="1"/>
  <c r="S29" i="1" s="1"/>
  <c r="F47" i="1"/>
  <c r="S47" i="1" s="1"/>
  <c r="AK47" i="1" s="1"/>
  <c r="AK7" i="1"/>
  <c r="AK40" i="1"/>
  <c r="X56" i="1"/>
  <c r="X52" i="1"/>
  <c r="X30" i="1"/>
  <c r="AK19" i="1"/>
  <c r="AK21" i="1"/>
  <c r="AK23" i="1"/>
  <c r="AK25" i="1"/>
  <c r="AK43" i="1"/>
  <c r="AK52" i="1"/>
  <c r="AK54" i="1"/>
  <c r="AK56" i="1"/>
  <c r="X57" i="1"/>
  <c r="X53" i="1"/>
  <c r="AK9" i="1"/>
  <c r="AK26" i="1"/>
  <c r="AK28" i="1"/>
  <c r="AK30" i="1"/>
  <c r="AK32" i="1"/>
  <c r="AK34" i="1"/>
  <c r="AK36" i="1"/>
  <c r="AK38" i="1"/>
  <c r="AK44" i="1"/>
  <c r="AK48" i="1"/>
  <c r="AK51" i="1"/>
  <c r="AK53" i="1"/>
  <c r="AK55" i="1"/>
  <c r="AK57" i="1"/>
  <c r="X35" i="1"/>
  <c r="X33" i="1"/>
  <c r="X31" i="1"/>
  <c r="X27" i="1"/>
  <c r="X15" i="1"/>
  <c r="X11" i="1"/>
  <c r="X45" i="1"/>
  <c r="M49" i="1"/>
  <c r="M48" i="1"/>
  <c r="M47" i="1"/>
  <c r="M26" i="1"/>
  <c r="M30" i="1"/>
  <c r="M45" i="1"/>
  <c r="M42" i="1"/>
  <c r="X41" i="1"/>
  <c r="M41" i="1"/>
  <c r="M40" i="1"/>
  <c r="M37" i="1"/>
  <c r="M28" i="1"/>
  <c r="G5" i="1"/>
  <c r="M19" i="1"/>
  <c r="E5" i="1"/>
  <c r="M7" i="1"/>
  <c r="Y80" i="1"/>
  <c r="Y78" i="1"/>
  <c r="Y76" i="1"/>
  <c r="Y74" i="1"/>
  <c r="Y72" i="1"/>
  <c r="Y70" i="1"/>
  <c r="Y68" i="1"/>
  <c r="Y66" i="1"/>
  <c r="Y64" i="1"/>
  <c r="Y61" i="1"/>
  <c r="Y57" i="1"/>
  <c r="Y53" i="1"/>
  <c r="Y49" i="1"/>
  <c r="Y45" i="1"/>
  <c r="Y41" i="1"/>
  <c r="Y37" i="1"/>
  <c r="Y33" i="1"/>
  <c r="Y25" i="1"/>
  <c r="Y21" i="1"/>
  <c r="Y17" i="1"/>
  <c r="Y13" i="1"/>
  <c r="Y9" i="1"/>
  <c r="Y81" i="1"/>
  <c r="Y79" i="1"/>
  <c r="Y77" i="1"/>
  <c r="Y75" i="1"/>
  <c r="Y73" i="1"/>
  <c r="Y71" i="1"/>
  <c r="Y69" i="1"/>
  <c r="Y67" i="1"/>
  <c r="Y65" i="1"/>
  <c r="Y63" i="1"/>
  <c r="Y59" i="1"/>
  <c r="Y55" i="1"/>
  <c r="Y51" i="1"/>
  <c r="Y43" i="1"/>
  <c r="Y35" i="1"/>
  <c r="Y31" i="1"/>
  <c r="Y27" i="1"/>
  <c r="Y23" i="1"/>
  <c r="Y19" i="1"/>
  <c r="Y15" i="1"/>
  <c r="Y11" i="1"/>
  <c r="Y7" i="1"/>
  <c r="X22" i="1"/>
  <c r="Y22" i="1"/>
  <c r="X20" i="1"/>
  <c r="Y20" i="1"/>
  <c r="X18" i="1"/>
  <c r="Y18" i="1"/>
  <c r="X16" i="1"/>
  <c r="Y16" i="1"/>
  <c r="X14" i="1"/>
  <c r="Y14" i="1"/>
  <c r="X12" i="1"/>
  <c r="Y12" i="1"/>
  <c r="X10" i="1"/>
  <c r="Y10" i="1"/>
  <c r="X8" i="1"/>
  <c r="Y8" i="1"/>
  <c r="X6" i="1"/>
  <c r="Y62" i="1"/>
  <c r="Y60" i="1"/>
  <c r="Y58" i="1"/>
  <c r="Y56" i="1"/>
  <c r="Y54" i="1"/>
  <c r="Y52" i="1"/>
  <c r="Y50" i="1"/>
  <c r="Y48" i="1"/>
  <c r="Y44" i="1"/>
  <c r="Y42" i="1"/>
  <c r="Y40" i="1"/>
  <c r="Y38" i="1"/>
  <c r="Y36" i="1"/>
  <c r="Y34" i="1"/>
  <c r="Y32" i="1"/>
  <c r="Y30" i="1"/>
  <c r="Y28" i="1"/>
  <c r="Y26" i="1"/>
  <c r="X24" i="1" l="1"/>
  <c r="AK17" i="1"/>
  <c r="AK39" i="1"/>
  <c r="Y47" i="1"/>
  <c r="AK49" i="1"/>
  <c r="Y29" i="1"/>
  <c r="X42" i="1"/>
  <c r="Y24" i="1"/>
  <c r="X47" i="1"/>
  <c r="X17" i="1"/>
  <c r="AK29" i="1"/>
  <c r="X29" i="1"/>
  <c r="F5" i="1"/>
  <c r="X37" i="1"/>
  <c r="Y39" i="1"/>
  <c r="X7" i="1"/>
  <c r="X9" i="1"/>
  <c r="X44" i="1"/>
  <c r="X19" i="1"/>
  <c r="X23" i="1"/>
  <c r="X32" i="1"/>
  <c r="X36" i="1"/>
  <c r="AK46" i="1"/>
  <c r="X39" i="1"/>
  <c r="X28" i="1"/>
  <c r="X38" i="1"/>
  <c r="X51" i="1"/>
  <c r="X55" i="1"/>
  <c r="X48" i="1"/>
  <c r="X26" i="1"/>
  <c r="X21" i="1"/>
  <c r="X25" i="1"/>
  <c r="X34" i="1"/>
  <c r="X43" i="1"/>
  <c r="X54" i="1"/>
  <c r="M5" i="1"/>
  <c r="S5" i="1"/>
  <c r="Y46" i="1"/>
  <c r="AK5" i="1" l="1"/>
  <c r="T5" i="1"/>
  <c r="X46" i="1"/>
</calcChain>
</file>

<file path=xl/sharedStrings.xml><?xml version="1.0" encoding="utf-8"?>
<sst xmlns="http://schemas.openxmlformats.org/spreadsheetml/2006/main" count="269" uniqueCount="151">
  <si>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</si>
  <si>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</si>
  <si>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</si>
  <si>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</si>
  <si>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</si>
  <si>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</si>
  <si>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</si>
  <si>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</si>
  <si>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</si>
  <si>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</si>
  <si>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</si>
  <si>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</si>
  <si>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</si>
  <si>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</si>
  <si>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</si>
  <si>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</si>
  <si>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</si>
  <si>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</si>
  <si>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</si>
  <si>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</si>
  <si>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</si>
  <si>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</si>
  <si>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</si>
  <si>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16,04,</t>
  </si>
  <si>
    <t>23,04,</t>
  </si>
  <si>
    <t>24,04,</t>
  </si>
  <si>
    <t>17,04,</t>
  </si>
  <si>
    <t>10,04,</t>
  </si>
  <si>
    <t>03,04,</t>
  </si>
  <si>
    <t>27,03,</t>
  </si>
  <si>
    <t>20,03,</t>
  </si>
  <si>
    <t>13,03,</t>
  </si>
  <si>
    <t>06,03,</t>
  </si>
  <si>
    <t>25,02,</t>
  </si>
  <si>
    <t>20,02,</t>
  </si>
  <si>
    <t>13,02,</t>
  </si>
  <si>
    <t xml:space="preserve"> 1192 Колбаса Вязанка со шпикам Вязанка 0,5кг</t>
  </si>
  <si>
    <t>шт</t>
  </si>
  <si>
    <t>нет в бланке</t>
  </si>
  <si>
    <t>квант / нет в бланке</t>
  </si>
  <si>
    <t>0178 Ветчины Нежная Особая Особая Весовые П/а Особый рецепт большой батон  ПОКОМ</t>
  </si>
  <si>
    <t>кг</t>
  </si>
  <si>
    <t>мин 200</t>
  </si>
  <si>
    <t>0222-Ветчины Дугушка Дугушка б/о Стародворье, 1кг</t>
  </si>
  <si>
    <t>0232 С/к колбасы Княжеская Бордо Весовые б/о терм/п Стародворье</t>
  </si>
  <si>
    <t>нужно увеличить продажи!!!</t>
  </si>
  <si>
    <t>0235 С/к колбасы Салями Охотничья Бордо Весовые б/о терм/п 180 Стародворье</t>
  </si>
  <si>
    <t>нужно увеличить продажи / нет в бланке</t>
  </si>
  <si>
    <t>0262 Ветчина «Сочинка с сочным окороком» Весовой п/а ТМ «Стародворье»  ПОКОМ</t>
  </si>
  <si>
    <t>0359 Сардельки «Шпикачки Сочинки» Весовой н/о ТМ «Стародворье»  ПОКОМ</t>
  </si>
  <si>
    <t>добавили ТК (нет на заводе)</t>
  </si>
  <si>
    <t>0360 Сардельки «Сочинки» Весовой н/о ТМ «Стародворье»  ПОКОМ</t>
  </si>
  <si>
    <t>1118 В/к колбасы Салями Запеченая Дугушка  Вектор Стародворье, 1кг</t>
  </si>
  <si>
    <t>1120 В/к колбасы Сервелат Запеченный Дугушка Вес Вектор Стародворье, вес 1кг</t>
  </si>
  <si>
    <t>пожеланиеи тк</t>
  </si>
  <si>
    <t>1201 В/к колбасы Сервелат Мясорубский с мелкорубленным окороком Бордо Весовой фиброуз Стародворье  П</t>
  </si>
  <si>
    <t>1202 В/к колбасы Сервелат Мясорубский с мелкорубленным окороком срез Бордо Фикс.вес 0,35 фиброуз Ста</t>
  </si>
  <si>
    <t>1204 Копченые колбасы Салями Мясорубская с рубленым шпиком Бордо Весовой фиброуз Стародворье  ПОКОМ</t>
  </si>
  <si>
    <t>1205 Копченые колбасы Салями Мясорубская с рубленым шпиком срез Бордо ф/в 0,35 фиброуз Стародворье  ПОКОМ</t>
  </si>
  <si>
    <t>1224 В/к колбасы «Сочинка по-европейски с сочной грудинкой» Весовой фиброуз ТМ «Стародворье»  ПОКОМ</t>
  </si>
  <si>
    <t>1231 Сосиски Сливочные Дугушки Дугушка Весовые П/а Стародворье, вес 1кг</t>
  </si>
  <si>
    <t>1284-Сосиски Баварушки ТМ Баварушка в оболочке амицел в модифицированной газовой среде 0,6 кг.</t>
  </si>
  <si>
    <t>1314-Сосиски Молокуши миникушай Вязанка Ф/в 0,45 амилюкс мгс Вязанка</t>
  </si>
  <si>
    <t>1370-Сосиски Сочинки Бордо Весовой п/а Стародворье</t>
  </si>
  <si>
    <t>26,02,25 завод не отгрузил 350кг, пожелание тк</t>
  </si>
  <si>
    <t>1371-Сосиски Сочинки с сочной грудинкой Бордо Фикс.вес 0,4 П/а мгс Стародворье</t>
  </si>
  <si>
    <t>1372-Сосиски Сочинки с сочным окороком Бордо Фикс.вес 0,4 П/а мгс Стародворье</t>
  </si>
  <si>
    <t>1409 Сосиски Сочинки по-баварски ТМ Стародворье полиамид мгс вес СК3  ПОКОМ</t>
  </si>
  <si>
    <t>1411 Сосиски «Сочинки Сливочные» Весовые ТМ «Стародворье» 1,35 кг  ПОКОМ</t>
  </si>
  <si>
    <t>мин40</t>
  </si>
  <si>
    <t>1444 Сосиски «Сочные без свинины» ф/в 0,4 кг ТМ «Особый рецепт»  ПОКОМ</t>
  </si>
  <si>
    <t>1445 Сосиски «Сочные без свинины» Весовые ТМ «Особый рецепт» 1,3 кг  ПОКОМ</t>
  </si>
  <si>
    <t>1461 Сосиски «Баварские» Фикс.вес 0,35 П/а ТМ «Стародворье»  ПОКОМ</t>
  </si>
  <si>
    <t>1523-Сосиски Вязанка Молочные ТМ Стародворские колбасы</t>
  </si>
  <si>
    <t>1720-Сосиски Вязанка Сливочные ТМ Стародворские колбасы ТС Вязанка амицел в мод газов.среде 0,45кг</t>
  </si>
  <si>
    <t>1721-Сосиски Вязанка Сливочные ТМ Стародворские колбасы</t>
  </si>
  <si>
    <t>1728-Сосиски сливочные по-стародворски в оболочке</t>
  </si>
  <si>
    <t>1851-Колбаса Филедворская по-стародворски ТМ Стародворье в оболочке полиамид 0,4 кг.  ПОКОМ</t>
  </si>
  <si>
    <t>1867-Колбаса Филейная ТМ Особый рецепт в оболочке полиамид большой батон.  ПОКОМ</t>
  </si>
  <si>
    <t>1868-Колбаса Филейная ТМ Особый рецепт в оболочке полиамид 0,5 кг.  ПОКОМ</t>
  </si>
  <si>
    <t>завод не отгружает / мин 200</t>
  </si>
  <si>
    <t>1869-Колбаса Молочная ТМ Особый рецепт в оболочке полиамид большой батон.  ПОКОМ</t>
  </si>
  <si>
    <t>1870-Колбаса Со шпиком ТМ Особый рецепт в оболочке полиамид большой батон.  ПОКОМ</t>
  </si>
  <si>
    <t>1871-Колбаса Филейная оригинальная ТМ Особый рецепт в оболочке полиамид 0,4 кг.  ПОКОМ</t>
  </si>
  <si>
    <t>26,02,25 завод не отгрузил 500шт.</t>
  </si>
  <si>
    <t>1875-Колбаса Филейная оригинальная ТМ Особый рецепт в оболочке полиамид.  ПОКОМ</t>
  </si>
  <si>
    <t>1952-Колбаса Со шпиком ТМ Особый рецепт в оболочке полиамид 0,5 кг.  ПОКОМ</t>
  </si>
  <si>
    <t>2027 Ветчина Нежная п/а ТМ Особый рецепт шт. 0,4кг</t>
  </si>
  <si>
    <t>2074-Сосиски Молочные для завтрака Особый рецепт</t>
  </si>
  <si>
    <t>прогноз</t>
  </si>
  <si>
    <t>2094 Вареные колбасы Докторская Дугушка Дугушка Весовые Вектор Стародворье, вес 1кг</t>
  </si>
  <si>
    <t>есть дубль</t>
  </si>
  <si>
    <t>2150 В/к колбасы Рубленая Запеченная Дугушка Весовые Вектор Стародворье, вес 1кг</t>
  </si>
  <si>
    <t>2205-Сосиски Молочные для завтрака ТМ Особый рецепт 0,4кг</t>
  </si>
  <si>
    <t>2472 Сардельки Левантские Особая Без свинины Весовые NDX мгс Особый рецепт, вес 1кг</t>
  </si>
  <si>
    <t>2634 Колбаса Дугушка Стародворская ТМ Стародворье ТС Дугушка  ПОКОМ</t>
  </si>
  <si>
    <t>дубль на 2094</t>
  </si>
  <si>
    <t>БОНУС_0178 Ветчины Нежная Особая Особая Весовые П/а Особый рецепт большой батон  ПОКОМ</t>
  </si>
  <si>
    <t>бонус</t>
  </si>
  <si>
    <t>БОНУС_1201 В/к колбасы Сервелат Мясорубский с мелкорубленным окороком Бордо Весовой фиброуз Стародворье  ПОКОМ</t>
  </si>
  <si>
    <t>БОНУС_1202 В/к колбасы Сервелат Мясорубский с мелкорубленным окороком срез Бордо Фикс.вес 0,35 фибро</t>
  </si>
  <si>
    <t>БОНУС_1205 Копченые колбасы Салями Мясорубская с рубленым шпиком срез Бордо ф/в 0,35 фиброуз Стародворье</t>
  </si>
  <si>
    <t>БОНУС_1370-Сосиски Сочинки Бордо Весовой п/а Стародворье</t>
  </si>
  <si>
    <t>БОНУС_1372-Сосиски Сочинки с сочным окороком Бордо Фикс.вес 0,4 П/а мгс Стародворье</t>
  </si>
  <si>
    <t>БОНУС_1411 Сосиски «Сочинки Сливочные» Весовые ТМ «Стародворье» 1,35 кг  ПОКОМ</t>
  </si>
  <si>
    <t>БОНУС_1444 Сосиски «Сочные без свинины» ф/в 0,4 кг ТМ «Особый рецепт»  ПОКОМ</t>
  </si>
  <si>
    <t>БОНУС_1445 Сосиски «Сочные без свинины» Весовые ТМ «Особый рецепт» 1,3 кг  ПОКОМ</t>
  </si>
  <si>
    <t>БОНУС_1867-Колбаса Филейная ТМ Особый рецепт в оболочке полиамид большой батон.  ПОКОМ</t>
  </si>
  <si>
    <t>БОНУС_1869-Колбаса Молочная ТМ Особый рецепт в оболочке полиамид большой батон.  ПОКОМ</t>
  </si>
  <si>
    <t>БОНУС_1870-Колбаса Со шпиком ТМ Особый рецепт в оболочке полиамид большой батон.  ПОКОМ</t>
  </si>
  <si>
    <t>БОНУС_1871-Колбаса Филейная оригинальная ТМ Особый рецепт в оболочке полиамид 0,4 кг.  ПОКОМ</t>
  </si>
  <si>
    <t>БОНУС_1875-Колбаса Филейная оригинальная ТМ Особый рецепт в оболочке полиамид.  ПОКОМ</t>
  </si>
  <si>
    <t>БОНУС_2074-Сосиски Молочные для завтрака Особый рецепт</t>
  </si>
  <si>
    <t>БОНУС_2150 В/к колбасы Рубленая Запеченная Дугушка Весовые Вектор Стародворье, вес 1кг</t>
  </si>
  <si>
    <t>БОНУС_2205-Сосиски Молочные для завтрака ТМ Особый рецепт 0,4кг</t>
  </si>
  <si>
    <t>БОНУС_2472 Сардельки Левантские Особая Без свинины Весовые NDX мгс Особый рецепт, вес 1кг</t>
  </si>
  <si>
    <t>Вареные колбасы «Филейская» Весовые Вектор ТМ «Вязанка»  ПОКОМ</t>
  </si>
  <si>
    <t>Вареные колбасы «Филейская» Фикс.вес 0,45 Вектор ТМ «Вязанка»  ПОКОМ</t>
  </si>
  <si>
    <t>Вареные колбасы Докторская ГОСТ Вязанка Фикс.вес 0,4 Вектор Вязанка  ПОКОМ</t>
  </si>
  <si>
    <t>Вареные колбасы Молокуша Вязанка Вес п/а Вязанка  ПОКОМ</t>
  </si>
  <si>
    <t>Вареные колбасы Сливушка Вязанка Фикс.вес 0,45 П/а Вязанка  ПОКОМ</t>
  </si>
  <si>
    <t>С/к колбасы Баварская Бавария Фикс.вес 0,17 б/о терм/п Стародворье</t>
  </si>
  <si>
    <t>С/к колбасы Швейцарская Бордо Фикс.вес 0,17 Фиброуз терм/п Стародворье</t>
  </si>
  <si>
    <t>У_1201 В/к колбасы Сервелат Мясорубский с мелкорубленным окороком Бордо Весовой фиброуз Стародворье  П</t>
  </si>
  <si>
    <t>У_1204 Копченые колбасы Салями Мясорубская с рубленым шпиком Бордо Весовой фиброуз Стародворье  ПОКОМ</t>
  </si>
  <si>
    <t>У_1314-Сосиски Молокуши миникушай Вязанка Ф/в 0,45 амилюкс мгс Вязанка</t>
  </si>
  <si>
    <t>У_1409 Сосиски Сочинки по-баварски ТМ Стародворье полиамид мгс вес СК3  ПОКОМ</t>
  </si>
  <si>
    <t>У_1523-Сосиски Вязанка Молочные ТМ Стародворские колбасы</t>
  </si>
  <si>
    <t>У_1728-Сосиски сливочные по-стародворски в оболочке</t>
  </si>
  <si>
    <t>уценка</t>
  </si>
  <si>
    <t>нужно увеличить продажи</t>
  </si>
  <si>
    <t>ср за 25,04,25</t>
  </si>
  <si>
    <t>ИТОГО ОСТАТОК</t>
  </si>
  <si>
    <t>НОВ расход</t>
  </si>
  <si>
    <t>м333</t>
  </si>
  <si>
    <t>м160</t>
  </si>
  <si>
    <t>м1000</t>
  </si>
  <si>
    <t>м150</t>
  </si>
  <si>
    <t>м375</t>
  </si>
  <si>
    <t>м80</t>
  </si>
  <si>
    <t>м370</t>
  </si>
  <si>
    <t>м260</t>
  </si>
  <si>
    <t>м300</t>
  </si>
  <si>
    <t>тк</t>
  </si>
  <si>
    <t>минусы</t>
  </si>
  <si>
    <t>подрезаны</t>
  </si>
  <si>
    <t>по тф</t>
  </si>
  <si>
    <t>Маслянник</t>
  </si>
  <si>
    <t>заказ</t>
  </si>
  <si>
    <t>28,04,</t>
  </si>
  <si>
    <t>СК4???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</si>
</sst>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0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2" tint="-0.749992370372631"/>
      <name val="Arial"/>
    </font>
    <font>
      <b/>
      <sz val="11"/>
      <color theme="2" tint="-0.749992370372631"/>
      <name val="Calibri"/>
    </font>
    <font>
      <sz val="11"/>
      <color theme="2" tint="-0.74999237037263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3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4" fontId="1" fillId="6" borderId="1" xfId="1" applyNumberFormat="1" applyFill="1"/>
    <xf numFmtId="164" fontId="5" fillId="6" borderId="1" xfId="1" applyNumberFormat="1" applyFon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4" fillId="8" borderId="1" xfId="1" applyNumberFormat="1" applyFont="1" applyFill="1"/>
    <xf numFmtId="2" fontId="1" fillId="8" borderId="1" xfId="1" applyNumberFormat="1" applyFill="1"/>
    <xf numFmtId="164" fontId="1" fillId="8" borderId="2" xfId="1" applyNumberFormat="1" applyFill="1" applyBorder="1"/>
    <xf numFmtId="164" fontId="6" fillId="6" borderId="1" xfId="1" applyNumberFormat="1" applyFont="1" applyFill="1"/>
    <xf numFmtId="164" fontId="1" fillId="9" borderId="1" xfId="1" applyNumberFormat="1" applyFill="1"/>
    <xf numFmtId="164" fontId="7" fillId="0" borderId="1" xfId="1" applyNumberFormat="1" applyFont="1"/>
    <xf numFmtId="164" fontId="8" fillId="2" borderId="1" xfId="1" applyNumberFormat="1" applyFont="1" applyFill="1"/>
    <xf numFmtId="164" fontId="7" fillId="3" borderId="1" xfId="1" applyNumberFormat="1" applyFont="1" applyFill="1"/>
    <xf numFmtId="164" fontId="7" fillId="5" borderId="1" xfId="1" applyNumberFormat="1" applyFont="1" applyFill="1"/>
    <xf numFmtId="164" fontId="7" fillId="8" borderId="1" xfId="1" applyNumberFormat="1" applyFont="1" applyFill="1"/>
    <xf numFmtId="164" fontId="7" fillId="7" borderId="1" xfId="1" applyNumberFormat="1" applyFont="1" applyFill="1"/>
    <xf numFmtId="0" fontId="9" fillId="0" borderId="0" xfId="0" applyFont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4,04,25%20&#1055;&#1054;&#1050;&#1054;&#1052;%20&#1050;&#1048;%20&#1058;&#1072;&#1096;&#1082;&#1077;&#1085;&#1090;/&#1087;&#1088;&#1086;&#1076;&#1072;&#1078;&#1080;%20&#1058;&#1072;&#1096;&#1082;&#1077;&#1085;&#1090;%2024,04,25-25,04,25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pokom_data/UZ/2025/04,25/24,04,25%20&#1055;&#1054;&#1050;&#1054;&#1052;%20&#1050;&#1048;%20&#1058;&#1072;&#1096;&#1082;&#1077;&#1085;&#1090;/&#1076;&#1074;%2024,04,25%20&#1090;&#1096;&#1088;&#1089;&#1095;%20&#1087;&#1086;&#1082;%20&#1082;&#108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Общество с ограниченной ответственностью "MOS PROD TORG"</v>
          </cell>
        </row>
        <row r="2">
          <cell r="A2" t="str">
            <v>Продажи за 24.04.2025 - 25.04.2025</v>
          </cell>
        </row>
        <row r="4">
          <cell r="A4" t="str">
            <v>Выводимые данные:</v>
          </cell>
          <cell r="B4" t="str">
            <v>Количество</v>
          </cell>
        </row>
        <row r="6">
          <cell r="A6" t="str">
            <v>Номенклатура</v>
          </cell>
          <cell r="C6" t="str">
            <v>Итого</v>
          </cell>
          <cell r="D6" t="str">
            <v>24.04.25</v>
          </cell>
          <cell r="E6" t="str">
            <v>25.04.25</v>
          </cell>
        </row>
        <row r="8">
          <cell r="A8" t="str">
            <v>1721-Сосиски Вязанка Сливочные ТМ Стародворские колбасы</v>
          </cell>
          <cell r="C8">
            <v>640.90800000000002</v>
          </cell>
          <cell r="E8">
            <v>640.90800000000002</v>
          </cell>
        </row>
        <row r="9">
          <cell r="A9" t="str">
            <v>2074-Сосиски Молочные для завтрака Особый рецепт</v>
          </cell>
          <cell r="C9">
            <v>688.12099999999998</v>
          </cell>
          <cell r="E9">
            <v>688.12099999999998</v>
          </cell>
        </row>
        <row r="10">
          <cell r="A10" t="str">
            <v>7187 ГРУДИНКА ПРЕМИУМ к/в мл/к в/у 0.3кг_50с  ОСТАНКИНО</v>
          </cell>
          <cell r="C10">
            <v>642</v>
          </cell>
          <cell r="E10">
            <v>642</v>
          </cell>
        </row>
        <row r="11">
          <cell r="A11" t="str">
            <v>7070 СОЧНЫЕ ПМ сос п/о мгс 1.5*4_А_50с  ОСТАНКИНО</v>
          </cell>
          <cell r="C11">
            <v>403.536</v>
          </cell>
          <cell r="E11">
            <v>403.536</v>
          </cell>
        </row>
        <row r="12">
          <cell r="A12" t="str">
            <v>1445 Сосиски «Сочные без свинины» Весовые ТМ «Особый рецепт» 1,3 кг  ПОКОМ</v>
          </cell>
          <cell r="C12">
            <v>300.66500000000002</v>
          </cell>
          <cell r="E12">
            <v>300.66500000000002</v>
          </cell>
        </row>
        <row r="13">
          <cell r="A13" t="str">
            <v>1411 Сосиски «Сочинки Сливочные» Весовые ТМ «Стародворье» 1,35 кг  ПОКОМ</v>
          </cell>
          <cell r="C13">
            <v>256.08199999999999</v>
          </cell>
          <cell r="E13">
            <v>256.08199999999999</v>
          </cell>
        </row>
        <row r="14">
          <cell r="A14" t="str">
            <v>Сервелат полусухой с/к ВУ ОХЛ 300гр МИРАТОРГ</v>
          </cell>
          <cell r="C14">
            <v>169</v>
          </cell>
          <cell r="E14">
            <v>169</v>
          </cell>
        </row>
        <row r="15">
          <cell r="A15" t="str">
            <v>1231 Сосиски Сливочные Дугушки Дугушка Весовые П/а Стародворье, вес 1кг</v>
          </cell>
          <cell r="C15">
            <v>156.74700000000001</v>
          </cell>
          <cell r="E15">
            <v>156.74700000000001</v>
          </cell>
        </row>
        <row r="16">
          <cell r="A16" t="str">
            <v>Вареные колбасы Сливушка Вязанка Фикс.вес 0,45 П/а Вязанка  ПОКОМ</v>
          </cell>
          <cell r="C16">
            <v>308</v>
          </cell>
          <cell r="E16">
            <v>308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C17">
            <v>407</v>
          </cell>
          <cell r="E17">
            <v>407</v>
          </cell>
        </row>
        <row r="18">
          <cell r="A18" t="str">
            <v>4087   СЕРВЕЛАТ КОПЧЕНЫЙ НА БУКЕ в/к в/К 0,35</v>
          </cell>
          <cell r="C18">
            <v>385</v>
          </cell>
          <cell r="E18">
            <v>385</v>
          </cell>
        </row>
        <row r="19">
          <cell r="A19" t="str">
            <v>КОПЧ БЕКОН НАР ВУ ШТ 0.18КГ К1.8  ЧЕРКИЗОВО</v>
          </cell>
          <cell r="C19">
            <v>297</v>
          </cell>
          <cell r="E19">
            <v>297</v>
          </cell>
        </row>
        <row r="20">
          <cell r="A20" t="str">
            <v>1370-Сосиски Сочинки Бордо Весовой п/а Стародворье</v>
          </cell>
          <cell r="C20">
            <v>183.381</v>
          </cell>
          <cell r="E20">
            <v>183.381</v>
          </cell>
        </row>
        <row r="21">
          <cell r="A21" t="str">
            <v>СОС КОПЧ ПО-Ч ЛОТ ПМО ЗА ШТ 0.4КГ K1.6  ЧЕРКИЗОВО</v>
          </cell>
          <cell r="C21">
            <v>325</v>
          </cell>
          <cell r="E21">
            <v>325</v>
          </cell>
        </row>
        <row r="22">
          <cell r="A22" t="str">
            <v>1224 В/к колбасы «Сочинка по-европейски с сочной грудинкой» Весовой фиброуз ТМ «Стародворье»  ПОКОМ</v>
          </cell>
          <cell r="C22">
            <v>152.04</v>
          </cell>
          <cell r="D22">
            <v>0.71699999999999997</v>
          </cell>
          <cell r="E22">
            <v>151.32300000000001</v>
          </cell>
        </row>
        <row r="23">
          <cell r="A23" t="str">
            <v>1205 Копченые колбасы Салями Мясорубская с рубленым шпиком срез Бордо ф/в 0,35 фиброуз Стародворье  ПОКОМ</v>
          </cell>
          <cell r="C23">
            <v>374</v>
          </cell>
          <cell r="E23">
            <v>374</v>
          </cell>
        </row>
        <row r="24">
          <cell r="A24" t="str">
            <v>1314-Сосиски Молокуши миникушай Вязанка Ф/в 0,45 амилюкс мгс Вязанка</v>
          </cell>
          <cell r="C24">
            <v>226</v>
          </cell>
          <cell r="E24">
            <v>226</v>
          </cell>
        </row>
        <row r="25">
          <cell r="A25" t="str">
            <v>ВК СЕРВ ГОСТ СРЕЗ ФИБ ВУ ШТ 0.5КГ К2  ЧЕРКИЗОВО</v>
          </cell>
          <cell r="C25">
            <v>129</v>
          </cell>
          <cell r="E25">
            <v>129</v>
          </cell>
        </row>
        <row r="26">
          <cell r="A26" t="str">
            <v>6652 ШПИКАЧКИ СОЧНЫЕ С БЕКОНОМ п/о мгс 1*3  ОСТАНКИНО</v>
          </cell>
          <cell r="C26">
            <v>172.78200000000001</v>
          </cell>
          <cell r="E26">
            <v>172.78200000000001</v>
          </cell>
        </row>
        <row r="27">
          <cell r="A27" t="str">
            <v>0222-Ветчины Дугушка Дугушка б/о Стародворье, 1кг</v>
          </cell>
          <cell r="C27">
            <v>131.76</v>
          </cell>
          <cell r="E27">
            <v>131.76</v>
          </cell>
        </row>
        <row r="28">
          <cell r="A28" t="str">
            <v>2205-Сосиски Молочные для завтрака ТМ Особый рецепт 0,4кг</v>
          </cell>
          <cell r="C28">
            <v>330</v>
          </cell>
          <cell r="E28">
            <v>330</v>
          </cell>
        </row>
        <row r="29">
          <cell r="A29" t="str">
            <v>СК БОГОРОДСКАЯ ПРЕСС ФИБ ВУ ШТ0.3КГ К3.6  ЧЕРКИЗОВО</v>
          </cell>
          <cell r="C29">
            <v>168</v>
          </cell>
          <cell r="E29">
            <v>168</v>
          </cell>
        </row>
        <row r="30">
          <cell r="A30" t="str">
            <v>Вареные колбасы Докторская ГОСТ Вязанка Фикс.вес 0,4 Вектор Вязанка  ПОКОМ</v>
          </cell>
          <cell r="C30">
            <v>213</v>
          </cell>
          <cell r="E30">
            <v>213</v>
          </cell>
        </row>
        <row r="31">
          <cell r="A31" t="str">
            <v>2634 Колбаса Дугушка Стародворская ТМ Стародворье ТС Дугушка  ПОКОМ</v>
          </cell>
          <cell r="C31">
            <v>137.565</v>
          </cell>
          <cell r="E31">
            <v>137.565</v>
          </cell>
        </row>
        <row r="32">
          <cell r="A32" t="str">
            <v>5608 СЕРВЕЛАТ ФИНСКИЙ в/к в/у срез 0.35кг_СНГ</v>
          </cell>
          <cell r="C32">
            <v>296</v>
          </cell>
          <cell r="E32">
            <v>296</v>
          </cell>
        </row>
        <row r="33">
          <cell r="A33" t="str">
            <v>0178 Ветчины Нежная Особая Особая Весовые П/а Особый рецепт большой батон  ПОКОМ</v>
          </cell>
          <cell r="C33">
            <v>110.83799999999999</v>
          </cell>
          <cell r="E33">
            <v>110.83799999999999</v>
          </cell>
        </row>
        <row r="34">
          <cell r="A34" t="str">
            <v>1284-Сосиски Баварушки ТМ Баварушка в оболочке амицел в модифицированной газовой среде 0,6 кг.</v>
          </cell>
          <cell r="C34">
            <v>136</v>
          </cell>
          <cell r="E34">
            <v>136</v>
          </cell>
        </row>
        <row r="35">
          <cell r="A35" t="str">
            <v>6095 ЮБИЛЕЙНАЯ с/к в/у 1/250 8шт_UZ</v>
          </cell>
          <cell r="C35">
            <v>198</v>
          </cell>
          <cell r="E35">
            <v>198</v>
          </cell>
        </row>
        <row r="36">
          <cell r="A36" t="str">
            <v>2472 Сардельки Левантские Особая Без свинины Весовые NDX мгс Особый рецепт, вес 1кг</v>
          </cell>
          <cell r="C36">
            <v>116.24299999999999</v>
          </cell>
          <cell r="E36">
            <v>116.24299999999999</v>
          </cell>
        </row>
        <row r="37">
          <cell r="A37" t="str">
            <v>1118 В/к колбасы Салями Запеченая Дугушка  Вектор Стародворье, 1кг</v>
          </cell>
          <cell r="C37">
            <v>93.159000000000006</v>
          </cell>
          <cell r="E37">
            <v>93.159000000000006</v>
          </cell>
        </row>
        <row r="38">
          <cell r="A38" t="str">
            <v>4079 СЕРВЕЛАТ КОПЧЕНЫЙ НА БУКЕ в/к в/у_СНГ</v>
          </cell>
          <cell r="C38">
            <v>95.06</v>
          </cell>
          <cell r="E38">
            <v>95.06</v>
          </cell>
        </row>
        <row r="39">
          <cell r="A39" t="str">
            <v>1201 В/к колбасы Сервелат Мясорубский с мелкорубленным окороком Бордо Весовой фиброуз Стародворье  П</v>
          </cell>
          <cell r="C39">
            <v>97.093000000000004</v>
          </cell>
          <cell r="E39">
            <v>97.093000000000004</v>
          </cell>
        </row>
        <row r="40">
          <cell r="A40" t="str">
            <v>1523-Сосиски Вязанка Молочные ТМ Стародворские колбасы</v>
          </cell>
          <cell r="C40">
            <v>96.736999999999995</v>
          </cell>
          <cell r="E40">
            <v>96.736999999999995</v>
          </cell>
        </row>
        <row r="41">
          <cell r="A41" t="str">
            <v>1120 В/к колбасы Сервелат Запеченный Дугушка Вес Вектор Стародворье, вес 1кг</v>
          </cell>
          <cell r="C41">
            <v>89.69</v>
          </cell>
          <cell r="E41">
            <v>89.69</v>
          </cell>
        </row>
        <row r="42">
          <cell r="A42" t="str">
            <v>1372-Сосиски Сочинки с сочным окороком Бордо Фикс.вес 0,4 П/а мгс Стародворье</v>
          </cell>
          <cell r="C42">
            <v>273</v>
          </cell>
          <cell r="E42">
            <v>273</v>
          </cell>
        </row>
        <row r="43">
          <cell r="A43" t="str">
            <v>1371-Сосиски Сочинки с сочной грудинкой Бордо Фикс.вес 0,4 П/а мгс Стародворье</v>
          </cell>
          <cell r="C43">
            <v>271</v>
          </cell>
          <cell r="E43">
            <v>271</v>
          </cell>
        </row>
        <row r="44">
          <cell r="A44" t="str">
            <v>6094 ЮБИЛЕЙНАЯ с/к в/у_UZ</v>
          </cell>
          <cell r="C44">
            <v>46.360999999999997</v>
          </cell>
          <cell r="E44">
            <v>46.360999999999997</v>
          </cell>
        </row>
        <row r="45">
          <cell r="A45" t="str">
            <v>ВК БАЛЫКОВАЯ ПО-ЧЕРКИЗ СРЕЗ ШТ0,3 К1,8  ЧЕРКИЗОВО</v>
          </cell>
          <cell r="C45">
            <v>146</v>
          </cell>
          <cell r="E45">
            <v>146</v>
          </cell>
        </row>
        <row r="46">
          <cell r="A46" t="str">
            <v>1875-Колбаса Филейная оригинальная ТМ Особый рецепт в оболочке полиамид.  ПОКОМ</v>
          </cell>
          <cell r="C46">
            <v>128.61799999999999</v>
          </cell>
          <cell r="E46">
            <v>128.61799999999999</v>
          </cell>
        </row>
        <row r="47">
          <cell r="A47" t="str">
            <v>СК САЛЯМИНИ ВУ ШТ 0.18 КГ  ЧЕРКИЗОВО</v>
          </cell>
          <cell r="C47">
            <v>212</v>
          </cell>
          <cell r="E47">
            <v>212</v>
          </cell>
        </row>
        <row r="48">
          <cell r="A48" t="str">
            <v>1204 Копченые колбасы Салями Мясорубская с рубленым шпиком Бордо Весовой фиброуз Стародворье  ПОКОМ</v>
          </cell>
          <cell r="C48">
            <v>88.076999999999998</v>
          </cell>
          <cell r="E48">
            <v>88.076999999999998</v>
          </cell>
        </row>
        <row r="49">
          <cell r="A49" t="str">
            <v>ВАР МОЛОЧНАЯ ПО-ЧЕ НМО ШТ 0.4КГ К2.4  ЧЕРКИЗОВО</v>
          </cell>
          <cell r="C49">
            <v>182</v>
          </cell>
          <cell r="E49">
            <v>182</v>
          </cell>
        </row>
        <row r="50">
          <cell r="A50" t="str">
            <v>Вареные колбасы «Филейская» Фикс.вес 0,45 Вектор ТМ «Вязанка»  ПОКОМ</v>
          </cell>
          <cell r="C50">
            <v>156</v>
          </cell>
          <cell r="E50">
            <v>156</v>
          </cell>
        </row>
        <row r="51">
          <cell r="A51" t="str">
            <v>ВЕТЧ МРАМОРНАЯ ПО-ЧЕРКИЗОВСКИ ШТ 0,4 КГ  ЧЕРКИЗОВО</v>
          </cell>
          <cell r="C51">
            <v>125</v>
          </cell>
          <cell r="E51">
            <v>125</v>
          </cell>
        </row>
        <row r="52">
          <cell r="A52" t="str">
            <v>1869-Колбаса Молочная ТМ Особый рецепт в оболочке полиамид большой батон.  ПОКОМ</v>
          </cell>
          <cell r="C52">
            <v>117.316</v>
          </cell>
          <cell r="E52">
            <v>117.316</v>
          </cell>
        </row>
        <row r="53">
          <cell r="A53" t="str">
            <v>ВАР МОЛОЧНАЯ ПО-Ч НМО 1 КГ К3  ЧЕРКИЗОВО</v>
          </cell>
          <cell r="C53">
            <v>66.510999999999996</v>
          </cell>
          <cell r="E53">
            <v>66.510999999999996</v>
          </cell>
        </row>
        <row r="54">
          <cell r="A54" t="str">
            <v>1867-Колбаса Филейная ТМ Особый рецепт в оболочке полиамид большой батон.  ПОКОМ</v>
          </cell>
          <cell r="C54">
            <v>109.504</v>
          </cell>
          <cell r="E54">
            <v>109.504</v>
          </cell>
        </row>
        <row r="55">
          <cell r="A55" t="str">
            <v>1870-Колбаса Со шпиком ТМ Особый рецепт в оболочке полиамид большой батон.  ПОКОМ</v>
          </cell>
          <cell r="C55">
            <v>104.842</v>
          </cell>
          <cell r="E55">
            <v>104.842</v>
          </cell>
        </row>
        <row r="56">
          <cell r="A56" t="str">
            <v>6853 МОЛОЧНЫЕ ПРЕМИУМ ПМ сос п/о мгс 1*6  ОСТАНКИНО</v>
          </cell>
          <cell r="C56">
            <v>77.808999999999997</v>
          </cell>
          <cell r="E56">
            <v>77.808999999999997</v>
          </cell>
        </row>
        <row r="57">
          <cell r="A57" t="str">
            <v>7075 МОЛОЧ.ПРЕМИУМ ПМ сос п/о мгс 1.5*4_О_50с  ОСТАНКИНО</v>
          </cell>
          <cell r="C57">
            <v>82.896000000000001</v>
          </cell>
          <cell r="E57">
            <v>82.896000000000001</v>
          </cell>
        </row>
        <row r="58">
          <cell r="A58" t="str">
            <v>6076 МЯСНАЯ Папа может вар п/о 0.4кг_UZ</v>
          </cell>
          <cell r="C58">
            <v>223</v>
          </cell>
          <cell r="E58">
            <v>223</v>
          </cell>
        </row>
        <row r="59">
          <cell r="A59" t="str">
            <v>6072 ЭКСТРА Папа может вар п/о 0.4кг_UZ</v>
          </cell>
          <cell r="C59">
            <v>199</v>
          </cell>
          <cell r="E59">
            <v>199</v>
          </cell>
        </row>
        <row r="60">
          <cell r="A60" t="str">
            <v>Вареные колбасы Молокуша Вязанка Вес п/а Вязанка  ПОКОМ</v>
          </cell>
          <cell r="C60">
            <v>62.54</v>
          </cell>
          <cell r="E60">
            <v>62.54</v>
          </cell>
        </row>
        <row r="61">
          <cell r="A61" t="str">
            <v>СК БОРОДИНСКАЯ СРЕЗ ФИБ ВУ 0.3КГ ШТ К3.6  ЧЕРКИЗОВО</v>
          </cell>
          <cell r="C61">
            <v>74</v>
          </cell>
          <cell r="E61">
            <v>74</v>
          </cell>
        </row>
        <row r="62">
          <cell r="A62" t="str">
            <v>6346 ФИЛЕЙНАЯ Папа может вар п/о 0.5кг_СНГ  ОСТАНКИНО</v>
          </cell>
          <cell r="C62">
            <v>127</v>
          </cell>
          <cell r="E62">
            <v>127</v>
          </cell>
        </row>
        <row r="63">
          <cell r="A63" t="str">
            <v>МХБ Ветчина для завтрака ШТ. ОХЛ п/а 400г*6 (2,4кг) МИРАТОРГ</v>
          </cell>
          <cell r="C63">
            <v>61</v>
          </cell>
          <cell r="E63">
            <v>61</v>
          </cell>
        </row>
        <row r="64">
          <cell r="A64" t="str">
            <v>СВ ФУЭТ ЭКСТРА 0.15КГ К0.9  ЧЕРКИЗОВО</v>
          </cell>
          <cell r="C64">
            <v>50</v>
          </cell>
          <cell r="E64">
            <v>50</v>
          </cell>
        </row>
        <row r="65">
          <cell r="A65" t="str">
            <v>СК САЛЬЧИЧОН С РОЗОВЫМ ПЕРЦ. СРЕЗ ШТ 0,3  ЧЕРКИЗОВО</v>
          </cell>
          <cell r="C65">
            <v>44</v>
          </cell>
          <cell r="E65">
            <v>44</v>
          </cell>
        </row>
        <row r="66">
          <cell r="A66" t="str">
            <v>СК СЕРВЕЛЕТТИ ПРЕСС СРЕЗ БО ВУ ШТ 0.25КГ  ЧЕРКИЗОВО</v>
          </cell>
          <cell r="C66">
            <v>40</v>
          </cell>
          <cell r="E66">
            <v>40</v>
          </cell>
        </row>
        <row r="67">
          <cell r="A67" t="str">
            <v>1851-Колбаса Филедворская по-стародворски ТМ Стародворье в оболочке полиамид 0,4 кг.  ПОКОМ</v>
          </cell>
          <cell r="C67">
            <v>87</v>
          </cell>
          <cell r="E67">
            <v>87</v>
          </cell>
        </row>
        <row r="68">
          <cell r="A68" t="str">
            <v>2150 В/к колбасы Рубленая Запеченная Дугушка Весовые Вектор Стародворье, вес 1кг</v>
          </cell>
          <cell r="C68">
            <v>28.003</v>
          </cell>
          <cell r="E68">
            <v>28.003</v>
          </cell>
        </row>
        <row r="69">
          <cell r="A69" t="str">
            <v>1444 Сосиски «Сочные без свинины» ф/в 0,4 кг ТМ «Особый рецепт»  ПОКОМ</v>
          </cell>
          <cell r="C69">
            <v>78</v>
          </cell>
          <cell r="E69">
            <v>78</v>
          </cell>
        </row>
        <row r="70">
          <cell r="A70" t="str">
            <v>СК САЛЬЧИЧОН НАРЕЗ ФИБ ЗА ШТ 0.1КГ К1.2  ЧЕРКИЗОВО</v>
          </cell>
          <cell r="C70">
            <v>59</v>
          </cell>
          <cell r="E70">
            <v>59</v>
          </cell>
        </row>
        <row r="71">
          <cell r="A71" t="str">
            <v>6092 АРОМАТНАЯ с/к в/у 1/250 8шт_UZ</v>
          </cell>
          <cell r="C71">
            <v>52</v>
          </cell>
          <cell r="E71">
            <v>52</v>
          </cell>
        </row>
        <row r="72">
          <cell r="A72" t="str">
            <v>1871-Колбаса Филейная оригинальная ТМ Особый рецепт в оболочке полиамид 0,4 кг.  ПОКОМ</v>
          </cell>
          <cell r="C72">
            <v>83</v>
          </cell>
          <cell r="E72">
            <v>83</v>
          </cell>
        </row>
        <row r="73">
          <cell r="A73" t="str">
            <v>МХБ Сервелат Мраморный ШТ. в/к ВУ ОХЛ 330г*6 (1,98кг)  МИРАТОРГ</v>
          </cell>
          <cell r="C73">
            <v>44</v>
          </cell>
          <cell r="E73">
            <v>44</v>
          </cell>
        </row>
        <row r="74">
          <cell r="A74" t="str">
            <v>Стейк Стриплойн зам. DF 320г*6(1,92кг) BLACK ANGUS  МИРАТОРГ</v>
          </cell>
          <cell r="C74">
            <v>12</v>
          </cell>
          <cell r="E74">
            <v>12</v>
          </cell>
        </row>
        <row r="75">
          <cell r="A75" t="str">
            <v>Вареные колбасы «Филейская» Весовые Вектор ТМ «Вязанка»  ПОКОМ</v>
          </cell>
          <cell r="C75">
            <v>25.844999999999999</v>
          </cell>
          <cell r="E75">
            <v>25.844999999999999</v>
          </cell>
        </row>
        <row r="76">
          <cell r="A76" t="str">
            <v>Наггетсы куриные хрустящие 300г*12 (3,6кг) Мираторг Россия</v>
          </cell>
          <cell r="C76">
            <v>49</v>
          </cell>
          <cell r="E76">
            <v>49</v>
          </cell>
        </row>
        <row r="77">
          <cell r="A77" t="str">
            <v>Наггетсы куриные Классические 300г*12 (3,6кг) Мираторг Россия</v>
          </cell>
          <cell r="C77">
            <v>49</v>
          </cell>
          <cell r="E77">
            <v>49</v>
          </cell>
        </row>
        <row r="78">
          <cell r="A78" t="str">
            <v>Сервела Коньячный в/к ВУ ОХЛ 375гр  МИРАТОРГ</v>
          </cell>
          <cell r="C78">
            <v>27</v>
          </cell>
          <cell r="E78">
            <v>27</v>
          </cell>
        </row>
        <row r="79">
          <cell r="A79" t="str">
            <v>КОПЧ ГРУДИНКА ПО-ЧЕРК ВУ ШТ 0.3КГ К1.8  ЧЕРКИЗОВО</v>
          </cell>
          <cell r="C79">
            <v>25</v>
          </cell>
          <cell r="E79">
            <v>25</v>
          </cell>
        </row>
        <row r="80">
          <cell r="A80" t="str">
            <v>1952-Колбаса Со шпиком ТМ Особый рецепт в оболочке полиамид 0,5 кг.  ПОКОМ</v>
          </cell>
          <cell r="C80">
            <v>42</v>
          </cell>
          <cell r="E80">
            <v>42</v>
          </cell>
        </row>
        <row r="81">
          <cell r="A81" t="str">
            <v>С/к колбасы Швейцарская Бордо Фикс.вес 0,17 Фиброуз терм/п Стародворье</v>
          </cell>
          <cell r="C81">
            <v>38</v>
          </cell>
          <cell r="E81">
            <v>38</v>
          </cell>
        </row>
        <row r="82">
          <cell r="A82" t="str">
            <v>2027 Ветчина Нежная п/а ТМ Особый рецепт шт. 0,4кг</v>
          </cell>
          <cell r="C82">
            <v>30</v>
          </cell>
          <cell r="E82">
            <v>30</v>
          </cell>
        </row>
        <row r="83">
          <cell r="A83" t="str">
            <v>СК БРАУНШВЕЙГСКАЯ ГОСТ БО СРЕЗ ШТ 0,2КГ  ЧЕРКИЗОВО</v>
          </cell>
          <cell r="C83">
            <v>24</v>
          </cell>
          <cell r="E83">
            <v>24</v>
          </cell>
        </row>
        <row r="84">
          <cell r="A84" t="str">
            <v>С/к колбасы Баварская Бавария Фикс.вес 0,17 б/о терм/п Стародворье</v>
          </cell>
          <cell r="C84">
            <v>25</v>
          </cell>
          <cell r="E84">
            <v>25</v>
          </cell>
        </row>
        <row r="85">
          <cell r="A85" t="str">
            <v>0262 Ветчина «Сочинка с сочным окороком» Весовой п/а ТМ «Стародворье»  ПОКОМ</v>
          </cell>
          <cell r="C85">
            <v>14.843999999999999</v>
          </cell>
          <cell r="E85">
            <v>14.843999999999999</v>
          </cell>
        </row>
        <row r="86">
          <cell r="A86" t="str">
            <v>МХБ Колбаса вареная Классическая ШТ. ОХЛ п/а 470г*6 (2,82кг) МИРАТОРГ</v>
          </cell>
          <cell r="C86">
            <v>24</v>
          </cell>
          <cell r="E86">
            <v>24</v>
          </cell>
        </row>
        <row r="87">
          <cell r="A87" t="str">
            <v>МХБ Колбаса с/к "Куршская" ВУ ОХЛ 280г*8 (2,24 кг)  МИРАТОРГ</v>
          </cell>
          <cell r="C87">
            <v>13</v>
          </cell>
          <cell r="E87">
            <v>13</v>
          </cell>
        </row>
        <row r="88">
          <cell r="A88" t="str">
            <v>МХБ Ветчина для завтрака ВЕС ОХЛ п/а 400г*6 (2,4кг) МИРАТОРГ</v>
          </cell>
          <cell r="C88">
            <v>6</v>
          </cell>
          <cell r="E88">
            <v>6</v>
          </cell>
        </row>
        <row r="89">
          <cell r="A89" t="str">
            <v>Сырники с клубн.нач. 280гр ЗАМ  МИРАТОРГ</v>
          </cell>
          <cell r="C89">
            <v>28</v>
          </cell>
          <cell r="E89">
            <v>28</v>
          </cell>
        </row>
        <row r="90">
          <cell r="A90" t="str">
            <v>Пельмени Пуговки с говядиной и свининой No Name Весовые Сфера No Name 5 кг  ПОКОМ</v>
          </cell>
          <cell r="C90">
            <v>25</v>
          </cell>
          <cell r="E90">
            <v>25</v>
          </cell>
        </row>
        <row r="91">
          <cell r="A91" t="str">
            <v>МХБ Колбаса варено-копченая Сервелат ШТ. Ф/О ОХЛ В/У 375г*6 (2,25кг) МИРАТОРГ</v>
          </cell>
          <cell r="C91">
            <v>13</v>
          </cell>
          <cell r="E91">
            <v>13</v>
          </cell>
        </row>
        <row r="92">
          <cell r="A92" t="str">
            <v>Сырники с вишневой начинкой ЗАМ 280гр*4 (1,12кг) Мираторг Трио Россия</v>
          </cell>
          <cell r="C92">
            <v>24</v>
          </cell>
          <cell r="E92">
            <v>24</v>
          </cell>
        </row>
        <row r="93">
          <cell r="A93" t="str">
            <v>Палочки рыбные из фарша тресковых пород 270г*12 (3,24кг) ООО "Мираторг Запад" РОССИЯ  МИРАТОРГ</v>
          </cell>
          <cell r="C93">
            <v>27</v>
          </cell>
          <cell r="E93">
            <v>27</v>
          </cell>
        </row>
        <row r="94">
          <cell r="A94" t="str">
            <v>0235 С/к колбасы Салями Охотничья Бордо Весовые б/о терм/п 180 Стародворье</v>
          </cell>
          <cell r="C94">
            <v>2.968</v>
          </cell>
          <cell r="E94">
            <v>2.968</v>
          </cell>
        </row>
        <row r="95">
          <cell r="A95" t="str">
            <v>МХБ Колбаса вареная Докторская ШТ. п/а ОХЛ 470г*6 (2,82 кг) МИРАТОРГ</v>
          </cell>
          <cell r="C95">
            <v>10</v>
          </cell>
          <cell r="E95">
            <v>10</v>
          </cell>
        </row>
        <row r="96">
          <cell r="A96" t="str">
            <v>Фарш говяжий зам 0,4кг ШТ  TF  МИРАТОРГ</v>
          </cell>
          <cell r="C96">
            <v>10</v>
          </cell>
          <cell r="E96">
            <v>10</v>
          </cell>
        </row>
        <row r="97">
          <cell r="A97" t="str">
            <v>С/к колбасы Швейцарская Бордо Фикс.вес 0,17 Фиброуз терм/п Стародворье</v>
          </cell>
          <cell r="C97">
            <v>14</v>
          </cell>
          <cell r="E97">
            <v>14</v>
          </cell>
        </row>
        <row r="98">
          <cell r="A98" t="str">
            <v>Пельмени Отборные из говядины Медвежье ушко 0,9 Псевдозащип Стародворье  ПОКОМ</v>
          </cell>
          <cell r="C98">
            <v>9</v>
          </cell>
          <cell r="E98">
            <v>9</v>
          </cell>
        </row>
        <row r="99">
          <cell r="A99" t="str">
            <v>МХБ Колбаса сыровяленая Сальчичон ШТ. ф/о ОХЛ 300г*6 (1,8 кг) МИРАТОРГ</v>
          </cell>
          <cell r="C99">
            <v>6</v>
          </cell>
          <cell r="E99">
            <v>6</v>
          </cell>
        </row>
        <row r="100">
          <cell r="A100" t="str">
            <v>0232 С/к колбасы Княжеская Бордо Весовые б/о терм/п Стародворье</v>
          </cell>
          <cell r="C100">
            <v>1.554</v>
          </cell>
          <cell r="E100">
            <v>1.554</v>
          </cell>
        </row>
        <row r="101">
          <cell r="A101" t="str">
            <v>У_Фарш куриный "Домашний",зам,в/у0,75кг*8(6кг)  МИРАТОРГ</v>
          </cell>
          <cell r="C101">
            <v>12</v>
          </cell>
          <cell r="D101">
            <v>2</v>
          </cell>
          <cell r="E101">
            <v>10</v>
          </cell>
        </row>
        <row r="102">
          <cell r="A102" t="str">
            <v>МХБ Колбаса вареная Молочная ШТ. п/а ОХЛ 470*6 (2,82 кг) МИРАТОРГ</v>
          </cell>
          <cell r="C102">
            <v>6</v>
          </cell>
          <cell r="E102">
            <v>6</v>
          </cell>
        </row>
        <row r="103">
          <cell r="A103" t="str">
            <v>Чебупицца курочка По-итальянски Чебупицца Фикс.вес 0,25 Лоток Горячая штучка  ПОКОМ</v>
          </cell>
          <cell r="C103">
            <v>9</v>
          </cell>
          <cell r="E103">
            <v>9</v>
          </cell>
        </row>
        <row r="104">
          <cell r="A104" t="str">
            <v>Наггетсы куриные Классические 1500г*6 (9кг), ООО "Мираторг Запад" РОССИЯ  МИРАТОРГ</v>
          </cell>
          <cell r="C104">
            <v>2</v>
          </cell>
          <cell r="E104">
            <v>2</v>
          </cell>
        </row>
        <row r="105">
          <cell r="A105" t="str">
            <v>Пельмени «Сочные» ГВ зам пакет 700г*8  МИРАТОРГ</v>
          </cell>
          <cell r="C105">
            <v>7</v>
          </cell>
          <cell r="E105">
            <v>7</v>
          </cell>
        </row>
        <row r="106">
          <cell r="A106" t="str">
            <v>Ягодный морс 300г*10 зам  МИРАТОРГ</v>
          </cell>
          <cell r="C106">
            <v>4</v>
          </cell>
          <cell r="E106">
            <v>4</v>
          </cell>
        </row>
        <row r="107">
          <cell r="A107" t="str">
            <v>Ягодный коктейль 300г зам  МИРАТОРГ</v>
          </cell>
          <cell r="C107">
            <v>5</v>
          </cell>
          <cell r="E107">
            <v>5</v>
          </cell>
        </row>
        <row r="108">
          <cell r="A108" t="str">
            <v>Чебупай сочное яблоко Чебупай Фикс.вес 0,2 Лоток Горячая штучка  ПОКОМ</v>
          </cell>
          <cell r="C108">
            <v>9</v>
          </cell>
          <cell r="E108">
            <v>9</v>
          </cell>
        </row>
        <row r="109">
          <cell r="A109" t="str">
            <v>Чебупай спелая вишня Чебупай Фикс.вес 0,2 Лоток Горячая штучка  ПОКОМ</v>
          </cell>
          <cell r="C109">
            <v>9</v>
          </cell>
          <cell r="E109">
            <v>9</v>
          </cell>
        </row>
        <row r="110">
          <cell r="A110" t="str">
            <v>Сотэ с прованскими травами 400г зам  МИРАТОРГ</v>
          </cell>
          <cell r="C110">
            <v>5</v>
          </cell>
          <cell r="E110">
            <v>5</v>
          </cell>
        </row>
        <row r="111">
          <cell r="A111" t="str">
            <v>СК САЛЬЧИЧОН С РОЗОВЫМ ПЕРЦЕМ НАР ШТ 85Г  ЧЕРКИЗОВО</v>
          </cell>
          <cell r="C111">
            <v>5</v>
          </cell>
          <cell r="E111">
            <v>5</v>
          </cell>
        </row>
        <row r="112">
          <cell r="A112" t="str">
            <v>Шампиньоны рез. 400*20 зам  МИРАТОРГ</v>
          </cell>
          <cell r="C112">
            <v>4</v>
          </cell>
          <cell r="E112">
            <v>4</v>
          </cell>
        </row>
        <row r="113">
          <cell r="A113" t="str">
            <v>МХБ Колбаса варено-копченая Сервелат Финский ШТ. Ф/О ОХЛ В/У 375г*6 (2,25кг) МИРАТОРГ</v>
          </cell>
          <cell r="C113">
            <v>2</v>
          </cell>
          <cell r="E113">
            <v>2</v>
          </cell>
        </row>
        <row r="114">
          <cell r="A114" t="str">
            <v>Карибская смесь с/м 400г*10 (4кг) Мираторг Россия</v>
          </cell>
          <cell r="C114">
            <v>3</v>
          </cell>
          <cell r="E114">
            <v>3</v>
          </cell>
        </row>
        <row r="115">
          <cell r="A115" t="str">
            <v>Итальянская смесь с/м 400г*10 (4кг) Vитамин  МИРАТОРГ</v>
          </cell>
          <cell r="C115">
            <v>3</v>
          </cell>
          <cell r="E115">
            <v>3</v>
          </cell>
        </row>
        <row r="116">
          <cell r="A116" t="str">
            <v>Микс полезных овощей 400 зам  МИРАТОРГ</v>
          </cell>
          <cell r="C116">
            <v>1</v>
          </cell>
          <cell r="E116">
            <v>1</v>
          </cell>
        </row>
        <row r="117">
          <cell r="A117" t="str">
            <v>Гавайская смесь 400г*20 (8кг) Vитамин Мираторг РОССИЯ  МИРАТОРГ</v>
          </cell>
          <cell r="C117">
            <v>1</v>
          </cell>
          <cell r="E117">
            <v>1</v>
          </cell>
        </row>
        <row r="118">
          <cell r="A118" t="str">
            <v>БОНУС_1202 В/к колбасы Сервелат Мясорубский с мелкорубленным окороком срез Бордо Фикс.вес 0,35 фибро</v>
          </cell>
          <cell r="C118">
            <v>1</v>
          </cell>
          <cell r="E118">
            <v>1</v>
          </cell>
        </row>
        <row r="119">
          <cell r="A119" t="str">
            <v>Лечо по-венгерски 0,4кг ОФ зам кор  МИРАТОРГ</v>
          </cell>
          <cell r="C119">
            <v>1</v>
          </cell>
          <cell r="E119">
            <v>1</v>
          </cell>
        </row>
        <row r="120">
          <cell r="A120" t="str">
            <v>БОНУС_2150 В/к колбасы Рубленая Запеченная Дугушка Весовые Вектор Стародворье, вес 1кг</v>
          </cell>
          <cell r="C120">
            <v>56.017000000000003</v>
          </cell>
          <cell r="E120">
            <v>56.017000000000003</v>
          </cell>
        </row>
        <row r="121">
          <cell r="A121" t="str">
            <v>БОНУС_1205 Копченые колбасы Салями Мясорубская с рубленым шпиком срез Бордо ф/в 0,35 фиброуз Стародворье</v>
          </cell>
          <cell r="C121">
            <v>52</v>
          </cell>
          <cell r="E121">
            <v>52</v>
          </cell>
        </row>
        <row r="122">
          <cell r="A122" t="str">
            <v>БОНУС_2074-Сосиски Молочные для завтрака Особый рецепт</v>
          </cell>
          <cell r="C122">
            <v>44.012999999999998</v>
          </cell>
          <cell r="E122">
            <v>44.012999999999998</v>
          </cell>
        </row>
        <row r="123">
          <cell r="A123" t="str">
            <v>БОНУС_2472 Сардельки Левантские Особая Без свинины Весовые NDX мгс Особый рецепт, вес 1кг</v>
          </cell>
          <cell r="C123">
            <v>42.341999999999999</v>
          </cell>
          <cell r="E123">
            <v>42.341999999999999</v>
          </cell>
        </row>
        <row r="124">
          <cell r="A124" t="str">
            <v>БОНУС_2205-Сосиски Молочные для завтрака ТМ Особый рецепт 0,4кг</v>
          </cell>
          <cell r="C124">
            <v>37</v>
          </cell>
          <cell r="E124">
            <v>37</v>
          </cell>
        </row>
        <row r="125">
          <cell r="A125" t="str">
            <v>БОНУС_1372-Сосиски Сочинки с сочным окороком Бордо Фикс.вес 0,4 П/а мгс Стародворье</v>
          </cell>
          <cell r="C125">
            <v>34</v>
          </cell>
          <cell r="E125">
            <v>34</v>
          </cell>
        </row>
        <row r="126">
          <cell r="A126" t="str">
            <v>БОНУС_1370-Сосиски Сочинки Бордо Весовой п/а Стародворье</v>
          </cell>
          <cell r="C126">
            <v>27.370999999999999</v>
          </cell>
          <cell r="E126">
            <v>27.370999999999999</v>
          </cell>
        </row>
        <row r="127">
          <cell r="A127" t="str">
            <v>БОНУС_1875-Колбаса Филейная оригинальная ТМ Особый рецепт в оболочке полиамид.  ПОКОМ</v>
          </cell>
          <cell r="C127">
            <v>20.92</v>
          </cell>
          <cell r="E127">
            <v>20.92</v>
          </cell>
        </row>
        <row r="128">
          <cell r="A128" t="str">
            <v>БОНУС_1411 Сосиски «Сочинки Сливочные» Весовые ТМ «Стародворье» 1,35 кг  ПОКОМ</v>
          </cell>
          <cell r="C128">
            <v>19.077999999999999</v>
          </cell>
          <cell r="E128">
            <v>19.077999999999999</v>
          </cell>
        </row>
        <row r="129">
          <cell r="A129" t="str">
            <v>БОНУС_1445 Сосиски «Сочные без свинины» Весовые ТМ «Особый рецепт» 1,3 кг  ПОКОМ</v>
          </cell>
          <cell r="C129">
            <v>17.998000000000001</v>
          </cell>
          <cell r="E129">
            <v>17.998000000000001</v>
          </cell>
        </row>
        <row r="130">
          <cell r="A130" t="str">
            <v>БОНУС_0178 Ветчины Нежная Особая Особая Весовые П/а Особый рецепт большой батон  ПОКОМ</v>
          </cell>
          <cell r="C130">
            <v>17.661000000000001</v>
          </cell>
          <cell r="E130">
            <v>17.661000000000001</v>
          </cell>
        </row>
        <row r="131">
          <cell r="A131" t="str">
            <v>БОНУС_1204 Копченые колбасы Салями Мясорубская с рубленым шпиком Бордо Весовой фиброуз Стародворье  ПОКОМ</v>
          </cell>
          <cell r="C131">
            <v>15.079000000000001</v>
          </cell>
          <cell r="E131">
            <v>15.079000000000001</v>
          </cell>
        </row>
        <row r="132">
          <cell r="A132" t="str">
            <v>БОНУС_1869-Колбаса Молочная ТМ Особый рецепт в оболочке полиамид большой батон.  ПОКОМ</v>
          </cell>
          <cell r="C132">
            <v>15.085000000000001</v>
          </cell>
          <cell r="E132">
            <v>15.085000000000001</v>
          </cell>
        </row>
        <row r="133">
          <cell r="A133" t="str">
            <v>БОНУС_1870-Колбаса Со шпиком ТМ Особый рецепт в оболочке полиамид большой батон.  ПОКОМ</v>
          </cell>
          <cell r="C133">
            <v>14.967000000000001</v>
          </cell>
          <cell r="E133">
            <v>14.967000000000001</v>
          </cell>
        </row>
        <row r="134">
          <cell r="A134" t="str">
            <v>БОНУС_1871-Колбаса Филейная оригинальная ТМ Особый рецепт в оболочке полиамид 0,4 кг.  ПОКОМ</v>
          </cell>
          <cell r="C134">
            <v>10</v>
          </cell>
          <cell r="E134">
            <v>10</v>
          </cell>
        </row>
        <row r="135">
          <cell r="A135" t="str">
            <v>БОНУС_1523-Сосиски Вязанка Молочные ТМ Стародворские колбасы</v>
          </cell>
          <cell r="C135">
            <v>9.4540000000000006</v>
          </cell>
          <cell r="E135">
            <v>9.4540000000000006</v>
          </cell>
        </row>
        <row r="136">
          <cell r="A136" t="str">
            <v>БОНУС_1201 В/к колбасы Сервелат Мясорубский с мелкорубленным окороком Бордо Весовой фиброуз Стародворье  ПОКОМ</v>
          </cell>
          <cell r="C136">
            <v>5.0259999999999998</v>
          </cell>
          <cell r="E136">
            <v>5.0259999999999998</v>
          </cell>
        </row>
        <row r="137">
          <cell r="A137" t="str">
            <v>БОНУС_1867-Колбаса Филейная ТМ Особый рецепт в оболочке полиамид большой батон.  ПОКОМ</v>
          </cell>
          <cell r="C137">
            <v>4.7489999999999997</v>
          </cell>
          <cell r="E137">
            <v>4.7489999999999997</v>
          </cell>
        </row>
        <row r="138">
          <cell r="A138" t="str">
            <v>БОНУС_1444 Сосиски «Сочные без свинины» ф/в 0,4 кг ТМ «Особый рецепт»  ПОКОМ</v>
          </cell>
          <cell r="C138">
            <v>4</v>
          </cell>
          <cell r="E138">
            <v>4</v>
          </cell>
        </row>
        <row r="139">
          <cell r="A139" t="str">
            <v>БОНУС_1314-Сосиски Молокуши миникушай Вязанка Ф/в 0,45 амилюкс мгс Вязанка</v>
          </cell>
          <cell r="C139">
            <v>1</v>
          </cell>
          <cell r="E139">
            <v>1</v>
          </cell>
        </row>
        <row r="140">
          <cell r="A140" t="str">
            <v>Итого</v>
          </cell>
          <cell r="C140">
            <v>13135.855</v>
          </cell>
          <cell r="D140">
            <v>2.7170000000000001</v>
          </cell>
          <cell r="E140">
            <v>13133.138000000001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"/>
    </sheetNames>
    <sheetDataSet>
      <sheetData sheetId="0">
        <row r="3">
          <cell r="A3" t="str">
            <v>Номенклатура</v>
          </cell>
          <cell r="B3" t="str">
            <v>Ед. изм.</v>
          </cell>
          <cell r="C3" t="str">
            <v>Начальный остаток</v>
          </cell>
          <cell r="D3" t="str">
            <v>Приход</v>
          </cell>
          <cell r="E3" t="str">
            <v>Расход</v>
          </cell>
          <cell r="F3" t="str">
            <v>Конечный остаток</v>
          </cell>
          <cell r="G3" t="str">
            <v>крат</v>
          </cell>
          <cell r="H3" t="str">
            <v>сроки</v>
          </cell>
          <cell r="I3" t="str">
            <v>метка</v>
          </cell>
          <cell r="J3" t="str">
            <v>заяв</v>
          </cell>
          <cell r="K3" t="str">
            <v>разн</v>
          </cell>
          <cell r="L3" t="str">
            <v>без опта</v>
          </cell>
          <cell r="M3" t="str">
            <v>опт</v>
          </cell>
          <cell r="N3" t="str">
            <v>заказ в пути</v>
          </cell>
          <cell r="O3" t="str">
            <v>заказ в пути</v>
          </cell>
          <cell r="P3" t="str">
            <v>ср нов</v>
          </cell>
          <cell r="Q3" t="str">
            <v>расчет</v>
          </cell>
          <cell r="R3" t="str">
            <v>заказ филиала</v>
          </cell>
          <cell r="S3" t="str">
            <v>Комментарии филиала</v>
          </cell>
          <cell r="T3" t="str">
            <v>кон ост</v>
          </cell>
          <cell r="U3" t="str">
            <v>факт</v>
          </cell>
          <cell r="V3" t="str">
            <v>ср</v>
          </cell>
          <cell r="W3" t="str">
            <v>ср</v>
          </cell>
          <cell r="X3" t="str">
            <v>ср</v>
          </cell>
          <cell r="Y3" t="str">
            <v>ср</v>
          </cell>
          <cell r="Z3" t="str">
            <v>ср</v>
          </cell>
          <cell r="AA3" t="str">
            <v>ср</v>
          </cell>
          <cell r="AB3" t="str">
            <v>ср</v>
          </cell>
          <cell r="AC3" t="str">
            <v>ср</v>
          </cell>
          <cell r="AD3" t="str">
            <v>ср</v>
          </cell>
          <cell r="AE3" t="str">
            <v>ср</v>
          </cell>
          <cell r="AF3" t="str">
            <v>комментарии</v>
          </cell>
          <cell r="AG3" t="str">
            <v>вес</v>
          </cell>
          <cell r="AH3" t="str">
            <v>Остаток на 25.04</v>
          </cell>
          <cell r="AI3" t="str">
            <v>Заказ от ТМ</v>
          </cell>
        </row>
        <row r="4">
          <cell r="N4" t="str">
            <v>16,04,</v>
          </cell>
          <cell r="O4" t="str">
            <v>23,04,</v>
          </cell>
          <cell r="P4" t="str">
            <v>24,04,</v>
          </cell>
          <cell r="V4" t="str">
            <v>17,04,</v>
          </cell>
          <cell r="W4" t="str">
            <v>10,04,</v>
          </cell>
          <cell r="X4" t="str">
            <v>03,04,</v>
          </cell>
          <cell r="Y4" t="str">
            <v>27,03,</v>
          </cell>
          <cell r="Z4" t="str">
            <v>20,03,</v>
          </cell>
          <cell r="AA4" t="str">
            <v>13,03,</v>
          </cell>
          <cell r="AB4" t="str">
            <v>06,03,</v>
          </cell>
          <cell r="AC4" t="str">
            <v>25,02,</v>
          </cell>
          <cell r="AD4" t="str">
            <v>20,02,</v>
          </cell>
          <cell r="AE4" t="str">
            <v>13,02,</v>
          </cell>
        </row>
        <row r="5">
          <cell r="E5">
            <v>7020.4340000000011</v>
          </cell>
          <cell r="F5">
            <v>3906.4040000000009</v>
          </cell>
          <cell r="J5">
            <v>0</v>
          </cell>
          <cell r="K5">
            <v>7020.4340000000011</v>
          </cell>
          <cell r="L5">
            <v>0</v>
          </cell>
          <cell r="M5">
            <v>0</v>
          </cell>
          <cell r="N5">
            <v>12673.809523809527</v>
          </cell>
          <cell r="O5">
            <v>13962.609710550885</v>
          </cell>
          <cell r="P5">
            <v>1404.0868</v>
          </cell>
          <cell r="Q5">
            <v>3045.1377999999995</v>
          </cell>
          <cell r="R5">
            <v>0</v>
          </cell>
          <cell r="V5">
            <v>2257.109199999999</v>
          </cell>
          <cell r="W5">
            <v>2273.018599999999</v>
          </cell>
          <cell r="X5">
            <v>1720.4665999999997</v>
          </cell>
          <cell r="Y5">
            <v>2039.6191999999994</v>
          </cell>
          <cell r="Z5">
            <v>1629.7556</v>
          </cell>
          <cell r="AA5">
            <v>1562.3093999999996</v>
          </cell>
          <cell r="AB5">
            <v>2259.0810000000006</v>
          </cell>
          <cell r="AC5">
            <v>2203.2172</v>
          </cell>
          <cell r="AD5">
            <v>2151.5071999999991</v>
          </cell>
          <cell r="AE5">
            <v>2635.1811999999995</v>
          </cell>
          <cell r="AG5">
            <v>2585.3177999999994</v>
          </cell>
          <cell r="AH5">
            <v>5142</v>
          </cell>
          <cell r="AI5">
            <v>12733</v>
          </cell>
        </row>
        <row r="6">
          <cell r="A6" t="str">
            <v xml:space="preserve"> 1192 Колбаса Вязанка со шпикам Вязанка 0,5кг</v>
          </cell>
          <cell r="B6" t="str">
            <v>шт</v>
          </cell>
          <cell r="G6">
            <v>0</v>
          </cell>
          <cell r="H6" t="e">
            <v>#N/A</v>
          </cell>
          <cell r="I6" t="str">
            <v>нет в бланке</v>
          </cell>
          <cell r="K6">
            <v>0</v>
          </cell>
          <cell r="P6">
            <v>0</v>
          </cell>
          <cell r="T6" t="e">
            <v>#DIV/0!</v>
          </cell>
          <cell r="U6" t="e">
            <v>#DIV/0!</v>
          </cell>
          <cell r="V6">
            <v>0</v>
          </cell>
          <cell r="W6">
            <v>0</v>
          </cell>
          <cell r="X6">
            <v>-0.4</v>
          </cell>
          <cell r="Y6">
            <v>-0.2</v>
          </cell>
          <cell r="Z6">
            <v>-0.2</v>
          </cell>
          <cell r="AA6">
            <v>0</v>
          </cell>
          <cell r="AB6">
            <v>-0.6</v>
          </cell>
          <cell r="AC6">
            <v>-5.2</v>
          </cell>
          <cell r="AD6">
            <v>-1.4</v>
          </cell>
          <cell r="AE6">
            <v>6</v>
          </cell>
          <cell r="AF6" t="str">
            <v>квант / нет в бланке</v>
          </cell>
        </row>
        <row r="7">
          <cell r="A7" t="str">
            <v>0178 Ветчины Нежная Особая Особая Весовые П/а Особый рецепт большой батон  ПОКОМ</v>
          </cell>
          <cell r="B7" t="str">
            <v>кг</v>
          </cell>
          <cell r="C7">
            <v>426.61200000000002</v>
          </cell>
          <cell r="E7">
            <v>290.04199999999997</v>
          </cell>
          <cell r="F7">
            <v>52.653999999999996</v>
          </cell>
          <cell r="G7">
            <v>1</v>
          </cell>
          <cell r="H7">
            <v>50</v>
          </cell>
          <cell r="K7">
            <v>290.04199999999997</v>
          </cell>
          <cell r="N7">
            <v>400</v>
          </cell>
          <cell r="O7">
            <v>400</v>
          </cell>
          <cell r="P7">
            <v>58.008399999999995</v>
          </cell>
          <cell r="Q7">
            <v>191.49719999999979</v>
          </cell>
          <cell r="T7">
            <v>17.999999999999996</v>
          </cell>
          <cell r="U7">
            <v>14.698802242433855</v>
          </cell>
          <cell r="V7">
            <v>39.485199999999999</v>
          </cell>
          <cell r="W7">
            <v>56.013199999999998</v>
          </cell>
          <cell r="X7">
            <v>45.081599999999987</v>
          </cell>
          <cell r="Y7">
            <v>52.767600000000002</v>
          </cell>
          <cell r="Z7">
            <v>47.139800000000001</v>
          </cell>
          <cell r="AA7">
            <v>37.405200000000001</v>
          </cell>
          <cell r="AB7">
            <v>64.895200000000003</v>
          </cell>
          <cell r="AC7">
            <v>79.818799999999996</v>
          </cell>
          <cell r="AD7">
            <v>79.673199999999994</v>
          </cell>
          <cell r="AE7">
            <v>29.937000000000001</v>
          </cell>
          <cell r="AF7" t="str">
            <v>мин 200</v>
          </cell>
          <cell r="AG7">
            <v>191.49719999999979</v>
          </cell>
          <cell r="AH7">
            <v>285</v>
          </cell>
          <cell r="AI7">
            <v>500</v>
          </cell>
        </row>
        <row r="8">
          <cell r="A8" t="str">
            <v>0222-Ветчины Дугушка Дугушка б/о Стародворье, 1кг</v>
          </cell>
          <cell r="B8" t="str">
            <v>кг</v>
          </cell>
          <cell r="C8">
            <v>424.44200000000001</v>
          </cell>
          <cell r="E8">
            <v>198.05699999999999</v>
          </cell>
          <cell r="F8">
            <v>166.23500000000001</v>
          </cell>
          <cell r="G8">
            <v>1</v>
          </cell>
          <cell r="H8">
            <v>55</v>
          </cell>
          <cell r="K8">
            <v>198.05699999999999</v>
          </cell>
          <cell r="N8">
            <v>350</v>
          </cell>
          <cell r="O8">
            <v>400</v>
          </cell>
          <cell r="P8">
            <v>39.611399999999996</v>
          </cell>
          <cell r="T8">
            <v>23.130588668918545</v>
          </cell>
          <cell r="U8">
            <v>23.130588668918545</v>
          </cell>
          <cell r="V8">
            <v>64.472200000000001</v>
          </cell>
          <cell r="W8">
            <v>47.720999999999997</v>
          </cell>
          <cell r="X8">
            <v>41.454999999999998</v>
          </cell>
          <cell r="Y8">
            <v>50.347799999999999</v>
          </cell>
          <cell r="Z8">
            <v>36.951999999999998</v>
          </cell>
          <cell r="AA8">
            <v>46.1402</v>
          </cell>
          <cell r="AB8">
            <v>58.483400000000003</v>
          </cell>
          <cell r="AC8">
            <v>37.0152</v>
          </cell>
          <cell r="AD8">
            <v>37.874600000000001</v>
          </cell>
          <cell r="AE8">
            <v>69.441600000000008</v>
          </cell>
          <cell r="AG8">
            <v>0</v>
          </cell>
          <cell r="AH8">
            <v>340</v>
          </cell>
          <cell r="AI8">
            <v>400</v>
          </cell>
        </row>
        <row r="9">
          <cell r="A9" t="str">
            <v>0232 С/к колбасы Княжеская Бордо Весовые б/о терм/п Стародворье</v>
          </cell>
          <cell r="B9" t="str">
            <v>кг</v>
          </cell>
          <cell r="C9">
            <v>52.305</v>
          </cell>
          <cell r="E9">
            <v>4.9290000000000003</v>
          </cell>
          <cell r="F9">
            <v>47.375999999999998</v>
          </cell>
          <cell r="G9">
            <v>1</v>
          </cell>
          <cell r="H9">
            <v>180</v>
          </cell>
          <cell r="K9">
            <v>4.9290000000000003</v>
          </cell>
          <cell r="N9">
            <v>0</v>
          </cell>
          <cell r="O9">
            <v>0</v>
          </cell>
          <cell r="P9">
            <v>0.98580000000000001</v>
          </cell>
          <cell r="T9">
            <v>48.058429701765064</v>
          </cell>
          <cell r="U9">
            <v>48.058429701765064</v>
          </cell>
          <cell r="V9">
            <v>0.3962</v>
          </cell>
          <cell r="W9">
            <v>0.99819999999999998</v>
          </cell>
          <cell r="X9">
            <v>8.2000000000000007E-3</v>
          </cell>
          <cell r="Y9">
            <v>1.4618</v>
          </cell>
          <cell r="Z9">
            <v>1.9774</v>
          </cell>
          <cell r="AA9">
            <v>0.82140000000000002</v>
          </cell>
          <cell r="AB9">
            <v>1.4903999999999999</v>
          </cell>
          <cell r="AC9">
            <v>0.82639999999999991</v>
          </cell>
          <cell r="AD9">
            <v>7.7800000000000008E-2</v>
          </cell>
          <cell r="AE9">
            <v>0.83019999999999994</v>
          </cell>
          <cell r="AF9" t="str">
            <v>нужно увеличить продажи!!!</v>
          </cell>
          <cell r="AG9">
            <v>0</v>
          </cell>
          <cell r="AH9">
            <v>48</v>
          </cell>
          <cell r="AI9">
            <v>50</v>
          </cell>
        </row>
        <row r="10">
          <cell r="A10" t="str">
            <v>0235 С/к колбасы Салями Охотничья Бордо Весовые б/о терм/п 180 Стародворье</v>
          </cell>
          <cell r="B10" t="str">
            <v>кг</v>
          </cell>
          <cell r="C10">
            <v>20.84</v>
          </cell>
          <cell r="E10">
            <v>4.7969999999999997</v>
          </cell>
          <cell r="F10">
            <v>14.93</v>
          </cell>
          <cell r="G10">
            <v>0</v>
          </cell>
          <cell r="H10">
            <v>180</v>
          </cell>
          <cell r="I10" t="str">
            <v>нет в бланке</v>
          </cell>
          <cell r="K10">
            <v>4.7969999999999997</v>
          </cell>
          <cell r="N10">
            <v>0</v>
          </cell>
          <cell r="P10">
            <v>0.95939999999999992</v>
          </cell>
          <cell r="T10">
            <v>15.561809464248489</v>
          </cell>
          <cell r="U10">
            <v>15.561809464248489</v>
          </cell>
          <cell r="V10">
            <v>1.2687999999999999</v>
          </cell>
          <cell r="W10">
            <v>1.8740000000000001</v>
          </cell>
          <cell r="X10">
            <v>0.29699999999999999</v>
          </cell>
          <cell r="Y10">
            <v>1.4858</v>
          </cell>
          <cell r="Z10">
            <v>1.9074</v>
          </cell>
          <cell r="AA10">
            <v>1.4892000000000001</v>
          </cell>
          <cell r="AB10">
            <v>1.7834000000000001</v>
          </cell>
          <cell r="AC10">
            <v>0.81720000000000004</v>
          </cell>
          <cell r="AD10">
            <v>7.3200000000000001E-2</v>
          </cell>
          <cell r="AE10">
            <v>1.0316000000000001</v>
          </cell>
          <cell r="AF10" t="str">
            <v>нужно увеличить продажи / нет в бланке</v>
          </cell>
          <cell r="AH10">
            <v>3</v>
          </cell>
          <cell r="AI10">
            <v>50</v>
          </cell>
        </row>
        <row r="11">
          <cell r="A11" t="str">
            <v>0262 Ветчина «Сочинка с сочным окороком» Весовой п/а ТМ «Стародворье»  ПОКОМ</v>
          </cell>
          <cell r="B11" t="str">
            <v>кг</v>
          </cell>
          <cell r="C11">
            <v>84.960999999999999</v>
          </cell>
          <cell r="E11">
            <v>45.956000000000003</v>
          </cell>
          <cell r="F11">
            <v>25.495999999999999</v>
          </cell>
          <cell r="G11">
            <v>1</v>
          </cell>
          <cell r="H11">
            <v>50</v>
          </cell>
          <cell r="K11">
            <v>45.956000000000003</v>
          </cell>
          <cell r="N11">
            <v>0</v>
          </cell>
          <cell r="O11">
            <v>80</v>
          </cell>
          <cell r="P11">
            <v>9.1912000000000003</v>
          </cell>
          <cell r="Q11">
            <v>59.945599999999999</v>
          </cell>
          <cell r="T11">
            <v>18</v>
          </cell>
          <cell r="U11">
            <v>11.477935416485334</v>
          </cell>
          <cell r="V11">
            <v>6.7453999999999992</v>
          </cell>
          <cell r="W11">
            <v>5.0880000000000001</v>
          </cell>
          <cell r="X11">
            <v>8.1170000000000009</v>
          </cell>
          <cell r="Y11">
            <v>4.6042000000000014</v>
          </cell>
          <cell r="Z11">
            <v>2.1598000000000002</v>
          </cell>
          <cell r="AA11">
            <v>10.8428</v>
          </cell>
          <cell r="AB11">
            <v>0</v>
          </cell>
          <cell r="AC11">
            <v>17.7636</v>
          </cell>
          <cell r="AD11">
            <v>10.837400000000001</v>
          </cell>
          <cell r="AE11">
            <v>0</v>
          </cell>
          <cell r="AG11">
            <v>59.945599999999999</v>
          </cell>
        </row>
        <row r="12">
          <cell r="A12" t="str">
            <v>0359 Сардельки «Шпикачки Сочинки» Весовой н/о ТМ «Стародворье»  ПОКОМ</v>
          </cell>
          <cell r="B12" t="str">
            <v>кг</v>
          </cell>
          <cell r="G12">
            <v>0</v>
          </cell>
          <cell r="H12" t="e">
            <v>#N/A</v>
          </cell>
          <cell r="I12" t="str">
            <v>нет в бланке</v>
          </cell>
          <cell r="K12">
            <v>0</v>
          </cell>
          <cell r="P12">
            <v>0</v>
          </cell>
          <cell r="T12" t="e">
            <v>#DIV/0!</v>
          </cell>
          <cell r="U12" t="e">
            <v>#DIV/0!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 t="str">
            <v>добавили ТК (нет на заводе)</v>
          </cell>
        </row>
        <row r="13">
          <cell r="A13" t="str">
            <v>0360 Сардельки «Сочинки» Весовой н/о ТМ «Стародворье»  ПОКОМ</v>
          </cell>
          <cell r="B13" t="str">
            <v>кг</v>
          </cell>
          <cell r="G13">
            <v>0</v>
          </cell>
          <cell r="H13" t="e">
            <v>#N/A</v>
          </cell>
          <cell r="I13" t="str">
            <v>нет в бланке</v>
          </cell>
          <cell r="K13">
            <v>0</v>
          </cell>
          <cell r="P13">
            <v>0</v>
          </cell>
          <cell r="T13" t="e">
            <v>#DIV/0!</v>
          </cell>
          <cell r="U13" t="e">
            <v>#DIV/0!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Z13">
            <v>0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E13">
            <v>0</v>
          </cell>
          <cell r="AF13" t="str">
            <v>добавили ТК (нет на заводе)</v>
          </cell>
        </row>
        <row r="14">
          <cell r="A14" t="str">
            <v>1118 В/к колбасы Салями Запеченая Дугушка  Вектор Стародворье, 1кг</v>
          </cell>
          <cell r="B14" t="str">
            <v>кг</v>
          </cell>
          <cell r="C14">
            <v>270.57799999999997</v>
          </cell>
          <cell r="E14">
            <v>137.054</v>
          </cell>
          <cell r="F14">
            <v>64.998000000000005</v>
          </cell>
          <cell r="G14">
            <v>1</v>
          </cell>
          <cell r="H14">
            <v>60</v>
          </cell>
          <cell r="K14">
            <v>137.054</v>
          </cell>
          <cell r="N14">
            <v>300</v>
          </cell>
          <cell r="O14">
            <v>200</v>
          </cell>
          <cell r="P14">
            <v>27.410800000000002</v>
          </cell>
          <cell r="T14">
            <v>20.61224043077911</v>
          </cell>
          <cell r="U14">
            <v>20.61224043077911</v>
          </cell>
          <cell r="V14">
            <v>52.094200000000001</v>
          </cell>
          <cell r="W14">
            <v>38.1008</v>
          </cell>
          <cell r="X14">
            <v>33.098999999999997</v>
          </cell>
          <cell r="Y14">
            <v>39.427</v>
          </cell>
          <cell r="Z14">
            <v>32.1708</v>
          </cell>
          <cell r="AA14">
            <v>34.6402</v>
          </cell>
          <cell r="AB14">
            <v>39.449399999999997</v>
          </cell>
          <cell r="AC14">
            <v>-4.3792</v>
          </cell>
          <cell r="AD14">
            <v>28.030799999999999</v>
          </cell>
          <cell r="AE14">
            <v>48.481200000000001</v>
          </cell>
          <cell r="AG14">
            <v>0</v>
          </cell>
          <cell r="AH14">
            <v>240</v>
          </cell>
          <cell r="AI14">
            <v>300</v>
          </cell>
        </row>
        <row r="15">
          <cell r="A15" t="str">
            <v>1120 В/к колбасы Сервелат Запеченный Дугушка Вес Вектор Стародворье, вес 1кг</v>
          </cell>
          <cell r="B15" t="str">
            <v>кг</v>
          </cell>
          <cell r="C15">
            <v>299.51299999999998</v>
          </cell>
          <cell r="E15">
            <v>199.62200000000001</v>
          </cell>
          <cell r="F15">
            <v>51.587000000000003</v>
          </cell>
          <cell r="G15">
            <v>1</v>
          </cell>
          <cell r="H15">
            <v>60</v>
          </cell>
          <cell r="K15">
            <v>199.62200000000001</v>
          </cell>
          <cell r="N15">
            <v>350</v>
          </cell>
          <cell r="O15">
            <v>350</v>
          </cell>
          <cell r="P15">
            <v>39.924400000000006</v>
          </cell>
          <cell r="T15">
            <v>18.825254731442424</v>
          </cell>
          <cell r="U15">
            <v>18.825254731442424</v>
          </cell>
          <cell r="V15">
            <v>30.3642</v>
          </cell>
          <cell r="W15">
            <v>57.274999999999999</v>
          </cell>
          <cell r="X15">
            <v>35.036000000000001</v>
          </cell>
          <cell r="Y15">
            <v>30.5366</v>
          </cell>
          <cell r="Z15">
            <v>38.046799999999998</v>
          </cell>
          <cell r="AA15">
            <v>31.278400000000001</v>
          </cell>
          <cell r="AB15">
            <v>49.44</v>
          </cell>
          <cell r="AC15">
            <v>5.8708</v>
          </cell>
          <cell r="AD15">
            <v>34.788600000000002</v>
          </cell>
          <cell r="AE15">
            <v>64.041200000000003</v>
          </cell>
          <cell r="AF15" t="str">
            <v>пожеланиеи тк</v>
          </cell>
          <cell r="AG15">
            <v>0</v>
          </cell>
          <cell r="AH15">
            <v>270</v>
          </cell>
          <cell r="AI15">
            <v>300</v>
          </cell>
        </row>
        <row r="16">
          <cell r="A16" t="str">
            <v>1201 В/к колбасы Сервелат Мясорубский с мелкорубленным окороком Бордо Весовой фиброуз Стародворье  П</v>
          </cell>
          <cell r="B16" t="str">
            <v>кг</v>
          </cell>
          <cell r="C16">
            <v>124.34399999999999</v>
          </cell>
          <cell r="E16">
            <v>-0.73299999999999998</v>
          </cell>
          <cell r="F16">
            <v>-0.193</v>
          </cell>
          <cell r="G16">
            <v>1</v>
          </cell>
          <cell r="H16">
            <v>40</v>
          </cell>
          <cell r="K16">
            <v>-0.73299999999999998</v>
          </cell>
          <cell r="N16">
            <v>100</v>
          </cell>
          <cell r="O16">
            <v>150</v>
          </cell>
          <cell r="P16">
            <v>-0.14660000000000001</v>
          </cell>
          <cell r="T16">
            <v>-1704.0040927694406</v>
          </cell>
          <cell r="U16">
            <v>-1704.0040927694406</v>
          </cell>
          <cell r="V16">
            <v>16.814800000000002</v>
          </cell>
          <cell r="W16">
            <v>6.9978000000000007</v>
          </cell>
          <cell r="X16">
            <v>17.8386</v>
          </cell>
          <cell r="Y16">
            <v>9.9391999999999996</v>
          </cell>
          <cell r="Z16">
            <v>13.804</v>
          </cell>
          <cell r="AA16">
            <v>16.576799999999999</v>
          </cell>
          <cell r="AB16">
            <v>18.571000000000002</v>
          </cell>
          <cell r="AC16">
            <v>28.954999999999998</v>
          </cell>
          <cell r="AD16">
            <v>28.401800000000001</v>
          </cell>
          <cell r="AE16">
            <v>0</v>
          </cell>
          <cell r="AG16">
            <v>0</v>
          </cell>
          <cell r="AH16">
            <v>0</v>
          </cell>
          <cell r="AI16">
            <v>200</v>
          </cell>
        </row>
        <row r="17">
          <cell r="A17" t="str">
            <v>1202 В/к колбасы Сервелат Мясорубский с мелкорубленным окороком срез Бордо Фикс.вес 0,35 фиброуз Ста</v>
          </cell>
          <cell r="B17" t="str">
            <v>шт</v>
          </cell>
          <cell r="C17">
            <v>283</v>
          </cell>
          <cell r="E17">
            <v>90</v>
          </cell>
          <cell r="F17">
            <v>-6</v>
          </cell>
          <cell r="G17">
            <v>0.35</v>
          </cell>
          <cell r="H17">
            <v>40</v>
          </cell>
          <cell r="K17">
            <v>90</v>
          </cell>
          <cell r="N17">
            <v>428.57142857142861</v>
          </cell>
          <cell r="O17">
            <v>428.57142857142861</v>
          </cell>
          <cell r="P17">
            <v>18</v>
          </cell>
          <cell r="T17">
            <v>47.285714285714292</v>
          </cell>
          <cell r="U17">
            <v>47.285714285714292</v>
          </cell>
          <cell r="V17">
            <v>76.8</v>
          </cell>
          <cell r="W17">
            <v>105.6</v>
          </cell>
          <cell r="X17">
            <v>21.2</v>
          </cell>
          <cell r="Y17">
            <v>50.8</v>
          </cell>
          <cell r="Z17">
            <v>50.4</v>
          </cell>
          <cell r="AA17">
            <v>82.8</v>
          </cell>
          <cell r="AB17">
            <v>69.599999999999994</v>
          </cell>
          <cell r="AC17">
            <v>106.4</v>
          </cell>
          <cell r="AD17">
            <v>79</v>
          </cell>
          <cell r="AE17">
            <v>85.2</v>
          </cell>
          <cell r="AG17">
            <v>0</v>
          </cell>
          <cell r="AH17">
            <v>0</v>
          </cell>
          <cell r="AI17">
            <v>100</v>
          </cell>
        </row>
        <row r="18">
          <cell r="A18" t="str">
            <v>1204 Копченые колбасы Салями Мясорубская с рубленым шпиком Бордо Весовой фиброуз Стародворье  ПОКОМ</v>
          </cell>
          <cell r="B18" t="str">
            <v>кг</v>
          </cell>
          <cell r="C18">
            <v>34.6</v>
          </cell>
          <cell r="E18">
            <v>-0.72</v>
          </cell>
          <cell r="G18">
            <v>1</v>
          </cell>
          <cell r="H18">
            <v>40</v>
          </cell>
          <cell r="K18">
            <v>-0.72</v>
          </cell>
          <cell r="N18">
            <v>100</v>
          </cell>
          <cell r="O18">
            <v>150</v>
          </cell>
          <cell r="P18">
            <v>-0.14399999999999999</v>
          </cell>
          <cell r="T18">
            <v>-1736.1111111111113</v>
          </cell>
          <cell r="U18">
            <v>-1736.1111111111113</v>
          </cell>
          <cell r="V18">
            <v>-2.3090000000000002</v>
          </cell>
          <cell r="W18">
            <v>23.312799999999999</v>
          </cell>
          <cell r="X18">
            <v>18.0686</v>
          </cell>
          <cell r="Y18">
            <v>11.051</v>
          </cell>
          <cell r="Z18">
            <v>16.8826</v>
          </cell>
          <cell r="AA18">
            <v>14.519399999999999</v>
          </cell>
          <cell r="AB18">
            <v>19.543199999999999</v>
          </cell>
          <cell r="AC18">
            <v>27.794</v>
          </cell>
          <cell r="AD18">
            <v>30.1358</v>
          </cell>
          <cell r="AE18">
            <v>0</v>
          </cell>
          <cell r="AG18">
            <v>0</v>
          </cell>
          <cell r="AH18">
            <v>0</v>
          </cell>
          <cell r="AI18">
            <v>200</v>
          </cell>
        </row>
        <row r="19">
          <cell r="A19" t="str">
            <v>1205 Копченые колбасы Салями Мясорубская с рубленым шпиком срез Бордо ф/в 0,35 фиброуз Стародворье  ПОКОМ</v>
          </cell>
          <cell r="B19" t="str">
            <v>шт</v>
          </cell>
          <cell r="C19">
            <v>476</v>
          </cell>
          <cell r="E19">
            <v>237</v>
          </cell>
          <cell r="G19">
            <v>0.35</v>
          </cell>
          <cell r="H19">
            <v>40</v>
          </cell>
          <cell r="K19">
            <v>237</v>
          </cell>
          <cell r="N19">
            <v>428.57142857142861</v>
          </cell>
          <cell r="O19">
            <v>428.57142857142861</v>
          </cell>
          <cell r="P19">
            <v>47.4</v>
          </cell>
          <cell r="T19">
            <v>18.083182640144667</v>
          </cell>
          <cell r="U19">
            <v>18.083182640144667</v>
          </cell>
          <cell r="V19">
            <v>105</v>
          </cell>
          <cell r="W19">
            <v>19.2</v>
          </cell>
          <cell r="X19">
            <v>29.8</v>
          </cell>
          <cell r="Y19">
            <v>66.2</v>
          </cell>
          <cell r="Z19">
            <v>22.8</v>
          </cell>
          <cell r="AA19">
            <v>41</v>
          </cell>
          <cell r="AB19">
            <v>60.6</v>
          </cell>
          <cell r="AC19">
            <v>-3.2</v>
          </cell>
          <cell r="AD19">
            <v>-0.6</v>
          </cell>
          <cell r="AE19">
            <v>85.4</v>
          </cell>
          <cell r="AG19">
            <v>0</v>
          </cell>
          <cell r="AI19">
            <v>0</v>
          </cell>
        </row>
        <row r="20">
          <cell r="A20" t="str">
            <v>1224 В/к колбасы «Сочинка по-европейски с сочной грудинкой» Весовой фиброуз ТМ «Стародворье»  ПОКОМ</v>
          </cell>
          <cell r="B20" t="str">
            <v>кг</v>
          </cell>
          <cell r="E20">
            <v>1.7000000000000001E-2</v>
          </cell>
          <cell r="F20">
            <v>-0.71699999999999997</v>
          </cell>
          <cell r="G20">
            <v>1</v>
          </cell>
          <cell r="H20">
            <v>40</v>
          </cell>
          <cell r="K20">
            <v>1.7000000000000001E-2</v>
          </cell>
          <cell r="N20">
            <v>150</v>
          </cell>
          <cell r="O20">
            <v>100</v>
          </cell>
          <cell r="P20">
            <v>3.4000000000000002E-3</v>
          </cell>
          <cell r="T20">
            <v>73318.529411764699</v>
          </cell>
          <cell r="U20">
            <v>73318.529411764699</v>
          </cell>
          <cell r="V20">
            <v>0</v>
          </cell>
          <cell r="W20">
            <v>26.065200000000001</v>
          </cell>
          <cell r="X20">
            <v>15.234400000000001</v>
          </cell>
          <cell r="Y20">
            <v>11.714600000000001</v>
          </cell>
          <cell r="Z20">
            <v>18.170000000000002</v>
          </cell>
          <cell r="AA20">
            <v>16.2606</v>
          </cell>
          <cell r="AB20">
            <v>18.934999999999999</v>
          </cell>
          <cell r="AC20">
            <v>30.006599999999999</v>
          </cell>
          <cell r="AD20">
            <v>29.688800000000001</v>
          </cell>
          <cell r="AE20">
            <v>0</v>
          </cell>
          <cell r="AG20">
            <v>0</v>
          </cell>
          <cell r="AH20">
            <v>0</v>
          </cell>
          <cell r="AI20">
            <v>250</v>
          </cell>
        </row>
        <row r="21">
          <cell r="A21" t="str">
            <v>1231 Сосиски Сливочные Дугушки Дугушка Весовые П/а Стародворье, вес 1кг</v>
          </cell>
          <cell r="B21" t="str">
            <v>кг</v>
          </cell>
          <cell r="C21">
            <v>158.47300000000001</v>
          </cell>
          <cell r="E21">
            <v>111.458</v>
          </cell>
          <cell r="F21">
            <v>2.0920000000000001</v>
          </cell>
          <cell r="G21">
            <v>1</v>
          </cell>
          <cell r="H21">
            <v>45</v>
          </cell>
          <cell r="K21">
            <v>111.458</v>
          </cell>
          <cell r="N21">
            <v>150</v>
          </cell>
          <cell r="O21">
            <v>150</v>
          </cell>
          <cell r="P21">
            <v>22.291599999999999</v>
          </cell>
          <cell r="Q21">
            <v>99.156799999999961</v>
          </cell>
          <cell r="T21">
            <v>18</v>
          </cell>
          <cell r="U21">
            <v>13.551831183046529</v>
          </cell>
          <cell r="V21">
            <v>18.746600000000001</v>
          </cell>
          <cell r="W21">
            <v>7.9151999999999996</v>
          </cell>
          <cell r="X21">
            <v>23.599599999999999</v>
          </cell>
          <cell r="Y21">
            <v>7.7530000000000001</v>
          </cell>
          <cell r="Z21">
            <v>9.8803999999999998</v>
          </cell>
          <cell r="AA21">
            <v>17.6982</v>
          </cell>
          <cell r="AB21">
            <v>20.2302</v>
          </cell>
          <cell r="AC21">
            <v>30.508199999999999</v>
          </cell>
          <cell r="AD21">
            <v>29.3428</v>
          </cell>
          <cell r="AE21">
            <v>0</v>
          </cell>
          <cell r="AG21">
            <v>99.156799999999961</v>
          </cell>
          <cell r="AH21">
            <v>0</v>
          </cell>
          <cell r="AI21">
            <v>250</v>
          </cell>
        </row>
        <row r="22">
          <cell r="A22" t="str">
            <v>1284-Сосиски Баварушки ТМ Баварушка в оболочке амицел в модифицированной газовой среде 0,6 кг.</v>
          </cell>
          <cell r="B22" t="str">
            <v>шт</v>
          </cell>
          <cell r="C22">
            <v>6</v>
          </cell>
          <cell r="E22">
            <v>-2</v>
          </cell>
          <cell r="G22">
            <v>0.6</v>
          </cell>
          <cell r="H22">
            <v>45</v>
          </cell>
          <cell r="K22">
            <v>-2</v>
          </cell>
          <cell r="N22">
            <v>133.33333333333329</v>
          </cell>
          <cell r="O22">
            <v>166.66666666666671</v>
          </cell>
          <cell r="P22">
            <v>-0.4</v>
          </cell>
          <cell r="T22">
            <v>-750</v>
          </cell>
          <cell r="U22">
            <v>-750</v>
          </cell>
          <cell r="V22">
            <v>18.8</v>
          </cell>
          <cell r="W22">
            <v>0.2</v>
          </cell>
          <cell r="X22">
            <v>2.2000000000000002</v>
          </cell>
          <cell r="Y22">
            <v>13.4</v>
          </cell>
          <cell r="Z22">
            <v>14</v>
          </cell>
          <cell r="AA22">
            <v>8.6</v>
          </cell>
          <cell r="AB22">
            <v>15.2</v>
          </cell>
          <cell r="AC22">
            <v>-1.6</v>
          </cell>
          <cell r="AD22">
            <v>0.4</v>
          </cell>
          <cell r="AE22">
            <v>32.799999999999997</v>
          </cell>
          <cell r="AG22">
            <v>0</v>
          </cell>
          <cell r="AH22">
            <v>0</v>
          </cell>
          <cell r="AI22">
            <v>100</v>
          </cell>
        </row>
        <row r="23">
          <cell r="A23" t="str">
            <v>1314-Сосиски Молокуши миникушай Вязанка Ф/в 0,45 амилюкс мгс Вязанка</v>
          </cell>
          <cell r="B23" t="str">
            <v>шт</v>
          </cell>
          <cell r="C23">
            <v>109</v>
          </cell>
          <cell r="E23">
            <v>-4</v>
          </cell>
          <cell r="G23">
            <v>0.45</v>
          </cell>
          <cell r="H23">
            <v>45</v>
          </cell>
          <cell r="K23">
            <v>-4</v>
          </cell>
          <cell r="N23">
            <v>222.2222222222222</v>
          </cell>
          <cell r="O23">
            <v>0</v>
          </cell>
          <cell r="P23">
            <v>-0.8</v>
          </cell>
          <cell r="T23">
            <v>-277.77777777777771</v>
          </cell>
          <cell r="U23">
            <v>-277.77777777777771</v>
          </cell>
          <cell r="V23">
            <v>-17.600000000000001</v>
          </cell>
          <cell r="W23">
            <v>17.600000000000001</v>
          </cell>
          <cell r="X23">
            <v>11</v>
          </cell>
          <cell r="Y23">
            <v>12.4</v>
          </cell>
          <cell r="Z23">
            <v>13.2</v>
          </cell>
          <cell r="AA23">
            <v>11.4</v>
          </cell>
          <cell r="AB23">
            <v>20.399999999999999</v>
          </cell>
          <cell r="AC23">
            <v>37.6</v>
          </cell>
          <cell r="AD23">
            <v>35</v>
          </cell>
          <cell r="AE23">
            <v>43.8</v>
          </cell>
          <cell r="AG23">
            <v>0</v>
          </cell>
          <cell r="AH23">
            <v>0</v>
          </cell>
          <cell r="AI23">
            <v>200</v>
          </cell>
        </row>
        <row r="24">
          <cell r="A24" t="str">
            <v>1370-Сосиски Сочинки Бордо Весовой п/а Стародворье</v>
          </cell>
          <cell r="B24" t="str">
            <v>кг</v>
          </cell>
          <cell r="C24">
            <v>187.41800000000001</v>
          </cell>
          <cell r="E24">
            <v>57.881999999999998</v>
          </cell>
          <cell r="F24">
            <v>2.5379999999999998</v>
          </cell>
          <cell r="G24">
            <v>1</v>
          </cell>
          <cell r="H24">
            <v>45</v>
          </cell>
          <cell r="K24">
            <v>57.881999999999998</v>
          </cell>
          <cell r="N24">
            <v>250</v>
          </cell>
          <cell r="O24">
            <v>400</v>
          </cell>
          <cell r="P24">
            <v>11.5764</v>
          </cell>
          <cell r="T24">
            <v>56.367955495663594</v>
          </cell>
          <cell r="U24">
            <v>56.367955495663594</v>
          </cell>
          <cell r="V24">
            <v>77.245800000000003</v>
          </cell>
          <cell r="W24">
            <v>24.716200000000001</v>
          </cell>
          <cell r="X24">
            <v>25.936399999999999</v>
          </cell>
          <cell r="Y24">
            <v>55.318600000000004</v>
          </cell>
          <cell r="Z24">
            <v>8.5498000000000012</v>
          </cell>
          <cell r="AA24">
            <v>0</v>
          </cell>
          <cell r="AB24">
            <v>18.121200000000002</v>
          </cell>
          <cell r="AC24">
            <v>42.95</v>
          </cell>
          <cell r="AD24">
            <v>61.126199999999997</v>
          </cell>
          <cell r="AE24">
            <v>54.539400000000001</v>
          </cell>
          <cell r="AF24" t="str">
            <v>26,02,25 завод не отгрузил 350кг, пожелание тк</v>
          </cell>
          <cell r="AG24">
            <v>0</v>
          </cell>
          <cell r="AH24">
            <v>0</v>
          </cell>
          <cell r="AI24">
            <v>400</v>
          </cell>
        </row>
        <row r="25">
          <cell r="A25" t="str">
            <v>1371-Сосиски Сочинки с сочной грудинкой Бордо Фикс.вес 0,4 П/а мгс Стародворье</v>
          </cell>
          <cell r="B25" t="str">
            <v>шт</v>
          </cell>
          <cell r="C25">
            <v>303</v>
          </cell>
          <cell r="E25">
            <v>153</v>
          </cell>
          <cell r="F25">
            <v>3</v>
          </cell>
          <cell r="G25">
            <v>0.4</v>
          </cell>
          <cell r="H25">
            <v>45</v>
          </cell>
          <cell r="K25">
            <v>153</v>
          </cell>
          <cell r="N25">
            <v>375</v>
          </cell>
          <cell r="O25">
            <v>375</v>
          </cell>
          <cell r="P25">
            <v>30.6</v>
          </cell>
          <cell r="T25">
            <v>24.6078431372549</v>
          </cell>
          <cell r="U25">
            <v>24.6078431372549</v>
          </cell>
          <cell r="V25">
            <v>35.4</v>
          </cell>
          <cell r="W25">
            <v>73</v>
          </cell>
          <cell r="X25">
            <v>25.4</v>
          </cell>
          <cell r="Y25">
            <v>40.6</v>
          </cell>
          <cell r="Z25">
            <v>44.6</v>
          </cell>
          <cell r="AA25">
            <v>39.6</v>
          </cell>
          <cell r="AB25">
            <v>46.4</v>
          </cell>
          <cell r="AC25">
            <v>75.2</v>
          </cell>
          <cell r="AD25">
            <v>44.8</v>
          </cell>
          <cell r="AE25">
            <v>47.8</v>
          </cell>
          <cell r="AF25" t="str">
            <v>мин 200</v>
          </cell>
          <cell r="AG25">
            <v>0</v>
          </cell>
          <cell r="AH25">
            <v>26</v>
          </cell>
          <cell r="AI25">
            <v>100</v>
          </cell>
        </row>
        <row r="26">
          <cell r="A26" t="str">
            <v>1372-Сосиски Сочинки с сочным окороком Бордо Фикс.вес 0,4 П/а мгс Стародворье</v>
          </cell>
          <cell r="B26" t="str">
            <v>шт</v>
          </cell>
          <cell r="C26">
            <v>295</v>
          </cell>
          <cell r="E26">
            <v>132</v>
          </cell>
          <cell r="F26">
            <v>-9</v>
          </cell>
          <cell r="G26">
            <v>0.4</v>
          </cell>
          <cell r="H26">
            <v>45</v>
          </cell>
          <cell r="K26">
            <v>132</v>
          </cell>
          <cell r="N26">
            <v>375</v>
          </cell>
          <cell r="O26">
            <v>375</v>
          </cell>
          <cell r="P26">
            <v>26.4</v>
          </cell>
          <cell r="T26">
            <v>28.06818181818182</v>
          </cell>
          <cell r="U26">
            <v>28.06818181818182</v>
          </cell>
          <cell r="V26">
            <v>32</v>
          </cell>
          <cell r="W26">
            <v>71.8</v>
          </cell>
          <cell r="X26">
            <v>16.8</v>
          </cell>
          <cell r="Y26">
            <v>40.4</v>
          </cell>
          <cell r="Z26">
            <v>49.8</v>
          </cell>
          <cell r="AA26">
            <v>36</v>
          </cell>
          <cell r="AB26">
            <v>45</v>
          </cell>
          <cell r="AC26">
            <v>42</v>
          </cell>
          <cell r="AD26">
            <v>47.4</v>
          </cell>
          <cell r="AE26">
            <v>49.4</v>
          </cell>
          <cell r="AF26" t="str">
            <v>мин 200</v>
          </cell>
          <cell r="AG26">
            <v>0</v>
          </cell>
          <cell r="AH26">
            <v>10</v>
          </cell>
          <cell r="AI26">
            <v>100</v>
          </cell>
        </row>
        <row r="27">
          <cell r="A27" t="str">
            <v>1409 Сосиски Сочинки по-баварски ТМ Стародворье полиамид мгс вес СК3  ПОКОМ</v>
          </cell>
          <cell r="B27" t="str">
            <v>кг</v>
          </cell>
          <cell r="C27">
            <v>52.25</v>
          </cell>
          <cell r="E27">
            <v>-5.1150000000000002</v>
          </cell>
          <cell r="G27">
            <v>1</v>
          </cell>
          <cell r="H27">
            <v>45</v>
          </cell>
          <cell r="K27">
            <v>-5.1150000000000002</v>
          </cell>
          <cell r="N27">
            <v>0</v>
          </cell>
          <cell r="O27">
            <v>0</v>
          </cell>
          <cell r="P27">
            <v>-1.0230000000000001</v>
          </cell>
          <cell r="T27">
            <v>0</v>
          </cell>
          <cell r="U27">
            <v>0</v>
          </cell>
          <cell r="V27">
            <v>-2.2675999999999998</v>
          </cell>
          <cell r="W27">
            <v>-1.6468</v>
          </cell>
          <cell r="X27">
            <v>3.5444</v>
          </cell>
          <cell r="Y27">
            <v>5.8918000000000008</v>
          </cell>
          <cell r="Z27">
            <v>1.589</v>
          </cell>
          <cell r="AA27">
            <v>3.5724</v>
          </cell>
          <cell r="AB27">
            <v>7.2114000000000003</v>
          </cell>
          <cell r="AC27">
            <v>10.528</v>
          </cell>
          <cell r="AD27">
            <v>6.4802000000000008</v>
          </cell>
          <cell r="AE27">
            <v>0</v>
          </cell>
          <cell r="AG27">
            <v>0</v>
          </cell>
          <cell r="AH27">
            <v>0</v>
          </cell>
          <cell r="AI27">
            <v>0</v>
          </cell>
        </row>
        <row r="28">
          <cell r="A28" t="str">
            <v>1411 Сосиски «Сочинки Сливочные» Весовые ТМ «Стародворье» 1,35 кг  ПОКОМ</v>
          </cell>
          <cell r="B28" t="str">
            <v>кг</v>
          </cell>
          <cell r="C28">
            <v>212.46199999999999</v>
          </cell>
          <cell r="E28">
            <v>63.606999999999999</v>
          </cell>
          <cell r="F28">
            <v>-6.2640000000000002</v>
          </cell>
          <cell r="G28">
            <v>1</v>
          </cell>
          <cell r="H28">
            <v>40</v>
          </cell>
          <cell r="K28">
            <v>63.606999999999999</v>
          </cell>
          <cell r="N28">
            <v>350</v>
          </cell>
          <cell r="O28">
            <v>450</v>
          </cell>
          <cell r="P28">
            <v>12.721399999999999</v>
          </cell>
          <cell r="T28">
            <v>62.393761692895438</v>
          </cell>
          <cell r="U28">
            <v>62.393761692895438</v>
          </cell>
          <cell r="V28">
            <v>50.796999999999997</v>
          </cell>
          <cell r="W28">
            <v>52.100800000000007</v>
          </cell>
          <cell r="X28">
            <v>30.1144</v>
          </cell>
          <cell r="Y28">
            <v>43.735199999999999</v>
          </cell>
          <cell r="Z28">
            <v>32.511600000000001</v>
          </cell>
          <cell r="AA28">
            <v>38.621600000000001</v>
          </cell>
          <cell r="AB28">
            <v>36.813200000000002</v>
          </cell>
          <cell r="AC28">
            <v>61.632800000000003</v>
          </cell>
          <cell r="AD28">
            <v>49.444000000000003</v>
          </cell>
          <cell r="AE28">
            <v>59.072999999999993</v>
          </cell>
          <cell r="AF28" t="str">
            <v>мин40</v>
          </cell>
          <cell r="AG28">
            <v>0</v>
          </cell>
          <cell r="AH28">
            <v>40</v>
          </cell>
          <cell r="AI28">
            <v>300</v>
          </cell>
        </row>
        <row r="29">
          <cell r="A29" t="str">
            <v>1444 Сосиски «Сочные без свинины» ф/в 0,4 кг ТМ «Особый рецепт»  ПОКОМ</v>
          </cell>
          <cell r="B29" t="str">
            <v>шт</v>
          </cell>
          <cell r="C29">
            <v>537</v>
          </cell>
          <cell r="E29">
            <v>343</v>
          </cell>
          <cell r="F29">
            <v>0</v>
          </cell>
          <cell r="G29">
            <v>0.4</v>
          </cell>
          <cell r="H29">
            <v>40</v>
          </cell>
          <cell r="K29">
            <v>343</v>
          </cell>
          <cell r="N29">
            <v>500</v>
          </cell>
          <cell r="O29">
            <v>250</v>
          </cell>
          <cell r="P29">
            <v>68.599999999999994</v>
          </cell>
          <cell r="Q29">
            <v>484.79999999999995</v>
          </cell>
          <cell r="T29">
            <v>18</v>
          </cell>
          <cell r="U29">
            <v>10.932944606413995</v>
          </cell>
          <cell r="V29">
            <v>59.6</v>
          </cell>
          <cell r="W29">
            <v>17.8</v>
          </cell>
          <cell r="X29">
            <v>43.6</v>
          </cell>
          <cell r="Y29">
            <v>8</v>
          </cell>
          <cell r="Z29">
            <v>13.4</v>
          </cell>
          <cell r="AA29">
            <v>43.2</v>
          </cell>
          <cell r="AB29">
            <v>45</v>
          </cell>
          <cell r="AC29">
            <v>48.6</v>
          </cell>
          <cell r="AD29">
            <v>28.2</v>
          </cell>
          <cell r="AE29">
            <v>42</v>
          </cell>
          <cell r="AG29">
            <v>193.92</v>
          </cell>
          <cell r="AH29">
            <v>144</v>
          </cell>
          <cell r="AI29">
            <v>300</v>
          </cell>
        </row>
        <row r="30">
          <cell r="A30" t="str">
            <v>1445 Сосиски «Сочные без свинины» Весовые ТМ «Особый рецепт» 1,3 кг  ПОКОМ</v>
          </cell>
          <cell r="B30" t="str">
            <v>кг</v>
          </cell>
          <cell r="C30">
            <v>226.69900000000001</v>
          </cell>
          <cell r="E30">
            <v>50.940000000000005</v>
          </cell>
          <cell r="F30">
            <v>4.0259999999999998</v>
          </cell>
          <cell r="G30">
            <v>1</v>
          </cell>
          <cell r="H30">
            <v>40</v>
          </cell>
          <cell r="K30">
            <v>50.940000000000005</v>
          </cell>
          <cell r="N30">
            <v>500</v>
          </cell>
          <cell r="O30">
            <v>300</v>
          </cell>
          <cell r="P30">
            <v>10.188000000000001</v>
          </cell>
          <cell r="T30">
            <v>78.918924224577935</v>
          </cell>
          <cell r="U30">
            <v>78.918924224577935</v>
          </cell>
          <cell r="V30">
            <v>31.195599999999999</v>
          </cell>
          <cell r="W30">
            <v>86.638599999999997</v>
          </cell>
          <cell r="X30">
            <v>36.289200000000001</v>
          </cell>
          <cell r="Y30">
            <v>39.682399999999987</v>
          </cell>
          <cell r="Z30">
            <v>51.965400000000002</v>
          </cell>
          <cell r="AA30">
            <v>44.451999999999998</v>
          </cell>
          <cell r="AB30">
            <v>63.459200000000003</v>
          </cell>
          <cell r="AC30">
            <v>78.9392</v>
          </cell>
          <cell r="AD30">
            <v>45.481999999999999</v>
          </cell>
          <cell r="AE30">
            <v>78.061999999999998</v>
          </cell>
          <cell r="AG30">
            <v>0</v>
          </cell>
          <cell r="AH30">
            <v>0</v>
          </cell>
          <cell r="AI30">
            <v>1000</v>
          </cell>
        </row>
        <row r="31">
          <cell r="A31" t="str">
            <v>1461 Сосиски «Баварские» Фикс.вес 0,35 П/а ТМ «Стародворье»  ПОКОМ</v>
          </cell>
          <cell r="B31" t="str">
            <v>шт</v>
          </cell>
          <cell r="E31">
            <v>-15</v>
          </cell>
          <cell r="G31">
            <v>0.35</v>
          </cell>
          <cell r="H31">
            <v>45</v>
          </cell>
          <cell r="K31">
            <v>-15</v>
          </cell>
          <cell r="N31">
            <v>0</v>
          </cell>
          <cell r="O31">
            <v>228.57142857142861</v>
          </cell>
          <cell r="P31">
            <v>-3</v>
          </cell>
          <cell r="T31">
            <v>-76.190476190476204</v>
          </cell>
          <cell r="U31">
            <v>-76.190476190476204</v>
          </cell>
          <cell r="V31">
            <v>31.4</v>
          </cell>
          <cell r="W31">
            <v>14.6</v>
          </cell>
          <cell r="X31">
            <v>13.4</v>
          </cell>
          <cell r="Y31">
            <v>13</v>
          </cell>
          <cell r="Z31">
            <v>5.8</v>
          </cell>
          <cell r="AA31">
            <v>10.4</v>
          </cell>
          <cell r="AB31">
            <v>21.4</v>
          </cell>
          <cell r="AC31">
            <v>25.4</v>
          </cell>
          <cell r="AD31">
            <v>20.6</v>
          </cell>
          <cell r="AE31">
            <v>1.2</v>
          </cell>
          <cell r="AG31">
            <v>0</v>
          </cell>
          <cell r="AH31">
            <v>0</v>
          </cell>
          <cell r="AI31">
            <v>0</v>
          </cell>
        </row>
        <row r="32">
          <cell r="A32" t="str">
            <v>1523-Сосиски Вязанка Молочные ТМ Стародворские колбасы</v>
          </cell>
          <cell r="B32" t="str">
            <v>кг</v>
          </cell>
          <cell r="C32">
            <v>185</v>
          </cell>
          <cell r="G32">
            <v>1</v>
          </cell>
          <cell r="H32">
            <v>45</v>
          </cell>
          <cell r="K32">
            <v>0</v>
          </cell>
          <cell r="N32">
            <v>100</v>
          </cell>
          <cell r="O32">
            <v>150</v>
          </cell>
          <cell r="P32">
            <v>0</v>
          </cell>
          <cell r="T32" t="e">
            <v>#DIV/0!</v>
          </cell>
          <cell r="U32" t="e">
            <v>#DIV/0!</v>
          </cell>
          <cell r="V32">
            <v>-3.7848000000000002</v>
          </cell>
          <cell r="W32">
            <v>14.282400000000001</v>
          </cell>
          <cell r="X32">
            <v>5.0250000000000004</v>
          </cell>
          <cell r="Y32">
            <v>14.044600000000001</v>
          </cell>
          <cell r="Z32">
            <v>22.450199999999999</v>
          </cell>
          <cell r="AA32">
            <v>12.824400000000001</v>
          </cell>
          <cell r="AB32">
            <v>20.8032</v>
          </cell>
          <cell r="AC32">
            <v>46.749000000000002</v>
          </cell>
          <cell r="AD32">
            <v>38.573</v>
          </cell>
          <cell r="AE32">
            <v>62.840200000000003</v>
          </cell>
          <cell r="AG32">
            <v>0</v>
          </cell>
          <cell r="AH32">
            <v>0</v>
          </cell>
          <cell r="AI32">
            <v>250</v>
          </cell>
        </row>
        <row r="33">
          <cell r="A33" t="str">
            <v>1720-Сосиски Вязанка Сливочные ТМ Стародворские колбасы ТС Вязанка амицел в мод газов.среде 0,45кг</v>
          </cell>
          <cell r="B33" t="str">
            <v>шт</v>
          </cell>
          <cell r="E33">
            <v>-4</v>
          </cell>
          <cell r="G33">
            <v>0.45</v>
          </cell>
          <cell r="H33">
            <v>45</v>
          </cell>
          <cell r="K33">
            <v>-4</v>
          </cell>
          <cell r="N33">
            <v>444.44444444444451</v>
          </cell>
          <cell r="O33">
            <v>333.33333333333331</v>
          </cell>
          <cell r="P33">
            <v>-0.8</v>
          </cell>
          <cell r="T33">
            <v>-972.22222222222229</v>
          </cell>
          <cell r="U33">
            <v>-972.22222222222229</v>
          </cell>
          <cell r="V33">
            <v>30</v>
          </cell>
          <cell r="W33">
            <v>60</v>
          </cell>
          <cell r="X33">
            <v>29.2</v>
          </cell>
          <cell r="Y33">
            <v>35.4</v>
          </cell>
          <cell r="Z33">
            <v>32.6</v>
          </cell>
          <cell r="AA33">
            <v>39</v>
          </cell>
          <cell r="AB33">
            <v>33.4</v>
          </cell>
          <cell r="AC33">
            <v>58.6</v>
          </cell>
          <cell r="AD33">
            <v>65</v>
          </cell>
          <cell r="AE33">
            <v>71.599999999999994</v>
          </cell>
          <cell r="AG33">
            <v>0</v>
          </cell>
          <cell r="AH33">
            <v>0</v>
          </cell>
          <cell r="AI33">
            <v>111</v>
          </cell>
        </row>
        <row r="34">
          <cell r="A34" t="str">
            <v>1721-Сосиски Вязанка Сливочные ТМ Стародворские колбасы</v>
          </cell>
          <cell r="B34" t="str">
            <v>кг</v>
          </cell>
          <cell r="C34">
            <v>506.56299999999999</v>
          </cell>
          <cell r="E34">
            <v>259.59199999999998</v>
          </cell>
          <cell r="F34">
            <v>7.6779999999999999</v>
          </cell>
          <cell r="G34">
            <v>1</v>
          </cell>
          <cell r="H34">
            <v>45</v>
          </cell>
          <cell r="K34">
            <v>259.59199999999998</v>
          </cell>
          <cell r="N34">
            <v>700</v>
          </cell>
          <cell r="O34">
            <v>700</v>
          </cell>
          <cell r="P34">
            <v>51.918399999999998</v>
          </cell>
          <cell r="T34">
            <v>27.113277758944804</v>
          </cell>
          <cell r="U34">
            <v>27.113277758944804</v>
          </cell>
          <cell r="V34">
            <v>98.6922</v>
          </cell>
          <cell r="W34">
            <v>107.6404</v>
          </cell>
          <cell r="X34">
            <v>63.856999999999992</v>
          </cell>
          <cell r="Y34">
            <v>64.816000000000003</v>
          </cell>
          <cell r="Z34">
            <v>101.94459999999999</v>
          </cell>
          <cell r="AA34">
            <v>77.189400000000006</v>
          </cell>
          <cell r="AB34">
            <v>94.509199999999993</v>
          </cell>
          <cell r="AC34">
            <v>121.8096</v>
          </cell>
          <cell r="AD34">
            <v>118.0616</v>
          </cell>
          <cell r="AE34">
            <v>217.45419999999999</v>
          </cell>
          <cell r="AG34">
            <v>0</v>
          </cell>
          <cell r="AH34">
            <v>40</v>
          </cell>
          <cell r="AI34">
            <v>1000</v>
          </cell>
        </row>
        <row r="35">
          <cell r="A35" t="str">
            <v>1728-Сосиски сливочные по-стародворски в оболочке</v>
          </cell>
          <cell r="B35" t="str">
            <v>кг</v>
          </cell>
          <cell r="C35">
            <v>85.924999999999997</v>
          </cell>
          <cell r="E35">
            <v>5.4349999999999996</v>
          </cell>
          <cell r="F35">
            <v>-0.112</v>
          </cell>
          <cell r="G35">
            <v>1</v>
          </cell>
          <cell r="H35">
            <v>40</v>
          </cell>
          <cell r="K35">
            <v>5.4349999999999996</v>
          </cell>
          <cell r="N35">
            <v>0</v>
          </cell>
          <cell r="O35">
            <v>100</v>
          </cell>
          <cell r="P35">
            <v>1.087</v>
          </cell>
          <cell r="T35">
            <v>91.893284268629259</v>
          </cell>
          <cell r="U35">
            <v>91.893284268629259</v>
          </cell>
          <cell r="V35">
            <v>12.9772</v>
          </cell>
          <cell r="W35">
            <v>-0.1676</v>
          </cell>
          <cell r="X35">
            <v>11.728400000000001</v>
          </cell>
          <cell r="Y35">
            <v>0</v>
          </cell>
          <cell r="Z35">
            <v>4.9908000000000001</v>
          </cell>
          <cell r="AA35">
            <v>8.2157999999999998</v>
          </cell>
          <cell r="AB35">
            <v>9.1988000000000003</v>
          </cell>
          <cell r="AC35">
            <v>-4.9188000000000001</v>
          </cell>
          <cell r="AD35">
            <v>0</v>
          </cell>
          <cell r="AE35">
            <v>20.519600000000001</v>
          </cell>
          <cell r="AG35">
            <v>0</v>
          </cell>
          <cell r="AH35">
            <v>0</v>
          </cell>
          <cell r="AI35">
            <v>0</v>
          </cell>
        </row>
        <row r="36">
          <cell r="A36" t="str">
            <v>1851-Колбаса Филедворская по-стародворски ТМ Стародворье в оболочке полиамид 0,4 кг.  ПОКОМ</v>
          </cell>
          <cell r="B36" t="str">
            <v>шт</v>
          </cell>
          <cell r="C36">
            <v>435</v>
          </cell>
          <cell r="E36">
            <v>150</v>
          </cell>
          <cell r="F36">
            <v>220</v>
          </cell>
          <cell r="G36">
            <v>0.4</v>
          </cell>
          <cell r="H36">
            <v>55</v>
          </cell>
          <cell r="K36">
            <v>150</v>
          </cell>
          <cell r="N36">
            <v>250</v>
          </cell>
          <cell r="O36">
            <v>250</v>
          </cell>
          <cell r="P36">
            <v>30</v>
          </cell>
          <cell r="T36">
            <v>24</v>
          </cell>
          <cell r="U36">
            <v>24</v>
          </cell>
          <cell r="V36">
            <v>52.6</v>
          </cell>
          <cell r="W36">
            <v>35.4</v>
          </cell>
          <cell r="X36">
            <v>31.6</v>
          </cell>
          <cell r="Y36">
            <v>32.799999999999997</v>
          </cell>
          <cell r="Z36">
            <v>35.799999999999997</v>
          </cell>
          <cell r="AA36">
            <v>33.200000000000003</v>
          </cell>
          <cell r="AB36">
            <v>25</v>
          </cell>
          <cell r="AC36">
            <v>23.4</v>
          </cell>
          <cell r="AD36">
            <v>35</v>
          </cell>
          <cell r="AE36">
            <v>31.8</v>
          </cell>
          <cell r="AG36">
            <v>0</v>
          </cell>
          <cell r="AH36">
            <v>144</v>
          </cell>
          <cell r="AI36">
            <v>100</v>
          </cell>
        </row>
        <row r="37">
          <cell r="A37" t="str">
            <v>1867-Колбаса Филейная ТМ Особый рецепт в оболочке полиамид большой батон.  ПОКОМ</v>
          </cell>
          <cell r="B37" t="str">
            <v>кг</v>
          </cell>
          <cell r="C37">
            <v>738.00699999999995</v>
          </cell>
          <cell r="E37">
            <v>398.30700000000002</v>
          </cell>
          <cell r="F37">
            <v>240.88300000000001</v>
          </cell>
          <cell r="G37">
            <v>1</v>
          </cell>
          <cell r="H37">
            <v>60</v>
          </cell>
          <cell r="K37">
            <v>398.30700000000002</v>
          </cell>
          <cell r="N37">
            <v>700</v>
          </cell>
          <cell r="O37">
            <v>400</v>
          </cell>
          <cell r="P37">
            <v>79.6614</v>
          </cell>
          <cell r="Q37">
            <v>93.022199999999913</v>
          </cell>
          <cell r="T37">
            <v>18</v>
          </cell>
          <cell r="U37">
            <v>16.832280125631737</v>
          </cell>
          <cell r="V37">
            <v>58.765200000000007</v>
          </cell>
          <cell r="W37">
            <v>85.500399999999999</v>
          </cell>
          <cell r="X37">
            <v>85.436199999999999</v>
          </cell>
          <cell r="Y37">
            <v>56.302600000000012</v>
          </cell>
          <cell r="Z37">
            <v>64.710799999999992</v>
          </cell>
          <cell r="AA37">
            <v>58.065399999999997</v>
          </cell>
          <cell r="AB37">
            <v>95.907600000000002</v>
          </cell>
          <cell r="AC37">
            <v>42.9452</v>
          </cell>
          <cell r="AD37">
            <v>44.039400000000001</v>
          </cell>
          <cell r="AE37">
            <v>99.839399999999998</v>
          </cell>
          <cell r="AG37">
            <v>93.022199999999913</v>
          </cell>
          <cell r="AH37">
            <v>795</v>
          </cell>
          <cell r="AI37">
            <v>500</v>
          </cell>
        </row>
        <row r="38">
          <cell r="A38" t="str">
            <v>1868-Колбаса Филейная ТМ Особый рецепт в оболочке полиамид 0,5 кг.  ПОКОМ</v>
          </cell>
          <cell r="B38" t="str">
            <v>шт</v>
          </cell>
          <cell r="E38">
            <v>-5</v>
          </cell>
          <cell r="G38">
            <v>0.5</v>
          </cell>
          <cell r="H38">
            <v>60</v>
          </cell>
          <cell r="K38">
            <v>-5</v>
          </cell>
          <cell r="N38">
            <v>0</v>
          </cell>
          <cell r="O38">
            <v>300</v>
          </cell>
          <cell r="P38">
            <v>-1</v>
          </cell>
          <cell r="T38">
            <v>-300</v>
          </cell>
          <cell r="U38">
            <v>-300</v>
          </cell>
          <cell r="V38">
            <v>17.399999999999999</v>
          </cell>
          <cell r="W38">
            <v>18.600000000000001</v>
          </cell>
          <cell r="X38">
            <v>17.399999999999999</v>
          </cell>
          <cell r="Y38">
            <v>24.8</v>
          </cell>
          <cell r="Z38">
            <v>20.2</v>
          </cell>
          <cell r="AA38">
            <v>24.4</v>
          </cell>
          <cell r="AB38">
            <v>18.2</v>
          </cell>
          <cell r="AC38">
            <v>25.2</v>
          </cell>
          <cell r="AD38">
            <v>36.799999999999997</v>
          </cell>
          <cell r="AE38">
            <v>28</v>
          </cell>
          <cell r="AF38" t="str">
            <v>завод не отгружает / мин 200</v>
          </cell>
          <cell r="AG38">
            <v>0</v>
          </cell>
          <cell r="AH38">
            <v>0</v>
          </cell>
          <cell r="AI38">
            <v>200</v>
          </cell>
        </row>
        <row r="39">
          <cell r="A39" t="str">
            <v>1869-Колбаса Молочная ТМ Особый рецепт в оболочке полиамид большой батон.  ПОКОМ</v>
          </cell>
          <cell r="B39" t="str">
            <v>кг</v>
          </cell>
          <cell r="C39">
            <v>537.39200000000005</v>
          </cell>
          <cell r="E39">
            <v>384.42900000000003</v>
          </cell>
          <cell r="F39">
            <v>70.287999999999997</v>
          </cell>
          <cell r="G39">
            <v>1</v>
          </cell>
          <cell r="H39">
            <v>60</v>
          </cell>
          <cell r="K39">
            <v>384.42900000000003</v>
          </cell>
          <cell r="N39">
            <v>500</v>
          </cell>
          <cell r="O39">
            <v>200</v>
          </cell>
          <cell r="P39">
            <v>76.885800000000003</v>
          </cell>
          <cell r="Q39">
            <v>613.65640000000008</v>
          </cell>
          <cell r="T39">
            <v>18</v>
          </cell>
          <cell r="U39">
            <v>10.018599013081738</v>
          </cell>
          <cell r="V39">
            <v>59.334600000000002</v>
          </cell>
          <cell r="W39">
            <v>78.549799999999991</v>
          </cell>
          <cell r="X39">
            <v>63.152200000000008</v>
          </cell>
          <cell r="Y39">
            <v>80.092999999999989</v>
          </cell>
          <cell r="Z39">
            <v>87.305800000000005</v>
          </cell>
          <cell r="AA39">
            <v>43.424400000000013</v>
          </cell>
          <cell r="AB39">
            <v>122.80240000000001</v>
          </cell>
          <cell r="AC39">
            <v>82.569600000000008</v>
          </cell>
          <cell r="AD39">
            <v>82.569600000000008</v>
          </cell>
          <cell r="AE39">
            <v>54.171199999999999</v>
          </cell>
          <cell r="AG39">
            <v>613.65640000000008</v>
          </cell>
          <cell r="AH39">
            <v>360</v>
          </cell>
          <cell r="AI39">
            <v>700</v>
          </cell>
        </row>
        <row r="40">
          <cell r="A40" t="str">
            <v>1870-Колбаса Со шпиком ТМ Особый рецепт в оболочке полиамид большой батон.  ПОКОМ</v>
          </cell>
          <cell r="B40" t="str">
            <v>кг</v>
          </cell>
          <cell r="C40">
            <v>708.58</v>
          </cell>
          <cell r="E40">
            <v>359.39499999999998</v>
          </cell>
          <cell r="F40">
            <v>279.15300000000002</v>
          </cell>
          <cell r="G40">
            <v>1</v>
          </cell>
          <cell r="H40">
            <v>60</v>
          </cell>
          <cell r="K40">
            <v>359.39499999999998</v>
          </cell>
          <cell r="N40">
            <v>400</v>
          </cell>
          <cell r="O40">
            <v>100</v>
          </cell>
          <cell r="P40">
            <v>71.878999999999991</v>
          </cell>
          <cell r="Q40">
            <v>514.66899999999987</v>
          </cell>
          <cell r="T40">
            <v>18</v>
          </cell>
          <cell r="U40">
            <v>10.839786307544625</v>
          </cell>
          <cell r="V40">
            <v>49.596200000000003</v>
          </cell>
          <cell r="W40">
            <v>60.602400000000003</v>
          </cell>
          <cell r="X40">
            <v>64.268599999999992</v>
          </cell>
          <cell r="Y40">
            <v>67.176999999999992</v>
          </cell>
          <cell r="Z40">
            <v>61.669400000000003</v>
          </cell>
          <cell r="AA40">
            <v>49.305399999999999</v>
          </cell>
          <cell r="AB40">
            <v>61.301200000000009</v>
          </cell>
          <cell r="AC40">
            <v>118.1164</v>
          </cell>
          <cell r="AD40">
            <v>112.1048</v>
          </cell>
          <cell r="AE40">
            <v>0</v>
          </cell>
          <cell r="AG40">
            <v>514.66899999999987</v>
          </cell>
          <cell r="AH40">
            <v>525</v>
          </cell>
          <cell r="AI40">
            <v>700</v>
          </cell>
        </row>
        <row r="41">
          <cell r="A41" t="str">
            <v>1871-Колбаса Филейная оригинальная ТМ Особый рецепт в оболочке полиамид 0,4 кг.  ПОКОМ</v>
          </cell>
          <cell r="B41" t="str">
            <v>шт</v>
          </cell>
          <cell r="C41">
            <v>319</v>
          </cell>
          <cell r="E41">
            <v>174</v>
          </cell>
          <cell r="F41">
            <v>6</v>
          </cell>
          <cell r="G41">
            <v>0.4</v>
          </cell>
          <cell r="H41">
            <v>60</v>
          </cell>
          <cell r="K41">
            <v>174</v>
          </cell>
          <cell r="N41">
            <v>250</v>
          </cell>
          <cell r="O41">
            <v>375</v>
          </cell>
          <cell r="P41">
            <v>34.799999999999997</v>
          </cell>
          <cell r="T41">
            <v>18.132183908045977</v>
          </cell>
          <cell r="U41">
            <v>18.132183908045977</v>
          </cell>
          <cell r="V41">
            <v>70.400000000000006</v>
          </cell>
          <cell r="W41">
            <v>39.6</v>
          </cell>
          <cell r="X41">
            <v>63</v>
          </cell>
          <cell r="Y41">
            <v>83.8</v>
          </cell>
          <cell r="Z41">
            <v>27.6</v>
          </cell>
          <cell r="AA41">
            <v>0</v>
          </cell>
          <cell r="AB41">
            <v>-0.6</v>
          </cell>
          <cell r="AC41">
            <v>29.6</v>
          </cell>
          <cell r="AD41">
            <v>36.4</v>
          </cell>
          <cell r="AE41">
            <v>62</v>
          </cell>
          <cell r="AF41" t="str">
            <v>26,02,25 завод не отгрузил 500шт.</v>
          </cell>
          <cell r="AG41">
            <v>0</v>
          </cell>
          <cell r="AH41">
            <v>44</v>
          </cell>
          <cell r="AI41">
            <v>200</v>
          </cell>
        </row>
        <row r="42">
          <cell r="A42" t="str">
            <v>1875-Колбаса Филейная оригинальная ТМ Особый рецепт в оболочке полиамид.  ПОКОМ</v>
          </cell>
          <cell r="B42" t="str">
            <v>кг</v>
          </cell>
          <cell r="C42">
            <v>856.28300000000002</v>
          </cell>
          <cell r="E42">
            <v>422.67500000000001</v>
          </cell>
          <cell r="F42">
            <v>268.64499999999998</v>
          </cell>
          <cell r="G42">
            <v>1</v>
          </cell>
          <cell r="H42">
            <v>60</v>
          </cell>
          <cell r="K42">
            <v>422.67500000000001</v>
          </cell>
          <cell r="N42">
            <v>500</v>
          </cell>
          <cell r="O42">
            <v>400</v>
          </cell>
          <cell r="P42">
            <v>84.534999999999997</v>
          </cell>
          <cell r="Q42">
            <v>352.9849999999999</v>
          </cell>
          <cell r="T42">
            <v>18</v>
          </cell>
          <cell r="U42">
            <v>13.824392263559472</v>
          </cell>
          <cell r="V42">
            <v>74.565799999999996</v>
          </cell>
          <cell r="W42">
            <v>112.387</v>
          </cell>
          <cell r="X42">
            <v>76.830799999999996</v>
          </cell>
          <cell r="Y42">
            <v>99.215400000000002</v>
          </cell>
          <cell r="Z42">
            <v>55.567799999999998</v>
          </cell>
          <cell r="AA42">
            <v>8.0313999999999997</v>
          </cell>
          <cell r="AB42">
            <v>121.01779999999999</v>
          </cell>
          <cell r="AC42">
            <v>70.008200000000002</v>
          </cell>
          <cell r="AD42">
            <v>61.3202</v>
          </cell>
          <cell r="AE42">
            <v>71.735600000000005</v>
          </cell>
          <cell r="AG42">
            <v>352.9849999999999</v>
          </cell>
          <cell r="AH42">
            <v>540</v>
          </cell>
          <cell r="AI42">
            <v>700</v>
          </cell>
        </row>
        <row r="43">
          <cell r="A43" t="str">
            <v>1952-Колбаса Со шпиком ТМ Особый рецепт в оболочке полиамид 0,5 кг.  ПОКОМ</v>
          </cell>
          <cell r="B43" t="str">
            <v>шт</v>
          </cell>
          <cell r="C43">
            <v>324</v>
          </cell>
          <cell r="E43">
            <v>110</v>
          </cell>
          <cell r="F43">
            <v>198</v>
          </cell>
          <cell r="G43">
            <v>0.5</v>
          </cell>
          <cell r="H43">
            <v>60</v>
          </cell>
          <cell r="K43">
            <v>110</v>
          </cell>
          <cell r="N43">
            <v>0</v>
          </cell>
          <cell r="O43">
            <v>200</v>
          </cell>
          <cell r="P43">
            <v>22</v>
          </cell>
          <cell r="T43">
            <v>18.09090909090909</v>
          </cell>
          <cell r="U43">
            <v>18.09090909090909</v>
          </cell>
          <cell r="V43">
            <v>34.799999999999997</v>
          </cell>
          <cell r="W43">
            <v>12</v>
          </cell>
          <cell r="X43">
            <v>30</v>
          </cell>
          <cell r="Y43">
            <v>14.6</v>
          </cell>
          <cell r="Z43">
            <v>14.8</v>
          </cell>
          <cell r="AA43">
            <v>26.4</v>
          </cell>
          <cell r="AB43">
            <v>17.600000000000001</v>
          </cell>
          <cell r="AC43">
            <v>-13</v>
          </cell>
          <cell r="AD43">
            <v>11.8</v>
          </cell>
          <cell r="AE43">
            <v>5.6</v>
          </cell>
          <cell r="AG43">
            <v>0</v>
          </cell>
          <cell r="AH43">
            <v>180</v>
          </cell>
          <cell r="AI43">
            <v>100</v>
          </cell>
        </row>
        <row r="44">
          <cell r="A44" t="str">
            <v>2027 Ветчина Нежная п/а ТМ Особый рецепт шт. 0,4кг</v>
          </cell>
          <cell r="B44" t="str">
            <v>шт</v>
          </cell>
          <cell r="C44">
            <v>250</v>
          </cell>
          <cell r="E44">
            <v>138</v>
          </cell>
          <cell r="F44">
            <v>36</v>
          </cell>
          <cell r="G44">
            <v>0.4</v>
          </cell>
          <cell r="H44">
            <v>50</v>
          </cell>
          <cell r="K44">
            <v>138</v>
          </cell>
          <cell r="N44">
            <v>0</v>
          </cell>
          <cell r="O44">
            <v>250</v>
          </cell>
          <cell r="P44">
            <v>27.6</v>
          </cell>
          <cell r="Q44">
            <v>210.8</v>
          </cell>
          <cell r="T44">
            <v>18</v>
          </cell>
          <cell r="U44">
            <v>10.362318840579709</v>
          </cell>
          <cell r="V44">
            <v>13.8</v>
          </cell>
          <cell r="W44">
            <v>3.6</v>
          </cell>
          <cell r="X44">
            <v>18</v>
          </cell>
          <cell r="Y44">
            <v>2</v>
          </cell>
          <cell r="Z44">
            <v>14.8</v>
          </cell>
          <cell r="AA44">
            <v>10</v>
          </cell>
          <cell r="AB44">
            <v>12.4</v>
          </cell>
          <cell r="AC44">
            <v>28.8</v>
          </cell>
          <cell r="AD44">
            <v>20.2</v>
          </cell>
          <cell r="AE44">
            <v>5.2</v>
          </cell>
          <cell r="AG44">
            <v>84.320000000000007</v>
          </cell>
          <cell r="AH44">
            <v>0</v>
          </cell>
          <cell r="AI44">
            <v>0</v>
          </cell>
        </row>
        <row r="45">
          <cell r="A45" t="str">
            <v>2074-Сосиски Молочные для завтрака Особый рецепт</v>
          </cell>
          <cell r="B45" t="str">
            <v>кг</v>
          </cell>
          <cell r="C45">
            <v>674.74099999999999</v>
          </cell>
          <cell r="E45">
            <v>243.14000000000001</v>
          </cell>
          <cell r="F45">
            <v>10.298</v>
          </cell>
          <cell r="G45">
            <v>1</v>
          </cell>
          <cell r="H45">
            <v>40</v>
          </cell>
          <cell r="K45">
            <v>243.14000000000001</v>
          </cell>
          <cell r="N45">
            <v>900</v>
          </cell>
          <cell r="O45">
            <v>1300</v>
          </cell>
          <cell r="P45">
            <v>48.628</v>
          </cell>
          <cell r="T45">
            <v>45.45319568972608</v>
          </cell>
          <cell r="U45">
            <v>45.45319568972608</v>
          </cell>
          <cell r="V45">
            <v>170.7062</v>
          </cell>
          <cell r="W45">
            <v>157.10579999999999</v>
          </cell>
          <cell r="X45">
            <v>121.3802</v>
          </cell>
          <cell r="Y45">
            <v>149.50800000000001</v>
          </cell>
          <cell r="Z45">
            <v>99.543199999999999</v>
          </cell>
          <cell r="AA45">
            <v>122.8976</v>
          </cell>
          <cell r="AB45">
            <v>177.56960000000001</v>
          </cell>
          <cell r="AC45">
            <v>186.5068</v>
          </cell>
          <cell r="AD45">
            <v>178.52080000000001</v>
          </cell>
          <cell r="AE45">
            <v>241.73</v>
          </cell>
          <cell r="AF45" t="str">
            <v>прогноз</v>
          </cell>
          <cell r="AG45">
            <v>0</v>
          </cell>
          <cell r="AH45">
            <v>0</v>
          </cell>
          <cell r="AI45">
            <v>1500</v>
          </cell>
        </row>
        <row r="46">
          <cell r="A46" t="str">
            <v>2094 Вареные колбасы Докторская Дугушка Дугушка Весовые Вектор Стародворье, вес 1кг</v>
          </cell>
          <cell r="B46" t="str">
            <v>кг</v>
          </cell>
          <cell r="E46">
            <v>207.20699999999999</v>
          </cell>
          <cell r="F46">
            <v>560.10199999999998</v>
          </cell>
          <cell r="G46">
            <v>1</v>
          </cell>
          <cell r="H46">
            <v>60</v>
          </cell>
          <cell r="I46" t="str">
            <v>есть дубль</v>
          </cell>
          <cell r="K46">
            <v>207.20699999999999</v>
          </cell>
          <cell r="N46">
            <v>0</v>
          </cell>
          <cell r="O46">
            <v>300</v>
          </cell>
          <cell r="P46">
            <v>41.441400000000002</v>
          </cell>
          <cell r="T46">
            <v>20.754655972047274</v>
          </cell>
          <cell r="U46">
            <v>20.754655972047274</v>
          </cell>
          <cell r="V46">
            <v>62.803800000000003</v>
          </cell>
          <cell r="W46">
            <v>53.181800000000003</v>
          </cell>
          <cell r="X46">
            <v>50.882399999999997</v>
          </cell>
          <cell r="Y46">
            <v>72.921199999999999</v>
          </cell>
          <cell r="Z46">
            <v>35.092599999999997</v>
          </cell>
          <cell r="AA46">
            <v>0</v>
          </cell>
          <cell r="AB46">
            <v>63.048000000000002</v>
          </cell>
          <cell r="AC46">
            <v>34.984400000000008</v>
          </cell>
          <cell r="AD46">
            <v>39.599200000000003</v>
          </cell>
          <cell r="AE46">
            <v>11.9422</v>
          </cell>
          <cell r="AF46" t="str">
            <v>пожеланиеи тк</v>
          </cell>
          <cell r="AG46">
            <v>0</v>
          </cell>
          <cell r="AH46">
            <v>345</v>
          </cell>
          <cell r="AI46">
            <v>300</v>
          </cell>
        </row>
        <row r="47">
          <cell r="A47" t="str">
            <v>2150 В/к колбасы Рубленая Запеченная Дугушка Весовые Вектор Стародворье, вес 1кг</v>
          </cell>
          <cell r="B47" t="str">
            <v>кг</v>
          </cell>
          <cell r="C47">
            <v>633.01599999999996</v>
          </cell>
          <cell r="E47">
            <v>180.55099999999999</v>
          </cell>
          <cell r="F47">
            <v>281.44200000000001</v>
          </cell>
          <cell r="G47">
            <v>1</v>
          </cell>
          <cell r="H47">
            <v>70</v>
          </cell>
          <cell r="K47">
            <v>180.55099999999999</v>
          </cell>
          <cell r="N47">
            <v>0</v>
          </cell>
          <cell r="O47">
            <v>400</v>
          </cell>
          <cell r="P47">
            <v>36.110199999999999</v>
          </cell>
          <cell r="T47">
            <v>18.871177672790513</v>
          </cell>
          <cell r="U47">
            <v>18.871177672790513</v>
          </cell>
          <cell r="V47">
            <v>54.906599999999997</v>
          </cell>
          <cell r="W47">
            <v>45.410400000000003</v>
          </cell>
          <cell r="X47">
            <v>38.8108</v>
          </cell>
          <cell r="Y47">
            <v>48.449599999999997</v>
          </cell>
          <cell r="Z47">
            <v>16.1174</v>
          </cell>
          <cell r="AA47">
            <v>20.751799999999999</v>
          </cell>
          <cell r="AB47">
            <v>45.137800000000013</v>
          </cell>
          <cell r="AC47">
            <v>-7.9296000000000006</v>
          </cell>
          <cell r="AD47">
            <v>24.040800000000001</v>
          </cell>
          <cell r="AE47">
            <v>74.7774</v>
          </cell>
          <cell r="AF47" t="str">
            <v>пожеланиеи тк</v>
          </cell>
          <cell r="AG47">
            <v>0</v>
          </cell>
          <cell r="AH47">
            <v>150</v>
          </cell>
          <cell r="AI47">
            <v>100</v>
          </cell>
        </row>
        <row r="48">
          <cell r="A48" t="str">
            <v>2205-Сосиски Молочные для завтрака ТМ Особый рецепт 0,4кг</v>
          </cell>
          <cell r="B48" t="str">
            <v>шт</v>
          </cell>
          <cell r="C48">
            <v>821</v>
          </cell>
          <cell r="E48">
            <v>175</v>
          </cell>
          <cell r="G48">
            <v>0.4</v>
          </cell>
          <cell r="H48">
            <v>40</v>
          </cell>
          <cell r="K48">
            <v>175</v>
          </cell>
          <cell r="N48">
            <v>875</v>
          </cell>
          <cell r="O48">
            <v>1000</v>
          </cell>
          <cell r="P48">
            <v>35</v>
          </cell>
          <cell r="T48">
            <v>53.571428571428569</v>
          </cell>
          <cell r="U48">
            <v>53.571428571428569</v>
          </cell>
          <cell r="V48">
            <v>156.80000000000001</v>
          </cell>
          <cell r="W48">
            <v>131.19999999999999</v>
          </cell>
          <cell r="X48">
            <v>90.8</v>
          </cell>
          <cell r="Y48">
            <v>120.6</v>
          </cell>
          <cell r="Z48">
            <v>69</v>
          </cell>
          <cell r="AA48">
            <v>90.4</v>
          </cell>
          <cell r="AB48">
            <v>106.2</v>
          </cell>
          <cell r="AC48">
            <v>97</v>
          </cell>
          <cell r="AD48">
            <v>107.6</v>
          </cell>
          <cell r="AE48">
            <v>227.8</v>
          </cell>
          <cell r="AG48">
            <v>0</v>
          </cell>
          <cell r="AH48">
            <v>168</v>
          </cell>
          <cell r="AI48">
            <v>0</v>
          </cell>
        </row>
        <row r="49">
          <cell r="A49" t="str">
            <v>2472 Сардельки Левантские Особая Без свинины Весовые NDX мгс Особый рецепт, вес 1кг</v>
          </cell>
          <cell r="B49" t="str">
            <v>кг</v>
          </cell>
          <cell r="C49">
            <v>576.20600000000002</v>
          </cell>
          <cell r="E49">
            <v>289.096</v>
          </cell>
          <cell r="F49">
            <v>116.628</v>
          </cell>
          <cell r="G49">
            <v>1</v>
          </cell>
          <cell r="H49">
            <v>40</v>
          </cell>
          <cell r="K49">
            <v>289.096</v>
          </cell>
          <cell r="N49">
            <v>350</v>
          </cell>
          <cell r="O49">
            <v>300</v>
          </cell>
          <cell r="P49">
            <v>57.819200000000002</v>
          </cell>
          <cell r="Q49">
            <v>274.11759999999998</v>
          </cell>
          <cell r="T49">
            <v>18</v>
          </cell>
          <cell r="U49">
            <v>13.259055815369287</v>
          </cell>
          <cell r="V49">
            <v>74.38000000000001</v>
          </cell>
          <cell r="W49">
            <v>66.489400000000003</v>
          </cell>
          <cell r="X49">
            <v>46.83</v>
          </cell>
          <cell r="Y49">
            <v>73.261200000000002</v>
          </cell>
          <cell r="Z49">
            <v>38.764600000000002</v>
          </cell>
          <cell r="AA49">
            <v>47.242800000000003</v>
          </cell>
          <cell r="AB49">
            <v>86.790400000000005</v>
          </cell>
          <cell r="AC49">
            <v>80.720399999999998</v>
          </cell>
          <cell r="AD49">
            <v>40.392000000000003</v>
          </cell>
          <cell r="AE49">
            <v>98.791799999999995</v>
          </cell>
          <cell r="AF49" t="str">
            <v>пожеланиеи тк</v>
          </cell>
          <cell r="AG49">
            <v>274.11759999999998</v>
          </cell>
          <cell r="AH49">
            <v>200</v>
          </cell>
          <cell r="AI49">
            <v>300</v>
          </cell>
        </row>
        <row r="50">
          <cell r="A50" t="str">
            <v>2634 Колбаса Дугушка Стародворская ТМ Стародворье ТС Дугушка  ПОКОМ</v>
          </cell>
          <cell r="B50" t="str">
            <v>кг</v>
          </cell>
          <cell r="C50">
            <v>836.25900000000001</v>
          </cell>
          <cell r="E50">
            <v>207.20699999999999</v>
          </cell>
          <cell r="F50">
            <v>560.10199999999998</v>
          </cell>
          <cell r="G50">
            <v>0</v>
          </cell>
          <cell r="I50" t="str">
            <v>дубль на 2094</v>
          </cell>
          <cell r="K50">
            <v>207.20699999999999</v>
          </cell>
          <cell r="P50">
            <v>41.441400000000002</v>
          </cell>
          <cell r="T50">
            <v>13.515518298126993</v>
          </cell>
          <cell r="U50">
            <v>13.515518298126993</v>
          </cell>
          <cell r="V50">
            <v>62.803800000000003</v>
          </cell>
          <cell r="W50">
            <v>53.181800000000003</v>
          </cell>
          <cell r="X50">
            <v>50.882399999999997</v>
          </cell>
          <cell r="Y50">
            <v>72.921199999999999</v>
          </cell>
          <cell r="Z50">
            <v>35.092599999999997</v>
          </cell>
          <cell r="AA50">
            <v>47.344999999999999</v>
          </cell>
          <cell r="AB50">
            <v>63.048000000000002</v>
          </cell>
          <cell r="AC50">
            <v>34.984400000000008</v>
          </cell>
          <cell r="AD50">
            <v>39.599200000000003</v>
          </cell>
          <cell r="AE50">
            <v>59.841999999999999</v>
          </cell>
        </row>
        <row r="51">
          <cell r="A51" t="str">
            <v>Вареные колбасы «Филейская» Весовые Вектор ТМ «Вязанка»  ПОКОМ</v>
          </cell>
          <cell r="B51" t="str">
            <v>кг</v>
          </cell>
          <cell r="C51">
            <v>117.529</v>
          </cell>
          <cell r="E51">
            <v>77.430000000000007</v>
          </cell>
          <cell r="F51">
            <v>5.46</v>
          </cell>
          <cell r="G51">
            <v>1</v>
          </cell>
          <cell r="H51">
            <v>50</v>
          </cell>
          <cell r="K51">
            <v>77.430000000000007</v>
          </cell>
          <cell r="N51">
            <v>100</v>
          </cell>
          <cell r="O51">
            <v>100</v>
          </cell>
          <cell r="P51">
            <v>15.486000000000001</v>
          </cell>
          <cell r="Q51">
            <v>73.287999999999997</v>
          </cell>
          <cell r="T51">
            <v>18</v>
          </cell>
          <cell r="U51">
            <v>13.267467389900553</v>
          </cell>
          <cell r="V51">
            <v>24.9056</v>
          </cell>
          <cell r="W51">
            <v>2.1402000000000001</v>
          </cell>
          <cell r="X51">
            <v>12.6754</v>
          </cell>
          <cell r="Y51">
            <v>13.949400000000001</v>
          </cell>
          <cell r="Z51">
            <v>8.5684000000000005</v>
          </cell>
          <cell r="AA51">
            <v>9.5191999999999997</v>
          </cell>
          <cell r="AB51">
            <v>13.788</v>
          </cell>
          <cell r="AC51">
            <v>15.5586</v>
          </cell>
          <cell r="AD51">
            <v>12.621600000000001</v>
          </cell>
          <cell r="AE51">
            <v>21.080400000000001</v>
          </cell>
          <cell r="AG51">
            <v>73.287999999999997</v>
          </cell>
          <cell r="AH51">
            <v>66</v>
          </cell>
          <cell r="AI51">
            <v>100</v>
          </cell>
        </row>
        <row r="52">
          <cell r="A52" t="str">
            <v>Вареные колбасы «Филейская» Фикс.вес 0,45 Вектор ТМ «Вязанка»  ПОКОМ</v>
          </cell>
          <cell r="B52" t="str">
            <v>шт</v>
          </cell>
          <cell r="C52">
            <v>46</v>
          </cell>
          <cell r="E52">
            <v>11</v>
          </cell>
          <cell r="G52">
            <v>0.45</v>
          </cell>
          <cell r="H52">
            <v>50</v>
          </cell>
          <cell r="K52">
            <v>11</v>
          </cell>
          <cell r="N52">
            <v>222.2222222222222</v>
          </cell>
          <cell r="O52">
            <v>222.2222222222222</v>
          </cell>
          <cell r="P52">
            <v>2.2000000000000002</v>
          </cell>
          <cell r="T52">
            <v>202.02020202020199</v>
          </cell>
          <cell r="U52">
            <v>202.02020202020199</v>
          </cell>
          <cell r="V52">
            <v>40.6</v>
          </cell>
          <cell r="W52">
            <v>22.6</v>
          </cell>
          <cell r="X52">
            <v>24.6</v>
          </cell>
          <cell r="Y52">
            <v>28.8</v>
          </cell>
          <cell r="Z52">
            <v>24</v>
          </cell>
          <cell r="AA52">
            <v>33.799999999999997</v>
          </cell>
          <cell r="AB52">
            <v>31.2</v>
          </cell>
          <cell r="AC52">
            <v>35</v>
          </cell>
          <cell r="AD52">
            <v>57</v>
          </cell>
          <cell r="AE52">
            <v>54.4</v>
          </cell>
          <cell r="AG52">
            <v>0</v>
          </cell>
          <cell r="AH52">
            <v>0</v>
          </cell>
          <cell r="AI52">
            <v>222</v>
          </cell>
        </row>
        <row r="53">
          <cell r="A53" t="str">
            <v>Вареные колбасы Докторская ГОСТ Вязанка Фикс.вес 0,4 Вектор Вязанка  ПОКОМ</v>
          </cell>
          <cell r="B53" t="str">
            <v>шт</v>
          </cell>
          <cell r="C53">
            <v>250</v>
          </cell>
          <cell r="E53">
            <v>160</v>
          </cell>
          <cell r="G53">
            <v>0.4</v>
          </cell>
          <cell r="H53">
            <v>50</v>
          </cell>
          <cell r="K53">
            <v>160</v>
          </cell>
          <cell r="N53">
            <v>375</v>
          </cell>
          <cell r="O53">
            <v>250</v>
          </cell>
          <cell r="P53">
            <v>32</v>
          </cell>
          <cell r="T53">
            <v>19.53125</v>
          </cell>
          <cell r="U53">
            <v>19.53125</v>
          </cell>
          <cell r="V53">
            <v>25.8</v>
          </cell>
          <cell r="W53">
            <v>46.2</v>
          </cell>
          <cell r="X53">
            <v>43.4</v>
          </cell>
          <cell r="Y53">
            <v>23.2</v>
          </cell>
          <cell r="Z53">
            <v>34.6</v>
          </cell>
          <cell r="AA53">
            <v>26.6</v>
          </cell>
          <cell r="AB53">
            <v>43.2</v>
          </cell>
          <cell r="AC53">
            <v>71</v>
          </cell>
          <cell r="AD53">
            <v>57.8</v>
          </cell>
          <cell r="AE53">
            <v>48.6</v>
          </cell>
          <cell r="AG53">
            <v>0</v>
          </cell>
          <cell r="AH53">
            <v>68</v>
          </cell>
          <cell r="AI53">
            <v>250</v>
          </cell>
        </row>
        <row r="54">
          <cell r="A54" t="str">
            <v>Вареные колбасы Молокуша Вязанка Вес п/а Вязанка  ПОКОМ</v>
          </cell>
          <cell r="B54" t="str">
            <v>кг</v>
          </cell>
          <cell r="C54">
            <v>148.697</v>
          </cell>
          <cell r="E54">
            <v>66.367999999999995</v>
          </cell>
          <cell r="F54">
            <v>63.648000000000003</v>
          </cell>
          <cell r="G54">
            <v>1</v>
          </cell>
          <cell r="H54">
            <v>50</v>
          </cell>
          <cell r="K54">
            <v>66.367999999999995</v>
          </cell>
          <cell r="N54">
            <v>100</v>
          </cell>
          <cell r="O54">
            <v>100</v>
          </cell>
          <cell r="P54">
            <v>13.273599999999998</v>
          </cell>
          <cell r="T54">
            <v>19.862584378013505</v>
          </cell>
          <cell r="U54">
            <v>19.862584378013505</v>
          </cell>
          <cell r="V54">
            <v>21.547599999999999</v>
          </cell>
          <cell r="W54">
            <v>7.4947999999999997</v>
          </cell>
          <cell r="X54">
            <v>17.145800000000001</v>
          </cell>
          <cell r="Y54">
            <v>15.8568</v>
          </cell>
          <cell r="Z54">
            <v>8.4109999999999996</v>
          </cell>
          <cell r="AA54">
            <v>12.446400000000001</v>
          </cell>
          <cell r="AB54">
            <v>12.026999999999999</v>
          </cell>
          <cell r="AC54">
            <v>24.9512</v>
          </cell>
          <cell r="AD54">
            <v>21.7942</v>
          </cell>
          <cell r="AE54">
            <v>20.4556</v>
          </cell>
          <cell r="AG54">
            <v>0</v>
          </cell>
          <cell r="AH54">
            <v>0</v>
          </cell>
          <cell r="AI54">
            <v>150</v>
          </cell>
        </row>
        <row r="55">
          <cell r="A55" t="str">
            <v>Вареные колбасы Сливушка Вязанка Фикс.вес 0,45 П/а Вязанка  ПОКОМ</v>
          </cell>
          <cell r="B55" t="str">
            <v>шт</v>
          </cell>
          <cell r="C55">
            <v>334</v>
          </cell>
          <cell r="E55">
            <v>297</v>
          </cell>
          <cell r="F55">
            <v>-8</v>
          </cell>
          <cell r="G55">
            <v>0.45</v>
          </cell>
          <cell r="H55">
            <v>50</v>
          </cell>
          <cell r="K55">
            <v>297</v>
          </cell>
          <cell r="N55">
            <v>444.44444444444451</v>
          </cell>
          <cell r="O55">
            <v>555.55555555555554</v>
          </cell>
          <cell r="P55">
            <v>59.4</v>
          </cell>
          <cell r="Q55">
            <v>77.199999999999989</v>
          </cell>
          <cell r="T55">
            <v>18</v>
          </cell>
          <cell r="U55">
            <v>16.700336700336702</v>
          </cell>
          <cell r="V55">
            <v>86.2</v>
          </cell>
          <cell r="W55">
            <v>103.2</v>
          </cell>
          <cell r="X55">
            <v>25.4</v>
          </cell>
          <cell r="Y55">
            <v>55.8</v>
          </cell>
          <cell r="Z55">
            <v>68</v>
          </cell>
          <cell r="AA55">
            <v>65.2</v>
          </cell>
          <cell r="AB55">
            <v>53.2</v>
          </cell>
          <cell r="AC55">
            <v>106.2</v>
          </cell>
          <cell r="AD55">
            <v>81.599999999999994</v>
          </cell>
          <cell r="AE55">
            <v>88.6</v>
          </cell>
          <cell r="AF55" t="str">
            <v>пожеланиеи тк</v>
          </cell>
          <cell r="AG55">
            <v>34.739999999999995</v>
          </cell>
          <cell r="AH55">
            <v>63</v>
          </cell>
          <cell r="AI55">
            <v>0</v>
          </cell>
        </row>
        <row r="56">
          <cell r="A56" t="str">
            <v>С/к колбасы Баварская Бавария Фикс.вес 0,17 б/о терм/п Стародворье</v>
          </cell>
          <cell r="B56" t="str">
            <v>шт</v>
          </cell>
          <cell r="C56">
            <v>72</v>
          </cell>
          <cell r="E56">
            <v>30</v>
          </cell>
          <cell r="F56">
            <v>42</v>
          </cell>
          <cell r="G56">
            <v>0.17</v>
          </cell>
          <cell r="H56">
            <v>180</v>
          </cell>
          <cell r="K56">
            <v>30</v>
          </cell>
          <cell r="N56">
            <v>0</v>
          </cell>
          <cell r="O56">
            <v>294.11764705882348</v>
          </cell>
          <cell r="P56">
            <v>6</v>
          </cell>
          <cell r="T56">
            <v>56.019607843137244</v>
          </cell>
          <cell r="U56">
            <v>56.019607843137244</v>
          </cell>
          <cell r="V56">
            <v>8.6</v>
          </cell>
          <cell r="W56">
            <v>10.6</v>
          </cell>
          <cell r="X56">
            <v>6.6</v>
          </cell>
          <cell r="Y56">
            <v>16</v>
          </cell>
          <cell r="Z56">
            <v>13</v>
          </cell>
          <cell r="AA56">
            <v>6</v>
          </cell>
          <cell r="AB56">
            <v>7.2</v>
          </cell>
          <cell r="AC56">
            <v>11.4</v>
          </cell>
          <cell r="AD56">
            <v>8</v>
          </cell>
          <cell r="AE56">
            <v>3.2</v>
          </cell>
          <cell r="AG56">
            <v>0</v>
          </cell>
          <cell r="AH56">
            <v>3</v>
          </cell>
          <cell r="AI56">
            <v>0</v>
          </cell>
        </row>
        <row r="57">
          <cell r="A57" t="str">
            <v>С/к колбасы Швейцарская Бордо Фикс.вес 0,17 Фиброуз терм/п Стародворье</v>
          </cell>
          <cell r="B57" t="str">
            <v>шт</v>
          </cell>
          <cell r="C57">
            <v>300</v>
          </cell>
          <cell r="E57">
            <v>34</v>
          </cell>
          <cell r="F57">
            <v>266</v>
          </cell>
          <cell r="G57">
            <v>0.17</v>
          </cell>
          <cell r="H57">
            <v>180</v>
          </cell>
          <cell r="K57">
            <v>34</v>
          </cell>
          <cell r="N57">
            <v>0</v>
          </cell>
          <cell r="O57">
            <v>0</v>
          </cell>
          <cell r="P57">
            <v>6.8</v>
          </cell>
          <cell r="T57">
            <v>39.117647058823529</v>
          </cell>
          <cell r="U57">
            <v>39.117647058823529</v>
          </cell>
          <cell r="V57">
            <v>14</v>
          </cell>
          <cell r="W57">
            <v>16.600000000000001</v>
          </cell>
          <cell r="X57">
            <v>26.4</v>
          </cell>
          <cell r="Y57">
            <v>16.399999999999999</v>
          </cell>
          <cell r="Z57">
            <v>19.600000000000001</v>
          </cell>
          <cell r="AA57">
            <v>0</v>
          </cell>
          <cell r="AB57">
            <v>34</v>
          </cell>
          <cell r="AC57">
            <v>0</v>
          </cell>
          <cell r="AD57">
            <v>10.6</v>
          </cell>
          <cell r="AE57">
            <v>11</v>
          </cell>
          <cell r="AF57" t="str">
            <v>нужно увеличить продажи</v>
          </cell>
          <cell r="AG57">
            <v>0</v>
          </cell>
          <cell r="AH57">
            <v>45</v>
          </cell>
          <cell r="AI57">
            <v>150</v>
          </cell>
        </row>
        <row r="58">
          <cell r="A58" t="str">
            <v>У_1201 В/к колбасы Сервелат Мясорубский с мелкорубленным окороком Бордо Весовой фиброуз Стародворье  П</v>
          </cell>
          <cell r="B58" t="str">
            <v>кг</v>
          </cell>
          <cell r="D58">
            <v>25.34</v>
          </cell>
          <cell r="F58">
            <v>25.34</v>
          </cell>
          <cell r="G58">
            <v>0</v>
          </cell>
          <cell r="I58" t="str">
            <v>уценка</v>
          </cell>
          <cell r="K58">
            <v>0</v>
          </cell>
          <cell r="P58">
            <v>0</v>
          </cell>
          <cell r="T58" t="e">
            <v>#DIV/0!</v>
          </cell>
          <cell r="U58" t="e">
            <v>#DIV/0!</v>
          </cell>
          <cell r="V58">
            <v>0</v>
          </cell>
          <cell r="W58">
            <v>0</v>
          </cell>
          <cell r="X58">
            <v>0</v>
          </cell>
          <cell r="Y58">
            <v>0</v>
          </cell>
          <cell r="Z58">
            <v>0</v>
          </cell>
          <cell r="AA58">
            <v>0</v>
          </cell>
          <cell r="AB58">
            <v>0</v>
          </cell>
          <cell r="AC58">
            <v>0</v>
          </cell>
          <cell r="AD58">
            <v>0</v>
          </cell>
          <cell r="AE58">
            <v>0</v>
          </cell>
        </row>
        <row r="59">
          <cell r="A59" t="str">
            <v>У_1204 Копченые колбасы Салями Мясорубская с рубленым шпиком Бордо Весовой фиброуз Стародворье  ПОКОМ</v>
          </cell>
          <cell r="B59" t="str">
            <v>кг</v>
          </cell>
          <cell r="D59">
            <v>34.6</v>
          </cell>
          <cell r="F59">
            <v>34.6</v>
          </cell>
          <cell r="G59">
            <v>0</v>
          </cell>
          <cell r="I59" t="str">
            <v>уценка</v>
          </cell>
          <cell r="K59">
            <v>0</v>
          </cell>
          <cell r="P59">
            <v>0</v>
          </cell>
          <cell r="T59" t="e">
            <v>#DIV/0!</v>
          </cell>
          <cell r="U59" t="e">
            <v>#DIV/0!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</row>
        <row r="60">
          <cell r="A60" t="str">
            <v>У_1314-Сосиски Молокуши миникушай Вязанка Ф/в 0,45 амилюкс мгс Вязанка</v>
          </cell>
          <cell r="B60" t="str">
            <v>шт</v>
          </cell>
          <cell r="D60">
            <v>109</v>
          </cell>
          <cell r="F60">
            <v>109</v>
          </cell>
          <cell r="G60">
            <v>0</v>
          </cell>
          <cell r="I60" t="str">
            <v>уценка</v>
          </cell>
          <cell r="K60">
            <v>0</v>
          </cell>
          <cell r="P60">
            <v>0</v>
          </cell>
          <cell r="T60" t="e">
            <v>#DIV/0!</v>
          </cell>
          <cell r="U60" t="e">
            <v>#DIV/0!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0</v>
          </cell>
        </row>
        <row r="61">
          <cell r="A61" t="str">
            <v>У_1409 Сосиски Сочинки по-баварски ТМ Стародворье полиамид мгс вес СК3  ПОКОМ</v>
          </cell>
          <cell r="B61" t="str">
            <v>кг</v>
          </cell>
          <cell r="D61">
            <v>52.25</v>
          </cell>
          <cell r="F61">
            <v>52.25</v>
          </cell>
          <cell r="G61">
            <v>0</v>
          </cell>
          <cell r="I61" t="str">
            <v>уценка</v>
          </cell>
          <cell r="K61">
            <v>0</v>
          </cell>
          <cell r="P61">
            <v>0</v>
          </cell>
          <cell r="T61" t="e">
            <v>#DIV/0!</v>
          </cell>
          <cell r="U61" t="e">
            <v>#DIV/0!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</row>
        <row r="62">
          <cell r="A62" t="str">
            <v>У_1523-Сосиски Вязанка Молочные ТМ Стародворские колбасы</v>
          </cell>
          <cell r="B62" t="str">
            <v>кг</v>
          </cell>
          <cell r="D62">
            <v>185</v>
          </cell>
          <cell r="F62">
            <v>185</v>
          </cell>
          <cell r="G62">
            <v>0</v>
          </cell>
          <cell r="I62" t="str">
            <v>уценка</v>
          </cell>
          <cell r="K62">
            <v>0</v>
          </cell>
          <cell r="P62">
            <v>0</v>
          </cell>
          <cell r="T62" t="e">
            <v>#DIV/0!</v>
          </cell>
          <cell r="U62" t="e">
            <v>#DIV/0!</v>
          </cell>
          <cell r="V62">
            <v>0</v>
          </cell>
          <cell r="W62">
            <v>0</v>
          </cell>
          <cell r="X62">
            <v>0</v>
          </cell>
          <cell r="Y62">
            <v>0</v>
          </cell>
          <cell r="Z62">
            <v>0</v>
          </cell>
          <cell r="AA62">
            <v>0</v>
          </cell>
          <cell r="AB62">
            <v>0</v>
          </cell>
          <cell r="AC62">
            <v>0</v>
          </cell>
          <cell r="AD62">
            <v>0</v>
          </cell>
          <cell r="AE62">
            <v>0</v>
          </cell>
        </row>
        <row r="63">
          <cell r="A63" t="str">
            <v>У_1728-Сосиски сливочные по-стародворски в оболочке</v>
          </cell>
          <cell r="B63" t="str">
            <v>кг</v>
          </cell>
          <cell r="D63">
            <v>14.3</v>
          </cell>
          <cell r="F63">
            <v>14.3</v>
          </cell>
          <cell r="G63">
            <v>0</v>
          </cell>
          <cell r="I63" t="str">
            <v>уценка</v>
          </cell>
          <cell r="K63">
            <v>0</v>
          </cell>
          <cell r="P63">
            <v>0</v>
          </cell>
          <cell r="T63" t="e">
            <v>#DIV/0!</v>
          </cell>
          <cell r="U63" t="e">
            <v>#DIV/0!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</row>
        <row r="64">
          <cell r="A64" t="str">
            <v>БОНУС_0178 Ветчины Нежная Особая Особая Весовые П/а Особый рецепт большой батон  ПОКОМ</v>
          </cell>
          <cell r="B64" t="str">
            <v>кг</v>
          </cell>
          <cell r="C64">
            <v>-19.963999999999999</v>
          </cell>
          <cell r="D64">
            <v>67.584999999999994</v>
          </cell>
          <cell r="E64">
            <v>52.500999999999998</v>
          </cell>
          <cell r="F64">
            <v>-19.806000000000001</v>
          </cell>
          <cell r="G64">
            <v>0</v>
          </cell>
          <cell r="I64" t="str">
            <v>бонус</v>
          </cell>
          <cell r="K64">
            <v>52.500999999999998</v>
          </cell>
          <cell r="O64">
            <v>0</v>
          </cell>
          <cell r="P64">
            <v>10.5002</v>
          </cell>
          <cell r="T64">
            <v>-1.8862497857183675</v>
          </cell>
          <cell r="U64">
            <v>-1.8862497857183675</v>
          </cell>
          <cell r="V64">
            <v>7.4804000000000004</v>
          </cell>
          <cell r="W64">
            <v>10.991199999999999</v>
          </cell>
          <cell r="X64">
            <v>10.4558</v>
          </cell>
          <cell r="Y64">
            <v>22.629000000000001</v>
          </cell>
          <cell r="Z64">
            <v>11.0336</v>
          </cell>
          <cell r="AA64">
            <v>5.0026000000000002</v>
          </cell>
          <cell r="AB64">
            <v>19.802800000000001</v>
          </cell>
          <cell r="AC64">
            <v>14.9948</v>
          </cell>
          <cell r="AD64">
            <v>14.9948</v>
          </cell>
          <cell r="AE64">
            <v>2.9929999999999999</v>
          </cell>
        </row>
        <row r="65">
          <cell r="A65" t="str">
            <v>БОНУС_1201 В/к колбасы Сервелат Мясорубский с мелкорубленным окороком Бордо Весовой фиброуз Стародворье  ПОКОМ</v>
          </cell>
          <cell r="B65" t="str">
            <v>кг</v>
          </cell>
          <cell r="D65">
            <v>10.034000000000001</v>
          </cell>
          <cell r="G65">
            <v>0</v>
          </cell>
          <cell r="I65" t="str">
            <v>бонус</v>
          </cell>
          <cell r="K65">
            <v>0</v>
          </cell>
          <cell r="O65">
            <v>0</v>
          </cell>
          <cell r="P65">
            <v>0</v>
          </cell>
          <cell r="T65" t="e">
            <v>#DIV/0!</v>
          </cell>
          <cell r="U65" t="e">
            <v>#DIV/0!</v>
          </cell>
          <cell r="V65">
            <v>2.0068000000000001</v>
          </cell>
          <cell r="W65">
            <v>1.4366000000000001</v>
          </cell>
          <cell r="X65">
            <v>0.14319999999999999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</row>
        <row r="66">
          <cell r="A66" t="str">
            <v>БОНУС_1202 В/к колбасы Сервелат Мясорубский с мелкорубленным окороком срез Бордо Фикс.вес 0,35 фибро</v>
          </cell>
          <cell r="B66" t="str">
            <v>шт</v>
          </cell>
          <cell r="C66">
            <v>-1</v>
          </cell>
          <cell r="D66">
            <v>5</v>
          </cell>
          <cell r="E66">
            <v>2</v>
          </cell>
          <cell r="G66">
            <v>0</v>
          </cell>
          <cell r="I66" t="str">
            <v>бонус</v>
          </cell>
          <cell r="K66">
            <v>2</v>
          </cell>
          <cell r="O66">
            <v>0</v>
          </cell>
          <cell r="P66">
            <v>0.4</v>
          </cell>
          <cell r="T66">
            <v>0</v>
          </cell>
          <cell r="U66">
            <v>0</v>
          </cell>
          <cell r="V66">
            <v>0.6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</row>
        <row r="67">
          <cell r="A67" t="str">
            <v>БОНУС_1205 Копченые колбасы Салями Мясорубская с рубленым шпиком срез Бордо ф/в 0,35 фиброуз Стародворье</v>
          </cell>
          <cell r="B67" t="str">
            <v>шт</v>
          </cell>
          <cell r="C67">
            <v>-44</v>
          </cell>
          <cell r="D67">
            <v>101</v>
          </cell>
          <cell r="E67">
            <v>30</v>
          </cell>
          <cell r="G67">
            <v>0</v>
          </cell>
          <cell r="I67" t="str">
            <v>бонус</v>
          </cell>
          <cell r="K67">
            <v>30</v>
          </cell>
          <cell r="O67">
            <v>0</v>
          </cell>
          <cell r="P67">
            <v>6</v>
          </cell>
          <cell r="T67">
            <v>0</v>
          </cell>
          <cell r="U67">
            <v>0</v>
          </cell>
          <cell r="V67">
            <v>12</v>
          </cell>
          <cell r="W67">
            <v>2.2000000000000002</v>
          </cell>
          <cell r="X67">
            <v>3.4</v>
          </cell>
          <cell r="Y67">
            <v>10.8</v>
          </cell>
          <cell r="Z67">
            <v>2.4</v>
          </cell>
          <cell r="AA67">
            <v>6.6</v>
          </cell>
          <cell r="AB67">
            <v>6.8</v>
          </cell>
          <cell r="AC67">
            <v>0</v>
          </cell>
          <cell r="AD67">
            <v>0</v>
          </cell>
          <cell r="AE67">
            <v>0</v>
          </cell>
        </row>
        <row r="68">
          <cell r="A68" t="str">
            <v>БОНУС_1370-Сосиски Сочинки Бордо Весовой п/а Стародворье</v>
          </cell>
          <cell r="B68" t="str">
            <v>кг</v>
          </cell>
          <cell r="C68">
            <v>-30.917999999999999</v>
          </cell>
          <cell r="D68">
            <v>42.555999999999997</v>
          </cell>
          <cell r="E68">
            <v>4.3760000000000003</v>
          </cell>
          <cell r="G68">
            <v>0</v>
          </cell>
          <cell r="I68" t="str">
            <v>бонус</v>
          </cell>
          <cell r="K68">
            <v>4.3760000000000003</v>
          </cell>
          <cell r="O68">
            <v>0</v>
          </cell>
          <cell r="P68">
            <v>0.87520000000000009</v>
          </cell>
          <cell r="T68">
            <v>0</v>
          </cell>
          <cell r="U68">
            <v>0</v>
          </cell>
          <cell r="V68">
            <v>7.6360000000000001</v>
          </cell>
          <cell r="W68">
            <v>2.0653999999999999</v>
          </cell>
          <cell r="X68">
            <v>1.1768000000000001</v>
          </cell>
          <cell r="Y68">
            <v>6.3356000000000003</v>
          </cell>
          <cell r="Z68">
            <v>0</v>
          </cell>
          <cell r="AA68">
            <v>0</v>
          </cell>
          <cell r="AB68">
            <v>0</v>
          </cell>
          <cell r="AC68">
            <v>0</v>
          </cell>
          <cell r="AD68">
            <v>0</v>
          </cell>
          <cell r="AE68">
            <v>0</v>
          </cell>
        </row>
        <row r="69">
          <cell r="A69" t="str">
            <v>БОНУС_1372-Сосиски Сочинки с сочным окороком Бордо Фикс.вес 0,4 П/а мгс Стародворье</v>
          </cell>
          <cell r="B69" t="str">
            <v>шт</v>
          </cell>
          <cell r="C69">
            <v>-4</v>
          </cell>
          <cell r="D69">
            <v>34</v>
          </cell>
          <cell r="E69">
            <v>9</v>
          </cell>
          <cell r="G69">
            <v>0</v>
          </cell>
          <cell r="I69" t="str">
            <v>бонус</v>
          </cell>
          <cell r="K69">
            <v>9</v>
          </cell>
          <cell r="O69">
            <v>0</v>
          </cell>
          <cell r="P69">
            <v>1.8</v>
          </cell>
          <cell r="T69">
            <v>0</v>
          </cell>
          <cell r="U69">
            <v>0</v>
          </cell>
          <cell r="V69">
            <v>4.4000000000000004</v>
          </cell>
          <cell r="W69">
            <v>10.199999999999999</v>
          </cell>
          <cell r="X69">
            <v>1.8</v>
          </cell>
          <cell r="Y69">
            <v>4.5999999999999996</v>
          </cell>
          <cell r="Z69">
            <v>5.4</v>
          </cell>
          <cell r="AA69">
            <v>6.8</v>
          </cell>
          <cell r="AB69">
            <v>5.2</v>
          </cell>
          <cell r="AC69">
            <v>6.4</v>
          </cell>
          <cell r="AD69">
            <v>2.6</v>
          </cell>
          <cell r="AE69">
            <v>5.6</v>
          </cell>
        </row>
        <row r="70">
          <cell r="A70" t="str">
            <v>БОНУС_1411 Сосиски «Сочинки Сливочные» Весовые ТМ «Стародворье» 1,35 кг  ПОКОМ</v>
          </cell>
          <cell r="B70" t="str">
            <v>кг</v>
          </cell>
          <cell r="C70">
            <v>-12.086</v>
          </cell>
          <cell r="D70">
            <v>25.513000000000002</v>
          </cell>
          <cell r="E70">
            <v>8.0470000000000006</v>
          </cell>
          <cell r="G70">
            <v>0</v>
          </cell>
          <cell r="I70" t="str">
            <v>бонус</v>
          </cell>
          <cell r="K70">
            <v>8.0470000000000006</v>
          </cell>
          <cell r="O70">
            <v>0</v>
          </cell>
          <cell r="P70">
            <v>1.6094000000000002</v>
          </cell>
          <cell r="T70">
            <v>0</v>
          </cell>
          <cell r="U70">
            <v>0</v>
          </cell>
          <cell r="V70">
            <v>3.2229999999999999</v>
          </cell>
          <cell r="W70">
            <v>5.2504</v>
          </cell>
          <cell r="X70">
            <v>2.7080000000000002</v>
          </cell>
          <cell r="Y70">
            <v>5.9413999999999998</v>
          </cell>
          <cell r="Z70">
            <v>2.9916</v>
          </cell>
          <cell r="AA70">
            <v>4.6656000000000004</v>
          </cell>
          <cell r="AB70">
            <v>4.0814000000000004</v>
          </cell>
          <cell r="AC70">
            <v>2.9445999999999999</v>
          </cell>
          <cell r="AD70">
            <v>2.4281999999999999</v>
          </cell>
          <cell r="AE70">
            <v>4.3323999999999998</v>
          </cell>
        </row>
        <row r="71">
          <cell r="A71" t="str">
            <v>БОНУС_1444 Сосиски «Сочные без свинины» ф/в 0,4 кг ТМ «Особый рецепт»  ПОКОМ</v>
          </cell>
          <cell r="B71" t="str">
            <v>шт</v>
          </cell>
          <cell r="C71">
            <v>-33</v>
          </cell>
          <cell r="D71">
            <v>82</v>
          </cell>
          <cell r="E71">
            <v>43</v>
          </cell>
          <cell r="F71">
            <v>-11</v>
          </cell>
          <cell r="G71">
            <v>0</v>
          </cell>
          <cell r="I71" t="str">
            <v>бонус</v>
          </cell>
          <cell r="K71">
            <v>43</v>
          </cell>
          <cell r="O71">
            <v>0</v>
          </cell>
          <cell r="P71">
            <v>8.6</v>
          </cell>
          <cell r="T71">
            <v>-1.2790697674418605</v>
          </cell>
          <cell r="U71">
            <v>-1.2790697674418605</v>
          </cell>
          <cell r="V71">
            <v>7.2</v>
          </cell>
          <cell r="W71">
            <v>3</v>
          </cell>
          <cell r="X71">
            <v>5.2</v>
          </cell>
          <cell r="Y71">
            <v>1.4</v>
          </cell>
          <cell r="Z71">
            <v>2</v>
          </cell>
          <cell r="AA71">
            <v>6</v>
          </cell>
          <cell r="AB71">
            <v>5.6</v>
          </cell>
          <cell r="AC71">
            <v>4.4000000000000004</v>
          </cell>
          <cell r="AD71">
            <v>2.2000000000000002</v>
          </cell>
          <cell r="AE71">
            <v>5</v>
          </cell>
        </row>
        <row r="72">
          <cell r="A72" t="str">
            <v>БОНУС_1445 Сосиски «Сочные без свинины» Весовые ТМ «Особый рецепт» 1,3 кг  ПОКОМ</v>
          </cell>
          <cell r="B72" t="str">
            <v>кг</v>
          </cell>
          <cell r="C72">
            <v>-18.164000000000001</v>
          </cell>
          <cell r="D72">
            <v>47.408999999999999</v>
          </cell>
          <cell r="E72">
            <v>8.6639999999999997</v>
          </cell>
          <cell r="G72">
            <v>0</v>
          </cell>
          <cell r="I72" t="str">
            <v>бонус</v>
          </cell>
          <cell r="K72">
            <v>8.6639999999999997</v>
          </cell>
          <cell r="O72">
            <v>0</v>
          </cell>
          <cell r="P72">
            <v>1.7327999999999999</v>
          </cell>
          <cell r="T72">
            <v>0</v>
          </cell>
          <cell r="U72">
            <v>0</v>
          </cell>
          <cell r="V72">
            <v>4.1162000000000001</v>
          </cell>
          <cell r="W72">
            <v>14.2386</v>
          </cell>
          <cell r="X72">
            <v>5.9813999999999998</v>
          </cell>
          <cell r="Y72">
            <v>5.8567999999999998</v>
          </cell>
          <cell r="Z72">
            <v>7.7248000000000001</v>
          </cell>
          <cell r="AA72">
            <v>7.3135999999999992</v>
          </cell>
          <cell r="AB72">
            <v>13.099600000000001</v>
          </cell>
          <cell r="AC72">
            <v>8.557599999999999</v>
          </cell>
          <cell r="AD72">
            <v>2.6221999999999999</v>
          </cell>
          <cell r="AE72">
            <v>9.4176000000000002</v>
          </cell>
        </row>
        <row r="73">
          <cell r="A73" t="str">
            <v>БОНУС_1867-Колбаса Филейная ТМ Особый рецепт в оболочке полиамид большой батон.  ПОКОМ</v>
          </cell>
          <cell r="B73" t="str">
            <v>кг</v>
          </cell>
          <cell r="C73">
            <v>-24.279</v>
          </cell>
          <cell r="D73">
            <v>81.233999999999995</v>
          </cell>
          <cell r="E73">
            <v>61.735999999999997</v>
          </cell>
          <cell r="F73">
            <v>-7.1669999999999998</v>
          </cell>
          <cell r="G73">
            <v>0</v>
          </cell>
          <cell r="I73" t="str">
            <v>бонус</v>
          </cell>
          <cell r="K73">
            <v>61.735999999999997</v>
          </cell>
          <cell r="O73">
            <v>0</v>
          </cell>
          <cell r="P73">
            <v>12.347199999999999</v>
          </cell>
          <cell r="T73">
            <v>-0.58045548788389278</v>
          </cell>
          <cell r="U73">
            <v>-0.58045548788389278</v>
          </cell>
          <cell r="V73">
            <v>5.3330000000000002</v>
          </cell>
          <cell r="W73">
            <v>4.9744000000000002</v>
          </cell>
          <cell r="X73">
            <v>7.9537999999999993</v>
          </cell>
          <cell r="Y73">
            <v>3.4238</v>
          </cell>
          <cell r="Z73">
            <v>4.4067999999999996</v>
          </cell>
          <cell r="AA73">
            <v>8.9141999999999992</v>
          </cell>
          <cell r="AB73">
            <v>5.4630000000000001</v>
          </cell>
          <cell r="AC73">
            <v>0</v>
          </cell>
          <cell r="AD73">
            <v>0</v>
          </cell>
          <cell r="AE73">
            <v>0</v>
          </cell>
        </row>
        <row r="74">
          <cell r="A74" t="str">
            <v>БОНУС_1869-Колбаса Молочная ТМ Особый рецепт в оболочке полиамид большой батон.  ПОКОМ</v>
          </cell>
          <cell r="B74" t="str">
            <v>кг</v>
          </cell>
          <cell r="C74">
            <v>-31.154</v>
          </cell>
          <cell r="D74">
            <v>60.024999999999999</v>
          </cell>
          <cell r="E74">
            <v>39.436999999999998</v>
          </cell>
          <cell r="F74">
            <v>-17.745000000000001</v>
          </cell>
          <cell r="G74">
            <v>0</v>
          </cell>
          <cell r="I74" t="str">
            <v>бонус</v>
          </cell>
          <cell r="K74">
            <v>39.436999999999998</v>
          </cell>
          <cell r="O74">
            <v>0</v>
          </cell>
          <cell r="P74">
            <v>7.8873999999999995</v>
          </cell>
          <cell r="T74">
            <v>-2.2497908055886606</v>
          </cell>
          <cell r="U74">
            <v>-2.2497908055886606</v>
          </cell>
          <cell r="V74">
            <v>7.6665999999999999</v>
          </cell>
          <cell r="W74">
            <v>7.2304000000000004</v>
          </cell>
          <cell r="X74">
            <v>7.4055999999999997</v>
          </cell>
          <cell r="Y74">
            <v>3.9510000000000001</v>
          </cell>
          <cell r="Z74">
            <v>11.465999999999999</v>
          </cell>
          <cell r="AA74">
            <v>4.4833999999999996</v>
          </cell>
          <cell r="AB74">
            <v>13.9094</v>
          </cell>
          <cell r="AC74">
            <v>4.4359999999999999</v>
          </cell>
          <cell r="AD74">
            <v>4.4359999999999999</v>
          </cell>
          <cell r="AE74">
            <v>8.0373999999999999</v>
          </cell>
        </row>
        <row r="75">
          <cell r="A75" t="str">
            <v>БОНУС_1870-Колбаса Со шпиком ТМ Особый рецепт в оболочке полиамид большой батон.  ПОКОМ</v>
          </cell>
          <cell r="B75" t="str">
            <v>кг</v>
          </cell>
          <cell r="C75">
            <v>-12.298</v>
          </cell>
          <cell r="D75">
            <v>42.097000000000001</v>
          </cell>
          <cell r="E75">
            <v>27.388000000000002</v>
          </cell>
          <cell r="F75">
            <v>-4.9619999999999997</v>
          </cell>
          <cell r="G75">
            <v>0</v>
          </cell>
          <cell r="I75" t="str">
            <v>бонус</v>
          </cell>
          <cell r="K75">
            <v>27.388000000000002</v>
          </cell>
          <cell r="O75">
            <v>0</v>
          </cell>
          <cell r="P75">
            <v>5.4776000000000007</v>
          </cell>
          <cell r="T75">
            <v>-0.90587118446034742</v>
          </cell>
          <cell r="U75">
            <v>-0.90587118446034742</v>
          </cell>
          <cell r="V75">
            <v>3.4407999999999999</v>
          </cell>
          <cell r="W75">
            <v>13.021800000000001</v>
          </cell>
          <cell r="X75">
            <v>2.9964</v>
          </cell>
          <cell r="Y75">
            <v>2.4929999999999999</v>
          </cell>
          <cell r="Z75">
            <v>1.9890000000000001</v>
          </cell>
          <cell r="AA75">
            <v>2.0142000000000002</v>
          </cell>
          <cell r="AB75">
            <v>1.9912000000000001</v>
          </cell>
          <cell r="AC75">
            <v>16.973199999999999</v>
          </cell>
          <cell r="AD75">
            <v>16.973199999999999</v>
          </cell>
          <cell r="AE75">
            <v>0</v>
          </cell>
        </row>
        <row r="76">
          <cell r="A76" t="str">
            <v>БОНУС_1871-Колбаса Филейная оригинальная ТМ Особый рецепт в оболочке полиамид 0,4 кг.  ПОКОМ</v>
          </cell>
          <cell r="B76" t="str">
            <v>шт</v>
          </cell>
          <cell r="C76">
            <v>-40</v>
          </cell>
          <cell r="D76">
            <v>78</v>
          </cell>
          <cell r="E76">
            <v>25</v>
          </cell>
          <cell r="F76">
            <v>-4</v>
          </cell>
          <cell r="G76">
            <v>0</v>
          </cell>
          <cell r="I76" t="str">
            <v>бонус</v>
          </cell>
          <cell r="K76">
            <v>25</v>
          </cell>
          <cell r="O76">
            <v>0</v>
          </cell>
          <cell r="P76">
            <v>5</v>
          </cell>
          <cell r="T76">
            <v>-0.8</v>
          </cell>
          <cell r="U76">
            <v>-0.8</v>
          </cell>
          <cell r="V76">
            <v>8.6</v>
          </cell>
          <cell r="W76">
            <v>6.6</v>
          </cell>
          <cell r="X76">
            <v>8</v>
          </cell>
          <cell r="Y76">
            <v>12.2</v>
          </cell>
          <cell r="Z76">
            <v>3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</row>
        <row r="77">
          <cell r="A77" t="str">
            <v>БОНУС_1875-Колбаса Филейная оригинальная ТМ Особый рецепт в оболочке полиамид.  ПОКОМ</v>
          </cell>
          <cell r="B77" t="str">
            <v>кг</v>
          </cell>
          <cell r="C77">
            <v>-48.234999999999999</v>
          </cell>
          <cell r="D77">
            <v>94.918000000000006</v>
          </cell>
          <cell r="E77">
            <v>65</v>
          </cell>
          <cell r="F77">
            <v>-39.19</v>
          </cell>
          <cell r="G77">
            <v>0</v>
          </cell>
          <cell r="I77" t="str">
            <v>бонус</v>
          </cell>
          <cell r="K77">
            <v>65</v>
          </cell>
          <cell r="O77">
            <v>0</v>
          </cell>
          <cell r="P77">
            <v>13</v>
          </cell>
          <cell r="T77">
            <v>-3.0146153846153845</v>
          </cell>
          <cell r="U77">
            <v>-3.0146153846153845</v>
          </cell>
          <cell r="V77">
            <v>9.3338000000000001</v>
          </cell>
          <cell r="W77">
            <v>18.312799999999999</v>
          </cell>
          <cell r="X77">
            <v>12.049200000000001</v>
          </cell>
          <cell r="Y77">
            <v>13.3436</v>
          </cell>
          <cell r="Z77">
            <v>7.2173999999999996</v>
          </cell>
          <cell r="AA77">
            <v>0.48299999999999998</v>
          </cell>
          <cell r="AB77">
            <v>17.837</v>
          </cell>
          <cell r="AC77">
            <v>9.6815999999999995</v>
          </cell>
          <cell r="AD77">
            <v>7.2629999999999999</v>
          </cell>
          <cell r="AE77">
            <v>12.102600000000001</v>
          </cell>
        </row>
        <row r="78">
          <cell r="A78" t="str">
            <v>БОНУС_2074-Сосиски Молочные для завтрака Особый рецепт</v>
          </cell>
          <cell r="B78" t="str">
            <v>кг</v>
          </cell>
          <cell r="C78">
            <v>-69.114000000000004</v>
          </cell>
          <cell r="D78">
            <v>133.35400000000001</v>
          </cell>
          <cell r="E78">
            <v>26.286999999999999</v>
          </cell>
          <cell r="G78">
            <v>0</v>
          </cell>
          <cell r="I78" t="str">
            <v>бонус</v>
          </cell>
          <cell r="K78">
            <v>26.286999999999999</v>
          </cell>
          <cell r="O78">
            <v>0</v>
          </cell>
          <cell r="P78">
            <v>5.2573999999999996</v>
          </cell>
          <cell r="T78">
            <v>0</v>
          </cell>
          <cell r="U78">
            <v>0</v>
          </cell>
          <cell r="V78">
            <v>15.815200000000001</v>
          </cell>
          <cell r="W78">
            <v>21.065799999999999</v>
          </cell>
          <cell r="X78">
            <v>10.9794</v>
          </cell>
          <cell r="Y78">
            <v>13.3108</v>
          </cell>
          <cell r="Z78">
            <v>12.0562</v>
          </cell>
          <cell r="AA78">
            <v>18.241599999999998</v>
          </cell>
          <cell r="AB78">
            <v>17.868400000000001</v>
          </cell>
          <cell r="AC78">
            <v>22.340199999999999</v>
          </cell>
          <cell r="AD78">
            <v>16.312000000000001</v>
          </cell>
          <cell r="AE78">
            <v>26.585000000000001</v>
          </cell>
        </row>
        <row r="79">
          <cell r="A79" t="str">
            <v>БОНУС_2150 В/к колбасы Рубленая Запеченная Дугушка Весовые Вектор Стародворье, вес 1кг</v>
          </cell>
          <cell r="B79" t="str">
            <v>кг</v>
          </cell>
          <cell r="C79">
            <v>-119.126</v>
          </cell>
          <cell r="D79">
            <v>208.61500000000001</v>
          </cell>
          <cell r="E79">
            <v>99.896000000000001</v>
          </cell>
          <cell r="F79">
            <v>-38.545000000000002</v>
          </cell>
          <cell r="G79">
            <v>0</v>
          </cell>
          <cell r="I79" t="str">
            <v>бонус</v>
          </cell>
          <cell r="K79">
            <v>99.896000000000001</v>
          </cell>
          <cell r="O79">
            <v>0</v>
          </cell>
          <cell r="P79">
            <v>19.979199999999999</v>
          </cell>
          <cell r="T79">
            <v>-1.9292564266837513</v>
          </cell>
          <cell r="U79">
            <v>-1.9292564266837513</v>
          </cell>
          <cell r="V79">
            <v>27.705200000000001</v>
          </cell>
          <cell r="W79">
            <v>25.145</v>
          </cell>
          <cell r="X79">
            <v>14.2204</v>
          </cell>
          <cell r="Y79">
            <v>16.2728</v>
          </cell>
          <cell r="Z79">
            <v>3.6789999999999998</v>
          </cell>
          <cell r="AA79">
            <v>11.067</v>
          </cell>
          <cell r="AB79">
            <v>14.423400000000001</v>
          </cell>
          <cell r="AC79">
            <v>0</v>
          </cell>
          <cell r="AD79">
            <v>2.4470000000000001</v>
          </cell>
          <cell r="AE79">
            <v>29.491199999999999</v>
          </cell>
        </row>
        <row r="80">
          <cell r="A80" t="str">
            <v>БОНУС_2205-Сосиски Молочные для завтрака ТМ Особый рецепт 0,4кг</v>
          </cell>
          <cell r="B80" t="str">
            <v>шт</v>
          </cell>
          <cell r="C80">
            <v>-71</v>
          </cell>
          <cell r="D80">
            <v>166</v>
          </cell>
          <cell r="E80">
            <v>22</v>
          </cell>
          <cell r="G80">
            <v>0</v>
          </cell>
          <cell r="I80" t="str">
            <v>бонус</v>
          </cell>
          <cell r="K80">
            <v>22</v>
          </cell>
          <cell r="O80">
            <v>0</v>
          </cell>
          <cell r="P80">
            <v>4.4000000000000004</v>
          </cell>
          <cell r="T80">
            <v>0</v>
          </cell>
          <cell r="U80">
            <v>0</v>
          </cell>
          <cell r="V80">
            <v>19.600000000000001</v>
          </cell>
          <cell r="W80">
            <v>19.600000000000001</v>
          </cell>
          <cell r="X80">
            <v>8</v>
          </cell>
          <cell r="Y80">
            <v>16.2</v>
          </cell>
          <cell r="Z80">
            <v>8</v>
          </cell>
          <cell r="AA80">
            <v>13</v>
          </cell>
          <cell r="AB80">
            <v>10.8</v>
          </cell>
          <cell r="AC80">
            <v>9</v>
          </cell>
          <cell r="AD80">
            <v>10.4</v>
          </cell>
          <cell r="AE80">
            <v>28.8</v>
          </cell>
        </row>
        <row r="81">
          <cell r="A81" t="str">
            <v>БОНУС_2472 Сардельки Левантские Особая Без свинины Весовые NDX мгс Особый рецепт, вес 1кг</v>
          </cell>
          <cell r="B81" t="str">
            <v>кг</v>
          </cell>
          <cell r="C81">
            <v>-58.381</v>
          </cell>
          <cell r="D81">
            <v>102.226</v>
          </cell>
          <cell r="E81">
            <v>33.476999999999997</v>
          </cell>
          <cell r="F81">
            <v>-8.6440000000000001</v>
          </cell>
          <cell r="G81">
            <v>0</v>
          </cell>
          <cell r="I81" t="str">
            <v>бонус</v>
          </cell>
          <cell r="K81">
            <v>33.476999999999997</v>
          </cell>
          <cell r="O81">
            <v>0</v>
          </cell>
          <cell r="P81">
            <v>6.6953999999999994</v>
          </cell>
          <cell r="T81">
            <v>-1.2910356364070856</v>
          </cell>
          <cell r="U81">
            <v>-1.2910356364070856</v>
          </cell>
          <cell r="V81">
            <v>11.3028</v>
          </cell>
          <cell r="W81">
            <v>11.3172</v>
          </cell>
          <cell r="X81">
            <v>5.9720000000000004</v>
          </cell>
          <cell r="Y81">
            <v>7.8287999999999993</v>
          </cell>
          <cell r="Z81">
            <v>4.6551999999999998</v>
          </cell>
          <cell r="AA81">
            <v>8.1468000000000007</v>
          </cell>
          <cell r="AB81">
            <v>12.829599999999999</v>
          </cell>
          <cell r="AC81">
            <v>8.9871999999999996</v>
          </cell>
          <cell r="AD81">
            <v>2.9371999999999998</v>
          </cell>
          <cell r="AE81">
            <v>10.805199999999999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D481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R2" sqref="R2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5" width="7" customWidth="1"/>
    <col min="6" max="6" width="14.28515625" bestFit="1" customWidth="1"/>
    <col min="7" max="7" width="7" customWidth="1"/>
    <col min="8" max="8" width="9.7109375" customWidth="1"/>
    <col min="9" max="9" width="5" style="9" customWidth="1"/>
    <col min="10" max="10" width="5" customWidth="1"/>
    <col min="11" max="11" width="8" customWidth="1"/>
    <col min="12" max="15" width="0.5703125" customWidth="1"/>
    <col min="16" max="16" width="7" style="32" customWidth="1"/>
    <col min="17" max="17" width="7" customWidth="1"/>
    <col min="18" max="18" width="15.5703125" bestFit="1" customWidth="1"/>
    <col min="19" max="22" width="7" customWidth="1"/>
    <col min="23" max="23" width="11.85546875" customWidth="1"/>
    <col min="24" max="25" width="5" customWidth="1"/>
    <col min="26" max="35" width="6" customWidth="1"/>
    <col min="36" max="36" width="20" customWidth="1"/>
    <col min="37" max="37" width="7" customWidth="1"/>
    <col min="38" max="38" width="6.7109375" bestFit="1" customWidth="1"/>
    <col min="39" max="56" width="8" customWidth="1"/>
  </cols>
  <sheetData>
    <row r="1" spans="1:56" x14ac:dyDescent="0.25">
      <c r="A1" s="1"/>
      <c r="B1" s="1"/>
      <c r="C1" s="1"/>
      <c r="D1" s="1"/>
      <c r="E1" s="1"/>
      <c r="F1" s="1"/>
      <c r="G1" s="1"/>
      <c r="H1" s="1"/>
      <c r="I1" s="7"/>
      <c r="J1" s="1"/>
      <c r="K1" s="1"/>
      <c r="L1" s="1"/>
      <c r="M1" s="1"/>
      <c r="N1" s="1"/>
      <c r="O1" s="1"/>
      <c r="P1" s="26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6" x14ac:dyDescent="0.25">
      <c r="A2" s="1"/>
      <c r="B2" s="1"/>
      <c r="C2" s="1"/>
      <c r="D2" s="1"/>
      <c r="E2" s="1"/>
      <c r="F2" s="1"/>
      <c r="G2" s="1"/>
      <c r="H2" s="1"/>
      <c r="I2" s="7"/>
      <c r="J2" s="1"/>
      <c r="K2" s="1"/>
      <c r="L2" s="1"/>
      <c r="M2" s="1"/>
      <c r="N2" s="1"/>
      <c r="O2" s="1"/>
      <c r="P2" s="26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</row>
    <row r="3" spans="1:56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133</v>
      </c>
      <c r="G3" s="2" t="s">
        <v>5</v>
      </c>
      <c r="H3" s="2" t="s">
        <v>132</v>
      </c>
      <c r="I3" s="8" t="s">
        <v>6</v>
      </c>
      <c r="J3" s="2" t="s">
        <v>7</v>
      </c>
      <c r="K3" s="2" t="s">
        <v>8</v>
      </c>
      <c r="L3" s="2" t="s">
        <v>9</v>
      </c>
      <c r="M3" s="2" t="s">
        <v>10</v>
      </c>
      <c r="N3" s="2" t="s">
        <v>11</v>
      </c>
      <c r="O3" s="2" t="s">
        <v>12</v>
      </c>
      <c r="P3" s="27" t="s">
        <v>13</v>
      </c>
      <c r="Q3" s="2" t="s">
        <v>13</v>
      </c>
      <c r="R3" s="2" t="s">
        <v>131</v>
      </c>
      <c r="S3" s="2" t="s">
        <v>14</v>
      </c>
      <c r="T3" s="3" t="s">
        <v>15</v>
      </c>
      <c r="U3" s="3" t="s">
        <v>148</v>
      </c>
      <c r="V3" s="6" t="s">
        <v>16</v>
      </c>
      <c r="W3" s="6" t="s">
        <v>17</v>
      </c>
      <c r="X3" s="2" t="s">
        <v>18</v>
      </c>
      <c r="Y3" s="2" t="s">
        <v>19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20</v>
      </c>
      <c r="AH3" s="2" t="s">
        <v>20</v>
      </c>
      <c r="AI3" s="2" t="s">
        <v>20</v>
      </c>
      <c r="AJ3" s="2" t="s">
        <v>21</v>
      </c>
      <c r="AK3" s="2" t="s">
        <v>22</v>
      </c>
      <c r="AL3" s="1" t="s">
        <v>22</v>
      </c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</row>
    <row r="4" spans="1:56" x14ac:dyDescent="0.25">
      <c r="A4" s="1"/>
      <c r="B4" s="1"/>
      <c r="C4" s="1"/>
      <c r="D4" s="1"/>
      <c r="E4" s="1"/>
      <c r="F4" s="1"/>
      <c r="G4" s="1"/>
      <c r="H4" s="1"/>
      <c r="I4" s="7"/>
      <c r="J4" s="1"/>
      <c r="K4" s="1"/>
      <c r="L4" s="1"/>
      <c r="M4" s="1"/>
      <c r="N4" s="1"/>
      <c r="O4" s="1"/>
      <c r="P4" s="26" t="s">
        <v>23</v>
      </c>
      <c r="Q4" s="1" t="s">
        <v>24</v>
      </c>
      <c r="R4" s="1"/>
      <c r="S4" s="1" t="s">
        <v>25</v>
      </c>
      <c r="T4" s="1"/>
      <c r="U4" s="1" t="s">
        <v>149</v>
      </c>
      <c r="V4" s="1"/>
      <c r="W4" s="1"/>
      <c r="X4" s="1"/>
      <c r="Y4" s="1"/>
      <c r="Z4" s="1" t="s">
        <v>26</v>
      </c>
      <c r="AA4" s="1" t="s">
        <v>27</v>
      </c>
      <c r="AB4" s="1" t="s">
        <v>28</v>
      </c>
      <c r="AC4" s="1" t="s">
        <v>29</v>
      </c>
      <c r="AD4" s="1" t="s">
        <v>30</v>
      </c>
      <c r="AE4" s="1" t="s">
        <v>31</v>
      </c>
      <c r="AF4" s="1" t="s">
        <v>32</v>
      </c>
      <c r="AG4" s="1" t="s">
        <v>33</v>
      </c>
      <c r="AH4" s="1" t="s">
        <v>34</v>
      </c>
      <c r="AI4" s="1" t="s">
        <v>35</v>
      </c>
      <c r="AJ4" s="1"/>
      <c r="AK4" s="1"/>
      <c r="AL4" s="1" t="s">
        <v>143</v>
      </c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</row>
    <row r="5" spans="1:56" x14ac:dyDescent="0.25">
      <c r="A5" s="1"/>
      <c r="B5" s="1"/>
      <c r="C5" s="1"/>
      <c r="D5" s="1"/>
      <c r="E5" s="4">
        <f>SUM(E6:E481)</f>
        <v>7020.4340000000011</v>
      </c>
      <c r="F5" s="4">
        <f>SUM(F6:F481)</f>
        <v>13591.008000000002</v>
      </c>
      <c r="G5" s="4">
        <f>SUM(G6:G481)</f>
        <v>3906.4040000000009</v>
      </c>
      <c r="H5" s="4">
        <f>SUM(H6:H481)</f>
        <v>8584.7445238095243</v>
      </c>
      <c r="I5" s="7"/>
      <c r="J5" s="1"/>
      <c r="K5" s="1"/>
      <c r="L5" s="4">
        <f t="shared" ref="L5:V5" si="0">SUM(L6:L481)</f>
        <v>0</v>
      </c>
      <c r="M5" s="4">
        <f t="shared" si="0"/>
        <v>7020.4340000000011</v>
      </c>
      <c r="N5" s="4">
        <f t="shared" si="0"/>
        <v>0</v>
      </c>
      <c r="O5" s="4">
        <f t="shared" si="0"/>
        <v>0</v>
      </c>
      <c r="P5" s="28">
        <f t="shared" si="0"/>
        <v>12673.809523809527</v>
      </c>
      <c r="Q5" s="4">
        <f t="shared" si="0"/>
        <v>10941.276377217553</v>
      </c>
      <c r="R5" s="4">
        <f t="shared" si="0"/>
        <v>7435.3669999999984</v>
      </c>
      <c r="S5" s="4">
        <f t="shared" si="0"/>
        <v>2822.1634000000008</v>
      </c>
      <c r="T5" s="4">
        <f t="shared" si="0"/>
        <v>13640</v>
      </c>
      <c r="U5" s="4">
        <f t="shared" si="0"/>
        <v>14810.546218487396</v>
      </c>
      <c r="V5" s="4">
        <f t="shared" si="0"/>
        <v>0</v>
      </c>
      <c r="W5" s="1"/>
      <c r="X5" s="1"/>
      <c r="Y5" s="1"/>
      <c r="Z5" s="4">
        <f t="shared" ref="Z5:AI5" si="1">SUM(Z6:Z481)</f>
        <v>2257.109199999999</v>
      </c>
      <c r="AA5" s="4">
        <f t="shared" si="1"/>
        <v>2273.018599999999</v>
      </c>
      <c r="AB5" s="4">
        <f t="shared" si="1"/>
        <v>1720.4665999999997</v>
      </c>
      <c r="AC5" s="4">
        <f t="shared" si="1"/>
        <v>2039.6191999999994</v>
      </c>
      <c r="AD5" s="4">
        <f t="shared" si="1"/>
        <v>1629.7556</v>
      </c>
      <c r="AE5" s="4">
        <f t="shared" si="1"/>
        <v>1562.3093999999996</v>
      </c>
      <c r="AF5" s="4">
        <f t="shared" si="1"/>
        <v>2259.0810000000006</v>
      </c>
      <c r="AG5" s="4">
        <f t="shared" si="1"/>
        <v>2203.2172</v>
      </c>
      <c r="AH5" s="4">
        <f t="shared" si="1"/>
        <v>2151.5071999999991</v>
      </c>
      <c r="AI5" s="4">
        <f t="shared" si="1"/>
        <v>2635.1811999999995</v>
      </c>
      <c r="AJ5" s="1"/>
      <c r="AK5" s="4">
        <f>SUM(AK6:AK481)</f>
        <v>10362</v>
      </c>
      <c r="AL5" s="4">
        <f>SUM(AL6:AL481)</f>
        <v>11600</v>
      </c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</row>
    <row r="6" spans="1:56" x14ac:dyDescent="0.25">
      <c r="A6" s="12" t="s">
        <v>36</v>
      </c>
      <c r="B6" s="12" t="s">
        <v>37</v>
      </c>
      <c r="C6" s="12"/>
      <c r="D6" s="12"/>
      <c r="E6" s="12"/>
      <c r="F6" s="1">
        <f>E6+R6</f>
        <v>0</v>
      </c>
      <c r="G6" s="12"/>
      <c r="H6" s="1">
        <f>G6+P6-R6</f>
        <v>0</v>
      </c>
      <c r="I6" s="13">
        <v>0</v>
      </c>
      <c r="J6" s="12" t="e">
        <v>#N/A</v>
      </c>
      <c r="K6" s="12" t="s">
        <v>38</v>
      </c>
      <c r="L6" s="12"/>
      <c r="M6" s="12">
        <f t="shared" ref="M6:M37" si="2">E6-L6</f>
        <v>0</v>
      </c>
      <c r="N6" s="12"/>
      <c r="O6" s="12"/>
      <c r="P6" s="29"/>
      <c r="Q6" s="12"/>
      <c r="R6" s="12">
        <f>IFERROR(VLOOKUP(A6,[1]TDSheet!$A:$F,3,0),0)</f>
        <v>0</v>
      </c>
      <c r="S6" s="1">
        <f>F6/5</f>
        <v>0</v>
      </c>
      <c r="T6" s="14"/>
      <c r="U6" s="14">
        <v>60</v>
      </c>
      <c r="V6" s="14"/>
      <c r="W6" s="12"/>
      <c r="X6" s="12" t="e">
        <f>(G6+P6+Q6+T6)/S6</f>
        <v>#DIV/0!</v>
      </c>
      <c r="Y6" s="12" t="e">
        <f>(G6+P6+Q6)/S6</f>
        <v>#DIV/0!</v>
      </c>
      <c r="Z6" s="12">
        <v>0</v>
      </c>
      <c r="AA6" s="12">
        <v>0</v>
      </c>
      <c r="AB6" s="12">
        <v>-0.4</v>
      </c>
      <c r="AC6" s="12">
        <v>-0.2</v>
      </c>
      <c r="AD6" s="12">
        <v>-0.2</v>
      </c>
      <c r="AE6" s="12">
        <v>0</v>
      </c>
      <c r="AF6" s="12">
        <v>-0.6</v>
      </c>
      <c r="AG6" s="12">
        <v>-5.2</v>
      </c>
      <c r="AH6" s="12">
        <v>-1.4</v>
      </c>
      <c r="AI6" s="12">
        <v>6</v>
      </c>
      <c r="AJ6" s="12" t="s">
        <v>39</v>
      </c>
      <c r="AK6" s="12"/>
      <c r="AL6" s="1">
        <v>30</v>
      </c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</row>
    <row r="7" spans="1:56" x14ac:dyDescent="0.25">
      <c r="A7" s="1" t="s">
        <v>40</v>
      </c>
      <c r="B7" s="1" t="s">
        <v>41</v>
      </c>
      <c r="C7" s="1">
        <v>426.61200000000002</v>
      </c>
      <c r="D7" s="1"/>
      <c r="E7" s="16">
        <f>237.541+E64</f>
        <v>290.04199999999997</v>
      </c>
      <c r="F7" s="1">
        <f>E7+R7</f>
        <v>400.88</v>
      </c>
      <c r="G7" s="16">
        <f>72.46+G64</f>
        <v>52.653999999999996</v>
      </c>
      <c r="H7" s="1">
        <f>G7+P7-R7</f>
        <v>341.81600000000003</v>
      </c>
      <c r="I7" s="7">
        <v>1</v>
      </c>
      <c r="J7" s="1">
        <v>50</v>
      </c>
      <c r="K7" s="1"/>
      <c r="L7" s="1"/>
      <c r="M7" s="1">
        <f t="shared" si="2"/>
        <v>290.04199999999997</v>
      </c>
      <c r="N7" s="1"/>
      <c r="O7" s="1"/>
      <c r="P7" s="26">
        <v>400</v>
      </c>
      <c r="Q7" s="1">
        <v>400</v>
      </c>
      <c r="R7" s="1">
        <f>IFERROR(VLOOKUP(A7,[1]TDSheet!$A:$F,3,0),0)</f>
        <v>110.83799999999999</v>
      </c>
      <c r="S7" s="1">
        <f>F7/5</f>
        <v>80.176000000000002</v>
      </c>
      <c r="T7" s="5">
        <v>500</v>
      </c>
      <c r="U7" s="5">
        <f>AL7/I7</f>
        <v>500</v>
      </c>
      <c r="V7" s="5"/>
      <c r="W7" s="1"/>
      <c r="X7" s="1">
        <f>(G7+P7+Q7+T7)/S7</f>
        <v>16.871058670923968</v>
      </c>
      <c r="Y7" s="1">
        <f>(G7+P7+Q7)/S7</f>
        <v>10.634778487327878</v>
      </c>
      <c r="Z7" s="1">
        <v>39.485199999999999</v>
      </c>
      <c r="AA7" s="1">
        <v>56.013199999999998</v>
      </c>
      <c r="AB7" s="1">
        <v>45.081599999999987</v>
      </c>
      <c r="AC7" s="1">
        <v>52.767600000000002</v>
      </c>
      <c r="AD7" s="1">
        <v>47.139800000000001</v>
      </c>
      <c r="AE7" s="1">
        <v>37.405200000000001</v>
      </c>
      <c r="AF7" s="1">
        <v>64.895200000000003</v>
      </c>
      <c r="AG7" s="1">
        <v>79.818799999999996</v>
      </c>
      <c r="AH7" s="1">
        <v>79.673199999999994</v>
      </c>
      <c r="AI7" s="1">
        <v>29.937000000000001</v>
      </c>
      <c r="AJ7" s="1" t="s">
        <v>42</v>
      </c>
      <c r="AK7" s="1">
        <f>I7*T7</f>
        <v>500</v>
      </c>
      <c r="AL7" s="1">
        <v>500</v>
      </c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</row>
    <row r="8" spans="1:56" x14ac:dyDescent="0.25">
      <c r="A8" s="1" t="s">
        <v>43</v>
      </c>
      <c r="B8" s="1" t="s">
        <v>41</v>
      </c>
      <c r="C8" s="1">
        <v>424.44200000000001</v>
      </c>
      <c r="D8" s="1"/>
      <c r="E8" s="1">
        <v>198.05699999999999</v>
      </c>
      <c r="F8" s="1">
        <f>E8+R8</f>
        <v>329.81700000000001</v>
      </c>
      <c r="G8" s="1">
        <v>166.23500000000001</v>
      </c>
      <c r="H8" s="1">
        <f>G8+P8-R8</f>
        <v>384.47500000000002</v>
      </c>
      <c r="I8" s="7">
        <v>1</v>
      </c>
      <c r="J8" s="1">
        <v>55</v>
      </c>
      <c r="K8" s="1"/>
      <c r="L8" s="1"/>
      <c r="M8" s="1">
        <f t="shared" si="2"/>
        <v>198.05699999999999</v>
      </c>
      <c r="N8" s="1"/>
      <c r="O8" s="1"/>
      <c r="P8" s="26">
        <v>350</v>
      </c>
      <c r="Q8" s="1">
        <v>400</v>
      </c>
      <c r="R8" s="1">
        <f>IFERROR(VLOOKUP(A8,[1]TDSheet!$A:$F,3,0),0)</f>
        <v>131.76</v>
      </c>
      <c r="S8" s="1">
        <f>F8/5</f>
        <v>65.963400000000007</v>
      </c>
      <c r="T8" s="5">
        <v>300</v>
      </c>
      <c r="U8" s="5">
        <f>AL8/I8</f>
        <v>400</v>
      </c>
      <c r="V8" s="5"/>
      <c r="W8" s="1"/>
      <c r="X8" s="1">
        <f>(G8+P8+Q8+T8)/S8</f>
        <v>18.438027754785228</v>
      </c>
      <c r="Y8" s="1">
        <f>(G8+P8+Q8)/S8</f>
        <v>13.890051149576886</v>
      </c>
      <c r="Z8" s="1">
        <v>64.472200000000001</v>
      </c>
      <c r="AA8" s="1">
        <v>47.720999999999997</v>
      </c>
      <c r="AB8" s="1">
        <v>41.454999999999998</v>
      </c>
      <c r="AC8" s="1">
        <v>50.347799999999999</v>
      </c>
      <c r="AD8" s="1">
        <v>36.951999999999998</v>
      </c>
      <c r="AE8" s="1">
        <v>46.1402</v>
      </c>
      <c r="AF8" s="1">
        <v>58.483400000000003</v>
      </c>
      <c r="AG8" s="1">
        <v>37.0152</v>
      </c>
      <c r="AH8" s="1">
        <v>37.874600000000001</v>
      </c>
      <c r="AI8" s="1">
        <v>69.441600000000008</v>
      </c>
      <c r="AJ8" s="1"/>
      <c r="AK8" s="1">
        <f>I8*T8</f>
        <v>300</v>
      </c>
      <c r="AL8" s="1">
        <v>400</v>
      </c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</row>
    <row r="9" spans="1:56" x14ac:dyDescent="0.25">
      <c r="A9" s="1" t="s">
        <v>44</v>
      </c>
      <c r="B9" s="1" t="s">
        <v>41</v>
      </c>
      <c r="C9" s="1">
        <v>52.305</v>
      </c>
      <c r="D9" s="1"/>
      <c r="E9" s="1">
        <v>4.9290000000000003</v>
      </c>
      <c r="F9" s="1">
        <f>E9+R9</f>
        <v>6.4830000000000005</v>
      </c>
      <c r="G9" s="1">
        <v>47.375999999999998</v>
      </c>
      <c r="H9" s="1">
        <f>G9+P9-R9</f>
        <v>45.821999999999996</v>
      </c>
      <c r="I9" s="7">
        <v>1</v>
      </c>
      <c r="J9" s="1">
        <v>180</v>
      </c>
      <c r="K9" s="1"/>
      <c r="L9" s="1"/>
      <c r="M9" s="1">
        <f t="shared" si="2"/>
        <v>4.9290000000000003</v>
      </c>
      <c r="N9" s="1"/>
      <c r="O9" s="1"/>
      <c r="P9" s="26">
        <v>0</v>
      </c>
      <c r="Q9" s="1">
        <v>0</v>
      </c>
      <c r="R9" s="1">
        <f>IFERROR(VLOOKUP(A9,[1]TDSheet!$A:$F,3,0),0)</f>
        <v>1.554</v>
      </c>
      <c r="S9" s="1">
        <f>F9/5</f>
        <v>1.2966000000000002</v>
      </c>
      <c r="T9" s="5"/>
      <c r="U9" s="5">
        <f>AL9/I9</f>
        <v>30</v>
      </c>
      <c r="V9" s="5"/>
      <c r="W9" s="1"/>
      <c r="X9" s="1">
        <f>(G9+P9+Q9+T9)/S9</f>
        <v>36.538639518741313</v>
      </c>
      <c r="Y9" s="1">
        <f>(G9+P9+Q9)/S9</f>
        <v>36.538639518741313</v>
      </c>
      <c r="Z9" s="1">
        <v>0.3962</v>
      </c>
      <c r="AA9" s="1">
        <v>0.99819999999999998</v>
      </c>
      <c r="AB9" s="1">
        <v>8.2000000000000007E-3</v>
      </c>
      <c r="AC9" s="1">
        <v>1.4618</v>
      </c>
      <c r="AD9" s="1">
        <v>1.9774</v>
      </c>
      <c r="AE9" s="1">
        <v>0.82140000000000002</v>
      </c>
      <c r="AF9" s="1">
        <v>1.4903999999999999</v>
      </c>
      <c r="AG9" s="1">
        <v>0.82639999999999991</v>
      </c>
      <c r="AH9" s="1">
        <v>7.7800000000000008E-2</v>
      </c>
      <c r="AI9" s="1">
        <v>0.83019999999999994</v>
      </c>
      <c r="AJ9" s="24" t="s">
        <v>45</v>
      </c>
      <c r="AK9" s="1">
        <f>I9*T9</f>
        <v>0</v>
      </c>
      <c r="AL9" s="1">
        <v>30</v>
      </c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</row>
    <row r="10" spans="1:56" x14ac:dyDescent="0.25">
      <c r="A10" s="12" t="s">
        <v>46</v>
      </c>
      <c r="B10" s="12" t="s">
        <v>41</v>
      </c>
      <c r="C10" s="12">
        <v>20.84</v>
      </c>
      <c r="D10" s="12"/>
      <c r="E10" s="12">
        <v>4.7969999999999997</v>
      </c>
      <c r="F10" s="1">
        <f>E10+R10</f>
        <v>7.7649999999999997</v>
      </c>
      <c r="G10" s="12">
        <v>14.93</v>
      </c>
      <c r="H10" s="1">
        <f>G10+P10-R10</f>
        <v>11.962</v>
      </c>
      <c r="I10" s="13">
        <v>0</v>
      </c>
      <c r="J10" s="12">
        <v>180</v>
      </c>
      <c r="K10" s="12" t="s">
        <v>38</v>
      </c>
      <c r="L10" s="12"/>
      <c r="M10" s="12">
        <f t="shared" si="2"/>
        <v>4.7969999999999997</v>
      </c>
      <c r="N10" s="12"/>
      <c r="O10" s="12"/>
      <c r="P10" s="29">
        <v>0</v>
      </c>
      <c r="Q10" s="12"/>
      <c r="R10" s="12">
        <f>IFERROR(VLOOKUP(A10,[1]TDSheet!$A:$F,3,0),0)</f>
        <v>2.968</v>
      </c>
      <c r="S10" s="1">
        <f>F10/5</f>
        <v>1.5529999999999999</v>
      </c>
      <c r="T10" s="14"/>
      <c r="U10" s="14">
        <v>30</v>
      </c>
      <c r="V10" s="14"/>
      <c r="W10" s="12"/>
      <c r="X10" s="12">
        <f>(G10+P10+Q10+T10)/S10</f>
        <v>9.6136509980682554</v>
      </c>
      <c r="Y10" s="12">
        <f>(G10+P10+Q10)/S10</f>
        <v>9.6136509980682554</v>
      </c>
      <c r="Z10" s="12">
        <v>1.2687999999999999</v>
      </c>
      <c r="AA10" s="12">
        <v>1.8740000000000001</v>
      </c>
      <c r="AB10" s="12">
        <v>0.29699999999999999</v>
      </c>
      <c r="AC10" s="12">
        <v>1.4858</v>
      </c>
      <c r="AD10" s="12">
        <v>1.9074</v>
      </c>
      <c r="AE10" s="12">
        <v>1.4892000000000001</v>
      </c>
      <c r="AF10" s="12">
        <v>1.7834000000000001</v>
      </c>
      <c r="AG10" s="12">
        <v>0.81720000000000004</v>
      </c>
      <c r="AH10" s="12">
        <v>7.3200000000000001E-2</v>
      </c>
      <c r="AI10" s="12">
        <v>1.0316000000000001</v>
      </c>
      <c r="AJ10" s="15" t="s">
        <v>47</v>
      </c>
      <c r="AK10" s="12"/>
      <c r="AL10" s="1">
        <v>30</v>
      </c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</row>
    <row r="11" spans="1:56" x14ac:dyDescent="0.25">
      <c r="A11" s="1" t="s">
        <v>48</v>
      </c>
      <c r="B11" s="1" t="s">
        <v>41</v>
      </c>
      <c r="C11" s="1">
        <v>84.960999999999999</v>
      </c>
      <c r="D11" s="1"/>
      <c r="E11" s="1">
        <v>45.956000000000003</v>
      </c>
      <c r="F11" s="1">
        <f>E11+R11</f>
        <v>60.800000000000004</v>
      </c>
      <c r="G11" s="1">
        <v>25.495999999999999</v>
      </c>
      <c r="H11" s="1">
        <f>G11+P11-R11</f>
        <v>10.651999999999999</v>
      </c>
      <c r="I11" s="7">
        <v>1</v>
      </c>
      <c r="J11" s="1">
        <v>50</v>
      </c>
      <c r="K11" s="1"/>
      <c r="L11" s="1"/>
      <c r="M11" s="1">
        <f t="shared" si="2"/>
        <v>45.956000000000003</v>
      </c>
      <c r="N11" s="1"/>
      <c r="O11" s="1"/>
      <c r="P11" s="26">
        <v>0</v>
      </c>
      <c r="Q11" s="1">
        <v>80</v>
      </c>
      <c r="R11" s="1">
        <f>IFERROR(VLOOKUP(A11,[1]TDSheet!$A:$F,3,0),0)</f>
        <v>14.843999999999999</v>
      </c>
      <c r="S11" s="1">
        <f>F11/5</f>
        <v>12.16</v>
      </c>
      <c r="T11" s="5">
        <v>80</v>
      </c>
      <c r="U11" s="5">
        <f>AL11/I11</f>
        <v>0</v>
      </c>
      <c r="V11" s="5"/>
      <c r="W11" s="1"/>
      <c r="X11" s="1">
        <f>(G11+P11+Q11+T11)/S11</f>
        <v>15.254605263157893</v>
      </c>
      <c r="Y11" s="1">
        <f>(G11+P11+Q11)/S11</f>
        <v>8.6756578947368421</v>
      </c>
      <c r="Z11" s="1">
        <v>6.7453999999999992</v>
      </c>
      <c r="AA11" s="1">
        <v>5.0880000000000001</v>
      </c>
      <c r="AB11" s="1">
        <v>8.1170000000000009</v>
      </c>
      <c r="AC11" s="1">
        <v>4.6042000000000014</v>
      </c>
      <c r="AD11" s="1">
        <v>2.1598000000000002</v>
      </c>
      <c r="AE11" s="1">
        <v>10.8428</v>
      </c>
      <c r="AF11" s="1">
        <v>0</v>
      </c>
      <c r="AG11" s="1">
        <v>17.7636</v>
      </c>
      <c r="AH11" s="1">
        <v>10.837400000000001</v>
      </c>
      <c r="AI11" s="1">
        <v>0</v>
      </c>
      <c r="AJ11" s="1"/>
      <c r="AK11" s="1">
        <f>I11*T11</f>
        <v>80</v>
      </c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</row>
    <row r="12" spans="1:56" x14ac:dyDescent="0.25">
      <c r="A12" s="12" t="s">
        <v>49</v>
      </c>
      <c r="B12" s="12" t="s">
        <v>41</v>
      </c>
      <c r="C12" s="12"/>
      <c r="D12" s="12"/>
      <c r="E12" s="12"/>
      <c r="F12" s="1">
        <f>E12+R12</f>
        <v>0</v>
      </c>
      <c r="G12" s="12"/>
      <c r="H12" s="1">
        <f>G12+P12-R12</f>
        <v>0</v>
      </c>
      <c r="I12" s="13">
        <v>0</v>
      </c>
      <c r="J12" s="12" t="e">
        <v>#N/A</v>
      </c>
      <c r="K12" s="12" t="s">
        <v>38</v>
      </c>
      <c r="L12" s="12"/>
      <c r="M12" s="12">
        <f t="shared" si="2"/>
        <v>0</v>
      </c>
      <c r="N12" s="12"/>
      <c r="O12" s="12"/>
      <c r="P12" s="29"/>
      <c r="Q12" s="12"/>
      <c r="R12" s="12">
        <f>IFERROR(VLOOKUP(A12,[1]TDSheet!$A:$F,3,0),0)</f>
        <v>0</v>
      </c>
      <c r="S12" s="1">
        <f>F12/5</f>
        <v>0</v>
      </c>
      <c r="T12" s="14"/>
      <c r="U12" s="14">
        <v>0</v>
      </c>
      <c r="V12" s="14"/>
      <c r="W12" s="12"/>
      <c r="X12" s="12" t="e">
        <f>(G12+P12+Q12+T12)/S12</f>
        <v>#DIV/0!</v>
      </c>
      <c r="Y12" s="12" t="e">
        <f>(G12+P12+Q12)/S12</f>
        <v>#DIV/0!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 t="s">
        <v>50</v>
      </c>
      <c r="AK12" s="12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</row>
    <row r="13" spans="1:56" x14ac:dyDescent="0.25">
      <c r="A13" s="12" t="s">
        <v>51</v>
      </c>
      <c r="B13" s="12" t="s">
        <v>41</v>
      </c>
      <c r="C13" s="12"/>
      <c r="D13" s="12"/>
      <c r="E13" s="12"/>
      <c r="F13" s="1">
        <f>E13+R13</f>
        <v>0</v>
      </c>
      <c r="G13" s="12"/>
      <c r="H13" s="1">
        <f>G13+P13-R13</f>
        <v>0</v>
      </c>
      <c r="I13" s="13">
        <v>0</v>
      </c>
      <c r="J13" s="12" t="e">
        <v>#N/A</v>
      </c>
      <c r="K13" s="12" t="s">
        <v>38</v>
      </c>
      <c r="L13" s="12"/>
      <c r="M13" s="12">
        <f t="shared" si="2"/>
        <v>0</v>
      </c>
      <c r="N13" s="12"/>
      <c r="O13" s="12"/>
      <c r="P13" s="29"/>
      <c r="Q13" s="12"/>
      <c r="R13" s="12">
        <f>IFERROR(VLOOKUP(A13,[1]TDSheet!$A:$F,3,0),0)</f>
        <v>0</v>
      </c>
      <c r="S13" s="1">
        <f>F13/5</f>
        <v>0</v>
      </c>
      <c r="T13" s="14"/>
      <c r="U13" s="14">
        <v>0</v>
      </c>
      <c r="V13" s="14"/>
      <c r="W13" s="12"/>
      <c r="X13" s="12" t="e">
        <f>(G13+P13+Q13+T13)/S13</f>
        <v>#DIV/0!</v>
      </c>
      <c r="Y13" s="12" t="e">
        <f>(G13+P13+Q13)/S13</f>
        <v>#DIV/0!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 t="s">
        <v>50</v>
      </c>
      <c r="AK13" s="12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</row>
    <row r="14" spans="1:56" x14ac:dyDescent="0.25">
      <c r="A14" s="1" t="s">
        <v>52</v>
      </c>
      <c r="B14" s="1" t="s">
        <v>41</v>
      </c>
      <c r="C14" s="1">
        <v>270.57799999999997</v>
      </c>
      <c r="D14" s="1"/>
      <c r="E14" s="1">
        <v>137.054</v>
      </c>
      <c r="F14" s="1">
        <f>E14+R14</f>
        <v>230.21300000000002</v>
      </c>
      <c r="G14" s="1">
        <v>64.998000000000005</v>
      </c>
      <c r="H14" s="1">
        <f>G14+P14-R14</f>
        <v>271.839</v>
      </c>
      <c r="I14" s="7">
        <v>1</v>
      </c>
      <c r="J14" s="1">
        <v>60</v>
      </c>
      <c r="K14" s="1"/>
      <c r="L14" s="1"/>
      <c r="M14" s="1">
        <f t="shared" si="2"/>
        <v>137.054</v>
      </c>
      <c r="N14" s="1"/>
      <c r="O14" s="1"/>
      <c r="P14" s="26">
        <v>300</v>
      </c>
      <c r="Q14" s="1">
        <v>200</v>
      </c>
      <c r="R14" s="1">
        <f>IFERROR(VLOOKUP(A14,[1]TDSheet!$A:$F,3,0),0)</f>
        <v>93.159000000000006</v>
      </c>
      <c r="S14" s="1">
        <f>F14/5</f>
        <v>46.042600000000007</v>
      </c>
      <c r="T14" s="5">
        <v>200</v>
      </c>
      <c r="U14" s="5">
        <f>AL14/I14</f>
        <v>250</v>
      </c>
      <c r="V14" s="5"/>
      <c r="W14" s="1"/>
      <c r="X14" s="1">
        <f>(G14+P14+Q14+T14)/S14</f>
        <v>16.615004365522363</v>
      </c>
      <c r="Y14" s="1">
        <f>(G14+P14+Q14)/S14</f>
        <v>12.271201018187504</v>
      </c>
      <c r="Z14" s="1">
        <v>52.094200000000001</v>
      </c>
      <c r="AA14" s="1">
        <v>38.1008</v>
      </c>
      <c r="AB14" s="1">
        <v>33.098999999999997</v>
      </c>
      <c r="AC14" s="1">
        <v>39.427</v>
      </c>
      <c r="AD14" s="1">
        <v>32.1708</v>
      </c>
      <c r="AE14" s="1">
        <v>34.6402</v>
      </c>
      <c r="AF14" s="1">
        <v>39.449399999999997</v>
      </c>
      <c r="AG14" s="1">
        <v>-4.3792</v>
      </c>
      <c r="AH14" s="1">
        <v>28.030799999999999</v>
      </c>
      <c r="AI14" s="1">
        <v>48.481200000000001</v>
      </c>
      <c r="AJ14" s="1"/>
      <c r="AK14" s="1">
        <f>I14*T14</f>
        <v>200</v>
      </c>
      <c r="AL14" s="1">
        <v>250</v>
      </c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</row>
    <row r="15" spans="1:56" x14ac:dyDescent="0.25">
      <c r="A15" s="1" t="s">
        <v>53</v>
      </c>
      <c r="B15" s="1" t="s">
        <v>41</v>
      </c>
      <c r="C15" s="1">
        <v>299.51299999999998</v>
      </c>
      <c r="D15" s="1"/>
      <c r="E15" s="1">
        <v>199.62200000000001</v>
      </c>
      <c r="F15" s="1">
        <f>E15+R15</f>
        <v>289.31200000000001</v>
      </c>
      <c r="G15" s="1">
        <v>51.587000000000003</v>
      </c>
      <c r="H15" s="1">
        <f>G15+P15-R15</f>
        <v>311.89699999999999</v>
      </c>
      <c r="I15" s="7">
        <v>1</v>
      </c>
      <c r="J15" s="1">
        <v>60</v>
      </c>
      <c r="K15" s="1"/>
      <c r="L15" s="1"/>
      <c r="M15" s="1">
        <f t="shared" si="2"/>
        <v>199.62200000000001</v>
      </c>
      <c r="N15" s="1"/>
      <c r="O15" s="1"/>
      <c r="P15" s="26">
        <v>350</v>
      </c>
      <c r="Q15" s="16">
        <v>192</v>
      </c>
      <c r="R15" s="1">
        <f>IFERROR(VLOOKUP(A15,[1]TDSheet!$A:$F,3,0),0)</f>
        <v>89.69</v>
      </c>
      <c r="S15" s="1">
        <f>F15/5</f>
        <v>57.862400000000001</v>
      </c>
      <c r="T15" s="5">
        <v>300</v>
      </c>
      <c r="U15" s="5">
        <f>AL15/I15</f>
        <v>300</v>
      </c>
      <c r="V15" s="5"/>
      <c r="W15" s="10" t="s">
        <v>135</v>
      </c>
      <c r="X15" s="1">
        <f>(G15+P15+Q15+T15)/S15</f>
        <v>15.44331033624599</v>
      </c>
      <c r="Y15" s="1">
        <f>(G15+P15+Q15)/S15</f>
        <v>10.258596255945138</v>
      </c>
      <c r="Z15" s="1">
        <v>30.3642</v>
      </c>
      <c r="AA15" s="1">
        <v>57.274999999999999</v>
      </c>
      <c r="AB15" s="1">
        <v>35.036000000000001</v>
      </c>
      <c r="AC15" s="1">
        <v>30.5366</v>
      </c>
      <c r="AD15" s="1">
        <v>38.046799999999998</v>
      </c>
      <c r="AE15" s="1">
        <v>31.278400000000001</v>
      </c>
      <c r="AF15" s="1">
        <v>49.44</v>
      </c>
      <c r="AG15" s="1">
        <v>5.8708</v>
      </c>
      <c r="AH15" s="1">
        <v>34.788600000000002</v>
      </c>
      <c r="AI15" s="1">
        <v>64.041200000000003</v>
      </c>
      <c r="AJ15" s="1" t="s">
        <v>54</v>
      </c>
      <c r="AK15" s="1">
        <f>I15*T15</f>
        <v>300</v>
      </c>
      <c r="AL15" s="1">
        <v>300</v>
      </c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</row>
    <row r="16" spans="1:56" x14ac:dyDescent="0.25">
      <c r="A16" s="1" t="s">
        <v>55</v>
      </c>
      <c r="B16" s="1" t="s">
        <v>41</v>
      </c>
      <c r="C16" s="1">
        <v>124.34399999999999</v>
      </c>
      <c r="D16" s="1"/>
      <c r="E16" s="1">
        <v>-0.73299999999999998</v>
      </c>
      <c r="F16" s="1">
        <f>E16+R16</f>
        <v>96.36</v>
      </c>
      <c r="G16" s="1">
        <v>-0.193</v>
      </c>
      <c r="H16" s="1">
        <f>G16+P16-R16</f>
        <v>2.7139999999999986</v>
      </c>
      <c r="I16" s="7">
        <v>1</v>
      </c>
      <c r="J16" s="1">
        <v>40</v>
      </c>
      <c r="K16" s="1"/>
      <c r="L16" s="1"/>
      <c r="M16" s="1">
        <f t="shared" si="2"/>
        <v>-0.73299999999999998</v>
      </c>
      <c r="N16" s="1"/>
      <c r="O16" s="1"/>
      <c r="P16" s="26">
        <v>100</v>
      </c>
      <c r="Q16" s="1">
        <v>150</v>
      </c>
      <c r="R16" s="1">
        <f>IFERROR(VLOOKUP(A16,[1]TDSheet!$A:$F,3,0),0)</f>
        <v>97.093000000000004</v>
      </c>
      <c r="S16" s="1">
        <f>F16/5</f>
        <v>19.271999999999998</v>
      </c>
      <c r="T16" s="5">
        <v>100</v>
      </c>
      <c r="U16" s="5">
        <f>AL16/I16</f>
        <v>150</v>
      </c>
      <c r="V16" s="5"/>
      <c r="W16" s="1"/>
      <c r="X16" s="1">
        <f>(G16+P16+Q16+T16)/S16</f>
        <v>18.151048152760485</v>
      </c>
      <c r="Y16" s="1">
        <f>(G16+P16+Q16)/S16</f>
        <v>12.962173100871732</v>
      </c>
      <c r="Z16" s="1">
        <v>16.814800000000002</v>
      </c>
      <c r="AA16" s="1">
        <v>6.9978000000000007</v>
      </c>
      <c r="AB16" s="1">
        <v>17.8386</v>
      </c>
      <c r="AC16" s="1">
        <v>9.9391999999999996</v>
      </c>
      <c r="AD16" s="1">
        <v>13.804</v>
      </c>
      <c r="AE16" s="1">
        <v>16.576799999999999</v>
      </c>
      <c r="AF16" s="1">
        <v>18.571000000000002</v>
      </c>
      <c r="AG16" s="1">
        <v>28.954999999999998</v>
      </c>
      <c r="AH16" s="1">
        <v>28.401800000000001</v>
      </c>
      <c r="AI16" s="1">
        <v>0</v>
      </c>
      <c r="AJ16" s="1"/>
      <c r="AK16" s="1">
        <f>I16*T16</f>
        <v>100</v>
      </c>
      <c r="AL16" s="1">
        <v>150</v>
      </c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</row>
    <row r="17" spans="1:56" x14ac:dyDescent="0.25">
      <c r="A17" s="1" t="s">
        <v>56</v>
      </c>
      <c r="B17" s="1" t="s">
        <v>37</v>
      </c>
      <c r="C17" s="1">
        <v>283</v>
      </c>
      <c r="D17" s="1"/>
      <c r="E17" s="16">
        <f>88+E66</f>
        <v>90</v>
      </c>
      <c r="F17" s="1">
        <f>E17+R17</f>
        <v>497</v>
      </c>
      <c r="G17" s="1">
        <v>-6</v>
      </c>
      <c r="H17" s="1">
        <f>G17+P17-R17</f>
        <v>15.571428571428612</v>
      </c>
      <c r="I17" s="7">
        <v>0.35</v>
      </c>
      <c r="J17" s="1">
        <v>40</v>
      </c>
      <c r="K17" s="1"/>
      <c r="L17" s="1"/>
      <c r="M17" s="1">
        <f t="shared" si="2"/>
        <v>90</v>
      </c>
      <c r="N17" s="1"/>
      <c r="O17" s="1"/>
      <c r="P17" s="26">
        <v>428.57142857142861</v>
      </c>
      <c r="Q17" s="1">
        <v>428.57142857142861</v>
      </c>
      <c r="R17" s="1">
        <f>IFERROR(VLOOKUP(A17,[1]TDSheet!$A:$F,3,0),0)</f>
        <v>407</v>
      </c>
      <c r="S17" s="1">
        <f>F17/5</f>
        <v>99.4</v>
      </c>
      <c r="T17" s="5">
        <v>600</v>
      </c>
      <c r="U17" s="5">
        <f>AL17/I17</f>
        <v>285.71428571428572</v>
      </c>
      <c r="V17" s="5"/>
      <c r="W17" s="1"/>
      <c r="X17" s="1">
        <f>(G17+P17+Q17+T17)/S17</f>
        <v>14.599022707674621</v>
      </c>
      <c r="Y17" s="1">
        <f>(G17+P17+Q17)/S17</f>
        <v>8.5628054038516819</v>
      </c>
      <c r="Z17" s="1">
        <v>76.8</v>
      </c>
      <c r="AA17" s="1">
        <v>105.6</v>
      </c>
      <c r="AB17" s="1">
        <v>21.2</v>
      </c>
      <c r="AC17" s="1">
        <v>50.8</v>
      </c>
      <c r="AD17" s="1">
        <v>50.4</v>
      </c>
      <c r="AE17" s="1">
        <v>82.8</v>
      </c>
      <c r="AF17" s="1">
        <v>69.599999999999994</v>
      </c>
      <c r="AG17" s="1">
        <v>106.4</v>
      </c>
      <c r="AH17" s="1">
        <v>79</v>
      </c>
      <c r="AI17" s="1">
        <v>85.2</v>
      </c>
      <c r="AJ17" s="1"/>
      <c r="AK17" s="1">
        <f>I17*T17</f>
        <v>210</v>
      </c>
      <c r="AL17" s="1">
        <v>100</v>
      </c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</row>
    <row r="18" spans="1:56" x14ac:dyDescent="0.25">
      <c r="A18" s="1" t="s">
        <v>57</v>
      </c>
      <c r="B18" s="1" t="s">
        <v>41</v>
      </c>
      <c r="C18" s="1">
        <v>34.6</v>
      </c>
      <c r="D18" s="1"/>
      <c r="E18" s="1">
        <v>-0.72</v>
      </c>
      <c r="F18" s="1">
        <f>E18+R18</f>
        <v>87.356999999999999</v>
      </c>
      <c r="G18" s="1"/>
      <c r="H18" s="1">
        <f>G18+P18-R18</f>
        <v>11.923000000000002</v>
      </c>
      <c r="I18" s="7">
        <v>1</v>
      </c>
      <c r="J18" s="1">
        <v>40</v>
      </c>
      <c r="K18" s="1"/>
      <c r="L18" s="1"/>
      <c r="M18" s="1">
        <f t="shared" si="2"/>
        <v>-0.72</v>
      </c>
      <c r="N18" s="1"/>
      <c r="O18" s="1"/>
      <c r="P18" s="26">
        <v>100</v>
      </c>
      <c r="Q18" s="1">
        <v>150</v>
      </c>
      <c r="R18" s="1">
        <f>IFERROR(VLOOKUP(A18,[1]TDSheet!$A:$F,3,0),0)</f>
        <v>88.076999999999998</v>
      </c>
      <c r="S18" s="1">
        <f>F18/5</f>
        <v>17.471399999999999</v>
      </c>
      <c r="T18" s="5">
        <v>50</v>
      </c>
      <c r="U18" s="5">
        <f>AL18/I18</f>
        <v>150</v>
      </c>
      <c r="V18" s="5"/>
      <c r="W18" s="1"/>
      <c r="X18" s="1">
        <f>(G18+P18+Q18+T18)/S18</f>
        <v>17.170919331020983</v>
      </c>
      <c r="Y18" s="1">
        <f>(G18+P18+Q18)/S18</f>
        <v>14.309099442517486</v>
      </c>
      <c r="Z18" s="1">
        <v>-2.3090000000000002</v>
      </c>
      <c r="AA18" s="1">
        <v>23.312799999999999</v>
      </c>
      <c r="AB18" s="1">
        <v>18.0686</v>
      </c>
      <c r="AC18" s="1">
        <v>11.051</v>
      </c>
      <c r="AD18" s="1">
        <v>16.8826</v>
      </c>
      <c r="AE18" s="1">
        <v>14.519399999999999</v>
      </c>
      <c r="AF18" s="1">
        <v>19.543199999999999</v>
      </c>
      <c r="AG18" s="1">
        <v>27.794</v>
      </c>
      <c r="AH18" s="1">
        <v>30.1358</v>
      </c>
      <c r="AI18" s="1">
        <v>0</v>
      </c>
      <c r="AJ18" s="1"/>
      <c r="AK18" s="1">
        <f>I18*T18</f>
        <v>50</v>
      </c>
      <c r="AL18" s="1">
        <v>150</v>
      </c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</row>
    <row r="19" spans="1:56" x14ac:dyDescent="0.25">
      <c r="A19" s="1" t="s">
        <v>58</v>
      </c>
      <c r="B19" s="1" t="s">
        <v>37</v>
      </c>
      <c r="C19" s="1">
        <v>476</v>
      </c>
      <c r="D19" s="1"/>
      <c r="E19" s="16">
        <f>207+E67</f>
        <v>237</v>
      </c>
      <c r="F19" s="1">
        <f>E19+R19</f>
        <v>611</v>
      </c>
      <c r="G19" s="1"/>
      <c r="H19" s="1">
        <f>G19+P19-R19</f>
        <v>54.571428571428612</v>
      </c>
      <c r="I19" s="7">
        <v>0.35</v>
      </c>
      <c r="J19" s="1">
        <v>40</v>
      </c>
      <c r="K19" s="1"/>
      <c r="L19" s="1"/>
      <c r="M19" s="1">
        <f t="shared" si="2"/>
        <v>237</v>
      </c>
      <c r="N19" s="1"/>
      <c r="O19" s="1"/>
      <c r="P19" s="26">
        <v>428.57142857142861</v>
      </c>
      <c r="Q19" s="1">
        <v>428.57142857142861</v>
      </c>
      <c r="R19" s="1">
        <f>IFERROR(VLOOKUP(A19,[1]TDSheet!$A:$F,3,0),0)</f>
        <v>374</v>
      </c>
      <c r="S19" s="1">
        <f>F19/5</f>
        <v>122.2</v>
      </c>
      <c r="T19" s="5">
        <v>700</v>
      </c>
      <c r="U19" s="5">
        <f>AL19/I19</f>
        <v>285.71428571428572</v>
      </c>
      <c r="V19" s="5"/>
      <c r="W19" s="1"/>
      <c r="X19" s="1">
        <f>(G19+P19+Q19+T19)/S19</f>
        <v>12.742576572363808</v>
      </c>
      <c r="Y19" s="1">
        <f>(G19+P19+Q19)/S19</f>
        <v>7.0142623334112697</v>
      </c>
      <c r="Z19" s="1">
        <v>105</v>
      </c>
      <c r="AA19" s="1">
        <v>19.2</v>
      </c>
      <c r="AB19" s="1">
        <v>29.8</v>
      </c>
      <c r="AC19" s="1">
        <v>66.2</v>
      </c>
      <c r="AD19" s="1">
        <v>22.8</v>
      </c>
      <c r="AE19" s="1">
        <v>41</v>
      </c>
      <c r="AF19" s="1">
        <v>60.6</v>
      </c>
      <c r="AG19" s="1">
        <v>-3.2</v>
      </c>
      <c r="AH19" s="1">
        <v>-0.6</v>
      </c>
      <c r="AI19" s="1">
        <v>85.4</v>
      </c>
      <c r="AJ19" s="1"/>
      <c r="AK19" s="1">
        <f>I19*T19</f>
        <v>244.99999999999997</v>
      </c>
      <c r="AL19" s="1">
        <v>100</v>
      </c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</row>
    <row r="20" spans="1:56" x14ac:dyDescent="0.25">
      <c r="A20" s="1" t="s">
        <v>59</v>
      </c>
      <c r="B20" s="1" t="s">
        <v>41</v>
      </c>
      <c r="C20" s="1"/>
      <c r="D20" s="1"/>
      <c r="E20" s="1">
        <v>1.7000000000000001E-2</v>
      </c>
      <c r="F20" s="1">
        <f>E20+R20</f>
        <v>152.05699999999999</v>
      </c>
      <c r="G20" s="1">
        <v>-0.71699999999999997</v>
      </c>
      <c r="H20" s="1">
        <f>G20+P20-R20</f>
        <v>-2.757000000000005</v>
      </c>
      <c r="I20" s="7">
        <v>1</v>
      </c>
      <c r="J20" s="1">
        <v>40</v>
      </c>
      <c r="K20" s="1"/>
      <c r="L20" s="1"/>
      <c r="M20" s="1">
        <f t="shared" si="2"/>
        <v>1.7000000000000001E-2</v>
      </c>
      <c r="N20" s="1"/>
      <c r="O20" s="1"/>
      <c r="P20" s="26">
        <v>150</v>
      </c>
      <c r="Q20" s="1">
        <v>100</v>
      </c>
      <c r="R20" s="1">
        <f>IFERROR(VLOOKUP(A20,[1]TDSheet!$A:$F,3,0),0)</f>
        <v>152.04</v>
      </c>
      <c r="S20" s="1">
        <f>F20/5</f>
        <v>30.411399999999997</v>
      </c>
      <c r="T20" s="5">
        <v>200</v>
      </c>
      <c r="U20" s="5">
        <f>AL20/I20</f>
        <v>200</v>
      </c>
      <c r="V20" s="5"/>
      <c r="W20" s="1"/>
      <c r="X20" s="1">
        <f>(G20+P20+Q20+T20)/S20</f>
        <v>14.773505987886123</v>
      </c>
      <c r="Y20" s="1">
        <f>(G20+P20+Q20)/S20</f>
        <v>8.1970247999105599</v>
      </c>
      <c r="Z20" s="1">
        <v>0</v>
      </c>
      <c r="AA20" s="1">
        <v>26.065200000000001</v>
      </c>
      <c r="AB20" s="1">
        <v>15.234400000000001</v>
      </c>
      <c r="AC20" s="1">
        <v>11.714600000000001</v>
      </c>
      <c r="AD20" s="1">
        <v>18.170000000000002</v>
      </c>
      <c r="AE20" s="1">
        <v>16.2606</v>
      </c>
      <c r="AF20" s="1">
        <v>18.934999999999999</v>
      </c>
      <c r="AG20" s="1">
        <v>30.006599999999999</v>
      </c>
      <c r="AH20" s="1">
        <v>29.688800000000001</v>
      </c>
      <c r="AI20" s="1">
        <v>0</v>
      </c>
      <c r="AJ20" s="1"/>
      <c r="AK20" s="1">
        <f>I20*T20</f>
        <v>200</v>
      </c>
      <c r="AL20" s="1">
        <v>200</v>
      </c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</row>
    <row r="21" spans="1:56" x14ac:dyDescent="0.25">
      <c r="A21" s="1" t="s">
        <v>60</v>
      </c>
      <c r="B21" s="1" t="s">
        <v>41</v>
      </c>
      <c r="C21" s="1">
        <v>158.47300000000001</v>
      </c>
      <c r="D21" s="1"/>
      <c r="E21" s="1">
        <v>111.458</v>
      </c>
      <c r="F21" s="1">
        <f>E21+R21</f>
        <v>268.20500000000004</v>
      </c>
      <c r="G21" s="1">
        <v>2.0920000000000001</v>
      </c>
      <c r="H21" s="1">
        <f>G21+P21-R21</f>
        <v>-4.6550000000000011</v>
      </c>
      <c r="I21" s="7">
        <v>1</v>
      </c>
      <c r="J21" s="1">
        <v>45</v>
      </c>
      <c r="K21" s="1"/>
      <c r="L21" s="1"/>
      <c r="M21" s="1">
        <f t="shared" si="2"/>
        <v>111.458</v>
      </c>
      <c r="N21" s="1"/>
      <c r="O21" s="1"/>
      <c r="P21" s="26">
        <v>150</v>
      </c>
      <c r="Q21" s="16">
        <v>0</v>
      </c>
      <c r="R21" s="1">
        <f>IFERROR(VLOOKUP(A21,[1]TDSheet!$A:$F,3,0),0)</f>
        <v>156.74700000000001</v>
      </c>
      <c r="S21" s="1">
        <f>F21/5</f>
        <v>53.641000000000005</v>
      </c>
      <c r="T21" s="5">
        <v>200</v>
      </c>
      <c r="U21" s="5">
        <f>AL21/I21</f>
        <v>200</v>
      </c>
      <c r="V21" s="5"/>
      <c r="W21" s="10" t="s">
        <v>137</v>
      </c>
      <c r="X21" s="1">
        <f>(G21+P21+Q21+T21)/S21</f>
        <v>6.563859734158572</v>
      </c>
      <c r="Y21" s="1">
        <f>(G21+P21+Q21)/S21</f>
        <v>2.8353684681493632</v>
      </c>
      <c r="Z21" s="1">
        <v>18.746600000000001</v>
      </c>
      <c r="AA21" s="1">
        <v>7.9151999999999996</v>
      </c>
      <c r="AB21" s="1">
        <v>23.599599999999999</v>
      </c>
      <c r="AC21" s="1">
        <v>7.7530000000000001</v>
      </c>
      <c r="AD21" s="1">
        <v>9.8803999999999998</v>
      </c>
      <c r="AE21" s="1">
        <v>17.6982</v>
      </c>
      <c r="AF21" s="1">
        <v>20.2302</v>
      </c>
      <c r="AG21" s="1">
        <v>30.508199999999999</v>
      </c>
      <c r="AH21" s="1">
        <v>29.3428</v>
      </c>
      <c r="AI21" s="1">
        <v>0</v>
      </c>
      <c r="AJ21" s="1"/>
      <c r="AK21" s="1">
        <f>I21*T21</f>
        <v>200</v>
      </c>
      <c r="AL21" s="1">
        <v>200</v>
      </c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</row>
    <row r="22" spans="1:56" x14ac:dyDescent="0.25">
      <c r="A22" s="1" t="s">
        <v>61</v>
      </c>
      <c r="B22" s="1" t="s">
        <v>37</v>
      </c>
      <c r="C22" s="1">
        <v>6</v>
      </c>
      <c r="D22" s="1"/>
      <c r="E22" s="1">
        <v>-2</v>
      </c>
      <c r="F22" s="1">
        <f>E22+R22</f>
        <v>134</v>
      </c>
      <c r="G22" s="1"/>
      <c r="H22" s="1">
        <f>G22+P22-R22</f>
        <v>-2.666666666666714</v>
      </c>
      <c r="I22" s="7">
        <v>0.6</v>
      </c>
      <c r="J22" s="1">
        <v>45</v>
      </c>
      <c r="K22" s="1"/>
      <c r="L22" s="1"/>
      <c r="M22" s="1">
        <f t="shared" si="2"/>
        <v>-2</v>
      </c>
      <c r="N22" s="1"/>
      <c r="O22" s="1"/>
      <c r="P22" s="26">
        <v>133.33333333333329</v>
      </c>
      <c r="Q22" s="1">
        <v>166.66666666666671</v>
      </c>
      <c r="R22" s="1">
        <f>IFERROR(VLOOKUP(A22,[1]TDSheet!$A:$F,3,0),0)</f>
        <v>136</v>
      </c>
      <c r="S22" s="1">
        <f>F22/5</f>
        <v>26.8</v>
      </c>
      <c r="T22" s="5">
        <v>120</v>
      </c>
      <c r="U22" s="5">
        <f>AL22/I22</f>
        <v>166.66666666666669</v>
      </c>
      <c r="V22" s="5"/>
      <c r="W22" s="1"/>
      <c r="X22" s="1">
        <f>(G22+P22+Q22+T22)/S22</f>
        <v>15.671641791044776</v>
      </c>
      <c r="Y22" s="1">
        <f>(G22+P22+Q22)/S22</f>
        <v>11.194029850746269</v>
      </c>
      <c r="Z22" s="1">
        <v>18.8</v>
      </c>
      <c r="AA22" s="1">
        <v>0.2</v>
      </c>
      <c r="AB22" s="1">
        <v>2.2000000000000002</v>
      </c>
      <c r="AC22" s="1">
        <v>13.4</v>
      </c>
      <c r="AD22" s="1">
        <v>14</v>
      </c>
      <c r="AE22" s="1">
        <v>8.6</v>
      </c>
      <c r="AF22" s="1">
        <v>15.2</v>
      </c>
      <c r="AG22" s="1">
        <v>-1.6</v>
      </c>
      <c r="AH22" s="1">
        <v>0.4</v>
      </c>
      <c r="AI22" s="1">
        <v>32.799999999999997</v>
      </c>
      <c r="AJ22" s="1"/>
      <c r="AK22" s="1">
        <f>I22*T22</f>
        <v>72</v>
      </c>
      <c r="AL22" s="1">
        <v>100</v>
      </c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</row>
    <row r="23" spans="1:56" x14ac:dyDescent="0.25">
      <c r="A23" s="1" t="s">
        <v>62</v>
      </c>
      <c r="B23" s="1" t="s">
        <v>37</v>
      </c>
      <c r="C23" s="1">
        <v>109</v>
      </c>
      <c r="D23" s="1"/>
      <c r="E23" s="1">
        <v>-4</v>
      </c>
      <c r="F23" s="1">
        <f>E23+R23</f>
        <v>222</v>
      </c>
      <c r="G23" s="1"/>
      <c r="H23" s="1">
        <f>G23+P23-R23</f>
        <v>-3.7777777777777999</v>
      </c>
      <c r="I23" s="7">
        <v>0.45</v>
      </c>
      <c r="J23" s="1">
        <v>45</v>
      </c>
      <c r="K23" s="1"/>
      <c r="L23" s="1"/>
      <c r="M23" s="1">
        <f t="shared" si="2"/>
        <v>-4</v>
      </c>
      <c r="N23" s="1"/>
      <c r="O23" s="1"/>
      <c r="P23" s="26">
        <v>222.2222222222222</v>
      </c>
      <c r="Q23" s="1">
        <v>0</v>
      </c>
      <c r="R23" s="1">
        <f>IFERROR(VLOOKUP(A23,[1]TDSheet!$A:$F,3,0),0)</f>
        <v>226</v>
      </c>
      <c r="S23" s="1">
        <f>F23/5</f>
        <v>44.4</v>
      </c>
      <c r="T23" s="5">
        <v>250</v>
      </c>
      <c r="U23" s="5">
        <f>AL23/I23</f>
        <v>333.33333333333331</v>
      </c>
      <c r="V23" s="5"/>
      <c r="W23" s="1"/>
      <c r="X23" s="1">
        <f>(G23+P23+Q23+T23)/S23</f>
        <v>10.635635635635635</v>
      </c>
      <c r="Y23" s="1">
        <f>(G23+P23+Q23)/S23</f>
        <v>5.005005005005005</v>
      </c>
      <c r="Z23" s="1">
        <v>-17.600000000000001</v>
      </c>
      <c r="AA23" s="1">
        <v>17.600000000000001</v>
      </c>
      <c r="AB23" s="1">
        <v>11</v>
      </c>
      <c r="AC23" s="1">
        <v>12.4</v>
      </c>
      <c r="AD23" s="1">
        <v>13.2</v>
      </c>
      <c r="AE23" s="1">
        <v>11.4</v>
      </c>
      <c r="AF23" s="1">
        <v>20.399999999999999</v>
      </c>
      <c r="AG23" s="1">
        <v>37.6</v>
      </c>
      <c r="AH23" s="1">
        <v>35</v>
      </c>
      <c r="AI23" s="1">
        <v>43.8</v>
      </c>
      <c r="AJ23" s="1"/>
      <c r="AK23" s="1">
        <f>I23*T23</f>
        <v>112.5</v>
      </c>
      <c r="AL23" s="1">
        <v>150</v>
      </c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</row>
    <row r="24" spans="1:56" x14ac:dyDescent="0.25">
      <c r="A24" s="1" t="s">
        <v>63</v>
      </c>
      <c r="B24" s="1" t="s">
        <v>41</v>
      </c>
      <c r="C24" s="1">
        <v>187.41800000000001</v>
      </c>
      <c r="D24" s="1"/>
      <c r="E24" s="16">
        <f>53.506+E68</f>
        <v>57.881999999999998</v>
      </c>
      <c r="F24" s="1">
        <f>E24+R24</f>
        <v>241.26300000000001</v>
      </c>
      <c r="G24" s="1">
        <v>2.5379999999999998</v>
      </c>
      <c r="H24" s="1">
        <f>G24+P24-R24</f>
        <v>69.157000000000011</v>
      </c>
      <c r="I24" s="7">
        <v>1</v>
      </c>
      <c r="J24" s="1">
        <v>45</v>
      </c>
      <c r="K24" s="1"/>
      <c r="L24" s="1"/>
      <c r="M24" s="1">
        <f t="shared" si="2"/>
        <v>57.881999999999998</v>
      </c>
      <c r="N24" s="1"/>
      <c r="O24" s="1"/>
      <c r="P24" s="26">
        <v>250</v>
      </c>
      <c r="Q24" s="1">
        <v>400</v>
      </c>
      <c r="R24" s="1">
        <f>IFERROR(VLOOKUP(A24,[1]TDSheet!$A:$F,3,0),0)</f>
        <v>183.381</v>
      </c>
      <c r="S24" s="1">
        <f>F24/5</f>
        <v>48.252600000000001</v>
      </c>
      <c r="T24" s="5">
        <v>200</v>
      </c>
      <c r="U24" s="5">
        <f>AL24/I24</f>
        <v>300</v>
      </c>
      <c r="V24" s="5"/>
      <c r="W24" s="1"/>
      <c r="X24" s="1">
        <f>(G24+P24+Q24+T24)/S24</f>
        <v>17.668229276764361</v>
      </c>
      <c r="Y24" s="1">
        <f>(G24+P24+Q24)/S24</f>
        <v>13.523374906222669</v>
      </c>
      <c r="Z24" s="1">
        <v>77.245800000000003</v>
      </c>
      <c r="AA24" s="1">
        <v>24.716200000000001</v>
      </c>
      <c r="AB24" s="1">
        <v>25.936399999999999</v>
      </c>
      <c r="AC24" s="1">
        <v>55.318600000000004</v>
      </c>
      <c r="AD24" s="1">
        <v>8.5498000000000012</v>
      </c>
      <c r="AE24" s="1">
        <v>0</v>
      </c>
      <c r="AF24" s="1">
        <v>18.121200000000002</v>
      </c>
      <c r="AG24" s="1">
        <v>42.95</v>
      </c>
      <c r="AH24" s="1">
        <v>61.126199999999997</v>
      </c>
      <c r="AI24" s="1">
        <v>54.539400000000001</v>
      </c>
      <c r="AJ24" s="1" t="s">
        <v>64</v>
      </c>
      <c r="AK24" s="1">
        <f>I24*T24</f>
        <v>200</v>
      </c>
      <c r="AL24" s="1">
        <v>300</v>
      </c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</row>
    <row r="25" spans="1:56" x14ac:dyDescent="0.25">
      <c r="A25" s="1" t="s">
        <v>65</v>
      </c>
      <c r="B25" s="1" t="s">
        <v>37</v>
      </c>
      <c r="C25" s="1">
        <v>303</v>
      </c>
      <c r="D25" s="1"/>
      <c r="E25" s="1">
        <v>153</v>
      </c>
      <c r="F25" s="1">
        <f>E25+R25</f>
        <v>424</v>
      </c>
      <c r="G25" s="1">
        <v>3</v>
      </c>
      <c r="H25" s="1">
        <f>G25+P25-R25</f>
        <v>107</v>
      </c>
      <c r="I25" s="7">
        <v>0.4</v>
      </c>
      <c r="J25" s="1">
        <v>45</v>
      </c>
      <c r="K25" s="1"/>
      <c r="L25" s="1"/>
      <c r="M25" s="1">
        <f t="shared" si="2"/>
        <v>153</v>
      </c>
      <c r="N25" s="1"/>
      <c r="O25" s="1"/>
      <c r="P25" s="26">
        <v>375</v>
      </c>
      <c r="Q25" s="16">
        <v>0</v>
      </c>
      <c r="R25" s="1">
        <f>IFERROR(VLOOKUP(A25,[1]TDSheet!$A:$F,3,0),0)</f>
        <v>271</v>
      </c>
      <c r="S25" s="1">
        <f>F25/5</f>
        <v>84.8</v>
      </c>
      <c r="T25" s="5">
        <v>400</v>
      </c>
      <c r="U25" s="5">
        <f>AL25/I25</f>
        <v>250</v>
      </c>
      <c r="V25" s="5"/>
      <c r="W25" s="10" t="s">
        <v>138</v>
      </c>
      <c r="X25" s="1">
        <f>(G25+P25+Q25+T25)/S25</f>
        <v>9.1745283018867934</v>
      </c>
      <c r="Y25" s="1">
        <f>(G25+P25+Q25)/S25</f>
        <v>4.4575471698113205</v>
      </c>
      <c r="Z25" s="1">
        <v>35.4</v>
      </c>
      <c r="AA25" s="1">
        <v>73</v>
      </c>
      <c r="AB25" s="1">
        <v>25.4</v>
      </c>
      <c r="AC25" s="1">
        <v>40.6</v>
      </c>
      <c r="AD25" s="1">
        <v>44.6</v>
      </c>
      <c r="AE25" s="1">
        <v>39.6</v>
      </c>
      <c r="AF25" s="1">
        <v>46.4</v>
      </c>
      <c r="AG25" s="1">
        <v>75.2</v>
      </c>
      <c r="AH25" s="1">
        <v>44.8</v>
      </c>
      <c r="AI25" s="1">
        <v>47.8</v>
      </c>
      <c r="AJ25" s="1" t="s">
        <v>42</v>
      </c>
      <c r="AK25" s="1">
        <f>I25*T25</f>
        <v>160</v>
      </c>
      <c r="AL25" s="1">
        <v>100</v>
      </c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</row>
    <row r="26" spans="1:56" x14ac:dyDescent="0.25">
      <c r="A26" s="1" t="s">
        <v>66</v>
      </c>
      <c r="B26" s="1" t="s">
        <v>37</v>
      </c>
      <c r="C26" s="1">
        <v>295</v>
      </c>
      <c r="D26" s="1"/>
      <c r="E26" s="16">
        <f>123+E69</f>
        <v>132</v>
      </c>
      <c r="F26" s="1">
        <f>E26+R26</f>
        <v>405</v>
      </c>
      <c r="G26" s="1">
        <v>-9</v>
      </c>
      <c r="H26" s="1">
        <f>G26+P26-R26</f>
        <v>93</v>
      </c>
      <c r="I26" s="7">
        <v>0.4</v>
      </c>
      <c r="J26" s="1">
        <v>45</v>
      </c>
      <c r="K26" s="1"/>
      <c r="L26" s="1"/>
      <c r="M26" s="1">
        <f t="shared" si="2"/>
        <v>132</v>
      </c>
      <c r="N26" s="1"/>
      <c r="O26" s="1"/>
      <c r="P26" s="26">
        <v>375</v>
      </c>
      <c r="Q26" s="1">
        <v>375</v>
      </c>
      <c r="R26" s="1">
        <f>IFERROR(VLOOKUP(A26,[1]TDSheet!$A:$F,3,0),0)</f>
        <v>273</v>
      </c>
      <c r="S26" s="1">
        <f>F26/5</f>
        <v>81</v>
      </c>
      <c r="T26" s="5">
        <v>500</v>
      </c>
      <c r="U26" s="5">
        <f>AL26/I26</f>
        <v>250</v>
      </c>
      <c r="V26" s="5"/>
      <c r="W26" s="1"/>
      <c r="X26" s="1">
        <f>(G26+P26+Q26+T26)/S26</f>
        <v>15.320987654320987</v>
      </c>
      <c r="Y26" s="1">
        <f>(G26+P26+Q26)/S26</f>
        <v>9.1481481481481488</v>
      </c>
      <c r="Z26" s="1">
        <v>32</v>
      </c>
      <c r="AA26" s="1">
        <v>71.8</v>
      </c>
      <c r="AB26" s="1">
        <v>16.8</v>
      </c>
      <c r="AC26" s="1">
        <v>40.4</v>
      </c>
      <c r="AD26" s="1">
        <v>49.8</v>
      </c>
      <c r="AE26" s="1">
        <v>36</v>
      </c>
      <c r="AF26" s="1">
        <v>45</v>
      </c>
      <c r="AG26" s="1">
        <v>42</v>
      </c>
      <c r="AH26" s="1">
        <v>47.4</v>
      </c>
      <c r="AI26" s="1">
        <v>49.4</v>
      </c>
      <c r="AJ26" s="1" t="s">
        <v>42</v>
      </c>
      <c r="AK26" s="1">
        <f>I26*T26</f>
        <v>200</v>
      </c>
      <c r="AL26" s="1">
        <v>100</v>
      </c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</row>
    <row r="27" spans="1:56" x14ac:dyDescent="0.25">
      <c r="A27" s="1" t="s">
        <v>67</v>
      </c>
      <c r="B27" s="1" t="s">
        <v>41</v>
      </c>
      <c r="C27" s="1">
        <v>52.25</v>
      </c>
      <c r="D27" s="1"/>
      <c r="E27" s="1">
        <v>-5.1150000000000002</v>
      </c>
      <c r="F27" s="1">
        <f>E27+R27</f>
        <v>-5.1150000000000002</v>
      </c>
      <c r="G27" s="1"/>
      <c r="H27" s="1">
        <f>G27+P27-R27</f>
        <v>0</v>
      </c>
      <c r="I27" s="7">
        <v>1</v>
      </c>
      <c r="J27" s="1">
        <v>45</v>
      </c>
      <c r="K27" s="1"/>
      <c r="L27" s="1"/>
      <c r="M27" s="1">
        <f t="shared" si="2"/>
        <v>-5.1150000000000002</v>
      </c>
      <c r="N27" s="1"/>
      <c r="O27" s="1"/>
      <c r="P27" s="26">
        <v>0</v>
      </c>
      <c r="Q27" s="1">
        <v>0</v>
      </c>
      <c r="R27" s="1">
        <f>IFERROR(VLOOKUP(A27,[1]TDSheet!$A:$F,3,0),0)</f>
        <v>0</v>
      </c>
      <c r="S27" s="1">
        <f>F27/5</f>
        <v>-1.0230000000000001</v>
      </c>
      <c r="T27" s="5"/>
      <c r="U27" s="5">
        <f>AL27/I27</f>
        <v>0</v>
      </c>
      <c r="V27" s="5"/>
      <c r="W27" s="1"/>
      <c r="X27" s="1">
        <f>(G27+P27+Q27+T27)/S27</f>
        <v>0</v>
      </c>
      <c r="Y27" s="1">
        <f>(G27+P27+Q27)/S27</f>
        <v>0</v>
      </c>
      <c r="Z27" s="1">
        <v>-2.2675999999999998</v>
      </c>
      <c r="AA27" s="1">
        <v>-1.6468</v>
      </c>
      <c r="AB27" s="1">
        <v>3.5444</v>
      </c>
      <c r="AC27" s="1">
        <v>5.8918000000000008</v>
      </c>
      <c r="AD27" s="1">
        <v>1.589</v>
      </c>
      <c r="AE27" s="1">
        <v>3.5724</v>
      </c>
      <c r="AF27" s="1">
        <v>7.2114000000000003</v>
      </c>
      <c r="AG27" s="1">
        <v>10.528</v>
      </c>
      <c r="AH27" s="1">
        <v>6.4802000000000008</v>
      </c>
      <c r="AI27" s="1">
        <v>0</v>
      </c>
      <c r="AJ27" s="1"/>
      <c r="AK27" s="1">
        <f>I27*T27</f>
        <v>0</v>
      </c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</row>
    <row r="28" spans="1:56" x14ac:dyDescent="0.25">
      <c r="A28" s="1" t="s">
        <v>68</v>
      </c>
      <c r="B28" s="1" t="s">
        <v>41</v>
      </c>
      <c r="C28" s="1">
        <v>212.46199999999999</v>
      </c>
      <c r="D28" s="1"/>
      <c r="E28" s="16">
        <f>55.56+E70</f>
        <v>63.606999999999999</v>
      </c>
      <c r="F28" s="1">
        <f>E28+R28</f>
        <v>319.68899999999996</v>
      </c>
      <c r="G28" s="1">
        <v>-6.2640000000000002</v>
      </c>
      <c r="H28" s="1">
        <f>G28+P28-R28</f>
        <v>87.653999999999996</v>
      </c>
      <c r="I28" s="7">
        <v>1</v>
      </c>
      <c r="J28" s="1">
        <v>40</v>
      </c>
      <c r="K28" s="1"/>
      <c r="L28" s="1"/>
      <c r="M28" s="1">
        <f t="shared" si="2"/>
        <v>63.606999999999999</v>
      </c>
      <c r="N28" s="1"/>
      <c r="O28" s="1"/>
      <c r="P28" s="26">
        <v>350</v>
      </c>
      <c r="Q28" s="16">
        <v>88</v>
      </c>
      <c r="R28" s="1">
        <f>IFERROR(VLOOKUP(A28,[1]TDSheet!$A:$F,3,0),0)</f>
        <v>256.08199999999999</v>
      </c>
      <c r="S28" s="1">
        <f>F28/5</f>
        <v>63.937799999999996</v>
      </c>
      <c r="T28" s="5">
        <v>400</v>
      </c>
      <c r="U28" s="5">
        <f>AL28/I28</f>
        <v>200</v>
      </c>
      <c r="V28" s="5"/>
      <c r="W28" s="10" t="s">
        <v>140</v>
      </c>
      <c r="X28" s="1">
        <f>(G28+P28+Q28+T28)/S28</f>
        <v>13.008517653094101</v>
      </c>
      <c r="Y28" s="1">
        <f>(G28+P28+Q28)/S28</f>
        <v>6.7524375252198237</v>
      </c>
      <c r="Z28" s="1">
        <v>50.796999999999997</v>
      </c>
      <c r="AA28" s="1">
        <v>52.100800000000007</v>
      </c>
      <c r="AB28" s="1">
        <v>30.1144</v>
      </c>
      <c r="AC28" s="1">
        <v>43.735199999999999</v>
      </c>
      <c r="AD28" s="1">
        <v>32.511600000000001</v>
      </c>
      <c r="AE28" s="1">
        <v>38.621600000000001</v>
      </c>
      <c r="AF28" s="1">
        <v>36.813200000000002</v>
      </c>
      <c r="AG28" s="1">
        <v>61.632800000000003</v>
      </c>
      <c r="AH28" s="1">
        <v>49.444000000000003</v>
      </c>
      <c r="AI28" s="1">
        <v>59.072999999999993</v>
      </c>
      <c r="AJ28" s="1" t="s">
        <v>69</v>
      </c>
      <c r="AK28" s="1">
        <f>I28*T28</f>
        <v>400</v>
      </c>
      <c r="AL28" s="1">
        <v>200</v>
      </c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</row>
    <row r="29" spans="1:56" x14ac:dyDescent="0.25">
      <c r="A29" s="1" t="s">
        <v>70</v>
      </c>
      <c r="B29" s="1" t="s">
        <v>37</v>
      </c>
      <c r="C29" s="1">
        <v>537</v>
      </c>
      <c r="D29" s="1"/>
      <c r="E29" s="16">
        <f>300+E71</f>
        <v>343</v>
      </c>
      <c r="F29" s="1">
        <f>E29+R29</f>
        <v>421</v>
      </c>
      <c r="G29" s="16">
        <f>11+G71</f>
        <v>0</v>
      </c>
      <c r="H29" s="1">
        <f>G29+P29-R29</f>
        <v>422</v>
      </c>
      <c r="I29" s="7">
        <v>0.4</v>
      </c>
      <c r="J29" s="1">
        <v>40</v>
      </c>
      <c r="K29" s="1"/>
      <c r="L29" s="1"/>
      <c r="M29" s="1">
        <f t="shared" si="2"/>
        <v>343</v>
      </c>
      <c r="N29" s="1"/>
      <c r="O29" s="1"/>
      <c r="P29" s="26">
        <v>500</v>
      </c>
      <c r="Q29" s="1">
        <v>250</v>
      </c>
      <c r="R29" s="1">
        <f>IFERROR(VLOOKUP(A29,[1]TDSheet!$A:$F,3,0),0)</f>
        <v>78</v>
      </c>
      <c r="S29" s="1">
        <f>F29/5</f>
        <v>84.2</v>
      </c>
      <c r="T29" s="5">
        <v>450</v>
      </c>
      <c r="U29" s="5">
        <f>AL29/I29</f>
        <v>750</v>
      </c>
      <c r="V29" s="5"/>
      <c r="W29" s="1"/>
      <c r="X29" s="1">
        <f>(G29+P29+Q29+T29)/S29</f>
        <v>14.251781472684085</v>
      </c>
      <c r="Y29" s="1">
        <f>(G29+P29+Q29)/S29</f>
        <v>8.9073634204275525</v>
      </c>
      <c r="Z29" s="1">
        <v>59.6</v>
      </c>
      <c r="AA29" s="1">
        <v>17.8</v>
      </c>
      <c r="AB29" s="1">
        <v>43.6</v>
      </c>
      <c r="AC29" s="1">
        <v>8</v>
      </c>
      <c r="AD29" s="1">
        <v>13.4</v>
      </c>
      <c r="AE29" s="1">
        <v>43.2</v>
      </c>
      <c r="AF29" s="1">
        <v>45</v>
      </c>
      <c r="AG29" s="1">
        <v>48.6</v>
      </c>
      <c r="AH29" s="1">
        <v>28.2</v>
      </c>
      <c r="AI29" s="1">
        <v>42</v>
      </c>
      <c r="AJ29" s="1"/>
      <c r="AK29" s="1">
        <f>I29*T29</f>
        <v>180</v>
      </c>
      <c r="AL29" s="1">
        <v>300</v>
      </c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</row>
    <row r="30" spans="1:56" x14ac:dyDescent="0.25">
      <c r="A30" s="1" t="s">
        <v>71</v>
      </c>
      <c r="B30" s="1" t="s">
        <v>41</v>
      </c>
      <c r="C30" s="1">
        <v>226.69900000000001</v>
      </c>
      <c r="D30" s="1"/>
      <c r="E30" s="16">
        <f>42.276+E72</f>
        <v>50.940000000000005</v>
      </c>
      <c r="F30" s="1">
        <f>E30+R30</f>
        <v>351.60500000000002</v>
      </c>
      <c r="G30" s="1">
        <v>4.0259999999999998</v>
      </c>
      <c r="H30" s="1">
        <f>G30+P30-R30</f>
        <v>203.36099999999999</v>
      </c>
      <c r="I30" s="7">
        <v>1</v>
      </c>
      <c r="J30" s="1">
        <v>40</v>
      </c>
      <c r="K30" s="1"/>
      <c r="L30" s="1"/>
      <c r="M30" s="1">
        <f t="shared" si="2"/>
        <v>50.940000000000005</v>
      </c>
      <c r="N30" s="1"/>
      <c r="O30" s="1"/>
      <c r="P30" s="26">
        <v>500</v>
      </c>
      <c r="Q30" s="16">
        <v>41</v>
      </c>
      <c r="R30" s="1">
        <f>IFERROR(VLOOKUP(A30,[1]TDSheet!$A:$F,3,0),0)</f>
        <v>300.66500000000002</v>
      </c>
      <c r="S30" s="1">
        <f>F30/5</f>
        <v>70.320999999999998</v>
      </c>
      <c r="T30" s="5">
        <v>400</v>
      </c>
      <c r="U30" s="5">
        <f>AL30/I30</f>
        <v>600</v>
      </c>
      <c r="V30" s="5"/>
      <c r="W30" s="10" t="s">
        <v>141</v>
      </c>
      <c r="X30" s="1">
        <f>(G30+P30+Q30+T30)/S30</f>
        <v>13.438745182804569</v>
      </c>
      <c r="Y30" s="1">
        <f>(G30+P30+Q30)/S30</f>
        <v>7.7505439342443951</v>
      </c>
      <c r="Z30" s="1">
        <v>31.195599999999999</v>
      </c>
      <c r="AA30" s="1">
        <v>86.638599999999997</v>
      </c>
      <c r="AB30" s="1">
        <v>36.289200000000001</v>
      </c>
      <c r="AC30" s="1">
        <v>39.682399999999987</v>
      </c>
      <c r="AD30" s="1">
        <v>51.965400000000002</v>
      </c>
      <c r="AE30" s="1">
        <v>44.451999999999998</v>
      </c>
      <c r="AF30" s="1">
        <v>63.459200000000003</v>
      </c>
      <c r="AG30" s="1">
        <v>78.9392</v>
      </c>
      <c r="AH30" s="1">
        <v>45.481999999999999</v>
      </c>
      <c r="AI30" s="1">
        <v>78.061999999999998</v>
      </c>
      <c r="AJ30" s="1"/>
      <c r="AK30" s="1">
        <f>I30*T30</f>
        <v>400</v>
      </c>
      <c r="AL30" s="1">
        <v>600</v>
      </c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</row>
    <row r="31" spans="1:56" x14ac:dyDescent="0.25">
      <c r="A31" s="11" t="s">
        <v>72</v>
      </c>
      <c r="B31" s="1" t="s">
        <v>37</v>
      </c>
      <c r="C31" s="1"/>
      <c r="D31" s="1"/>
      <c r="E31" s="1">
        <v>-15</v>
      </c>
      <c r="F31" s="1">
        <f>E31+R31</f>
        <v>-15</v>
      </c>
      <c r="G31" s="1"/>
      <c r="H31" s="1">
        <f>G31+P31-R31</f>
        <v>0</v>
      </c>
      <c r="I31" s="7">
        <v>0.35</v>
      </c>
      <c r="J31" s="1">
        <v>45</v>
      </c>
      <c r="K31" s="1"/>
      <c r="L31" s="1"/>
      <c r="M31" s="1">
        <f t="shared" si="2"/>
        <v>-15</v>
      </c>
      <c r="N31" s="1"/>
      <c r="O31" s="1"/>
      <c r="P31" s="26">
        <v>0</v>
      </c>
      <c r="Q31" s="1">
        <v>228.57142857142861</v>
      </c>
      <c r="R31" s="1">
        <f>IFERROR(VLOOKUP(A31,[1]TDSheet!$A:$F,3,0),0)</f>
        <v>0</v>
      </c>
      <c r="S31" s="1">
        <f>F31/5</f>
        <v>-3</v>
      </c>
      <c r="T31" s="5"/>
      <c r="U31" s="5">
        <f>AL31/I31</f>
        <v>0</v>
      </c>
      <c r="V31" s="5"/>
      <c r="W31" s="1"/>
      <c r="X31" s="1">
        <f>(G31+P31+Q31+T31)/S31</f>
        <v>-76.190476190476204</v>
      </c>
      <c r="Y31" s="1">
        <f>(G31+P31+Q31)/S31</f>
        <v>-76.190476190476204</v>
      </c>
      <c r="Z31" s="1">
        <v>31.4</v>
      </c>
      <c r="AA31" s="1">
        <v>14.6</v>
      </c>
      <c r="AB31" s="1">
        <v>13.4</v>
      </c>
      <c r="AC31" s="1">
        <v>13</v>
      </c>
      <c r="AD31" s="1">
        <v>5.8</v>
      </c>
      <c r="AE31" s="1">
        <v>10.4</v>
      </c>
      <c r="AF31" s="1">
        <v>21.4</v>
      </c>
      <c r="AG31" s="1">
        <v>25.4</v>
      </c>
      <c r="AH31" s="1">
        <v>20.6</v>
      </c>
      <c r="AI31" s="1">
        <v>1.2</v>
      </c>
      <c r="AJ31" s="1"/>
      <c r="AK31" s="1">
        <f>I31*T31</f>
        <v>0</v>
      </c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</row>
    <row r="32" spans="1:56" x14ac:dyDescent="0.25">
      <c r="A32" s="11" t="s">
        <v>73</v>
      </c>
      <c r="B32" s="1" t="s">
        <v>41</v>
      </c>
      <c r="C32" s="1">
        <v>185</v>
      </c>
      <c r="D32" s="1"/>
      <c r="E32" s="1"/>
      <c r="F32" s="1">
        <f>E32+R32</f>
        <v>96.736999999999995</v>
      </c>
      <c r="G32" s="1"/>
      <c r="H32" s="1">
        <f>G32+P32-R32</f>
        <v>3.2630000000000052</v>
      </c>
      <c r="I32" s="7">
        <v>1</v>
      </c>
      <c r="J32" s="1">
        <v>45</v>
      </c>
      <c r="K32" s="1"/>
      <c r="L32" s="1"/>
      <c r="M32" s="1">
        <f t="shared" si="2"/>
        <v>0</v>
      </c>
      <c r="N32" s="1"/>
      <c r="O32" s="1"/>
      <c r="P32" s="26">
        <v>100</v>
      </c>
      <c r="Q32" s="1">
        <v>150</v>
      </c>
      <c r="R32" s="1">
        <f>IFERROR(VLOOKUP(A32,[1]TDSheet!$A:$F,3,0),0)</f>
        <v>96.736999999999995</v>
      </c>
      <c r="S32" s="1">
        <f>F32/5</f>
        <v>19.3474</v>
      </c>
      <c r="T32" s="5">
        <v>120</v>
      </c>
      <c r="U32" s="5">
        <f>AL32/I32</f>
        <v>200</v>
      </c>
      <c r="V32" s="5"/>
      <c r="W32" s="1"/>
      <c r="X32" s="1">
        <f>(G32+P32+Q32+T32)/S32</f>
        <v>19.124016663737763</v>
      </c>
      <c r="Y32" s="1">
        <f>(G32+P32+Q32)/S32</f>
        <v>12.921632880903895</v>
      </c>
      <c r="Z32" s="1">
        <v>-3.7848000000000002</v>
      </c>
      <c r="AA32" s="1">
        <v>14.282400000000001</v>
      </c>
      <c r="AB32" s="1">
        <v>5.0250000000000004</v>
      </c>
      <c r="AC32" s="1">
        <v>14.044600000000001</v>
      </c>
      <c r="AD32" s="1">
        <v>22.450199999999999</v>
      </c>
      <c r="AE32" s="1">
        <v>12.824400000000001</v>
      </c>
      <c r="AF32" s="1">
        <v>20.8032</v>
      </c>
      <c r="AG32" s="1">
        <v>46.749000000000002</v>
      </c>
      <c r="AH32" s="1">
        <v>38.573</v>
      </c>
      <c r="AI32" s="1">
        <v>62.840200000000003</v>
      </c>
      <c r="AJ32" s="1"/>
      <c r="AK32" s="1">
        <f>I32*T32</f>
        <v>120</v>
      </c>
      <c r="AL32" s="1">
        <v>200</v>
      </c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1:56" x14ac:dyDescent="0.25">
      <c r="A33" s="11" t="s">
        <v>74</v>
      </c>
      <c r="B33" s="1" t="s">
        <v>37</v>
      </c>
      <c r="C33" s="1"/>
      <c r="D33" s="1"/>
      <c r="E33" s="1">
        <v>-4</v>
      </c>
      <c r="F33" s="1">
        <f>E33+R33</f>
        <v>-4</v>
      </c>
      <c r="G33" s="1"/>
      <c r="H33" s="1">
        <f>G33+P33-R33</f>
        <v>444.44444444444451</v>
      </c>
      <c r="I33" s="7">
        <v>0.45</v>
      </c>
      <c r="J33" s="1">
        <v>45</v>
      </c>
      <c r="K33" s="1"/>
      <c r="L33" s="1"/>
      <c r="M33" s="1">
        <f t="shared" si="2"/>
        <v>-4</v>
      </c>
      <c r="N33" s="1"/>
      <c r="O33" s="1"/>
      <c r="P33" s="26">
        <v>444.44444444444451</v>
      </c>
      <c r="Q33" s="16">
        <v>0</v>
      </c>
      <c r="R33" s="1">
        <f>IFERROR(VLOOKUP(A33,[1]TDSheet!$A:$F,3,0),0)</f>
        <v>0</v>
      </c>
      <c r="S33" s="1">
        <f>F33/5</f>
        <v>-0.8</v>
      </c>
      <c r="T33" s="5">
        <v>300</v>
      </c>
      <c r="U33" s="5">
        <f>AL33/I33</f>
        <v>244.44444444444443</v>
      </c>
      <c r="V33" s="5"/>
      <c r="W33" s="10" t="s">
        <v>134</v>
      </c>
      <c r="X33" s="1">
        <f>(G33+P33+Q33+T33)/S33</f>
        <v>-930.55555555555566</v>
      </c>
      <c r="Y33" s="1">
        <f>(G33+P33+Q33)/S33</f>
        <v>-555.55555555555566</v>
      </c>
      <c r="Z33" s="1">
        <v>30</v>
      </c>
      <c r="AA33" s="1">
        <v>60</v>
      </c>
      <c r="AB33" s="1">
        <v>29.2</v>
      </c>
      <c r="AC33" s="1">
        <v>35.4</v>
      </c>
      <c r="AD33" s="1">
        <v>32.6</v>
      </c>
      <c r="AE33" s="1">
        <v>39</v>
      </c>
      <c r="AF33" s="1">
        <v>33.4</v>
      </c>
      <c r="AG33" s="1">
        <v>58.6</v>
      </c>
      <c r="AH33" s="1">
        <v>65</v>
      </c>
      <c r="AI33" s="1">
        <v>71.599999999999994</v>
      </c>
      <c r="AJ33" s="1"/>
      <c r="AK33" s="1">
        <f>I33*T33</f>
        <v>135</v>
      </c>
      <c r="AL33" s="1">
        <v>110</v>
      </c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</row>
    <row r="34" spans="1:56" x14ac:dyDescent="0.25">
      <c r="A34" s="11" t="s">
        <v>75</v>
      </c>
      <c r="B34" s="1" t="s">
        <v>41</v>
      </c>
      <c r="C34" s="1">
        <v>506.56299999999999</v>
      </c>
      <c r="D34" s="1"/>
      <c r="E34" s="1">
        <v>259.59199999999998</v>
      </c>
      <c r="F34" s="1">
        <f>E34+R34</f>
        <v>900.5</v>
      </c>
      <c r="G34" s="1">
        <v>7.6779999999999999</v>
      </c>
      <c r="H34" s="1">
        <f>G34+P34-R34</f>
        <v>66.769999999999982</v>
      </c>
      <c r="I34" s="7">
        <v>1</v>
      </c>
      <c r="J34" s="1">
        <v>45</v>
      </c>
      <c r="K34" s="1"/>
      <c r="L34" s="1"/>
      <c r="M34" s="1">
        <f t="shared" si="2"/>
        <v>259.59199999999998</v>
      </c>
      <c r="N34" s="1"/>
      <c r="O34" s="1"/>
      <c r="P34" s="26">
        <v>700</v>
      </c>
      <c r="Q34" s="1">
        <v>700</v>
      </c>
      <c r="R34" s="1">
        <f>IFERROR(VLOOKUP(A34,[1]TDSheet!$A:$F,3,0),0)</f>
        <v>640.90800000000002</v>
      </c>
      <c r="S34" s="1">
        <f>F34/5</f>
        <v>180.1</v>
      </c>
      <c r="T34" s="5">
        <v>800</v>
      </c>
      <c r="U34" s="5">
        <f>AL34/I34</f>
        <v>900</v>
      </c>
      <c r="V34" s="5"/>
      <c r="W34" s="1"/>
      <c r="X34" s="1">
        <f>(G34+P34+Q34+T34)/S34</f>
        <v>12.258067740144364</v>
      </c>
      <c r="Y34" s="1">
        <f>(G34+P34+Q34)/S34</f>
        <v>7.8160910605219316</v>
      </c>
      <c r="Z34" s="1">
        <v>98.6922</v>
      </c>
      <c r="AA34" s="1">
        <v>107.6404</v>
      </c>
      <c r="AB34" s="1">
        <v>63.856999999999992</v>
      </c>
      <c r="AC34" s="1">
        <v>64.816000000000003</v>
      </c>
      <c r="AD34" s="1">
        <v>101.94459999999999</v>
      </c>
      <c r="AE34" s="1">
        <v>77.189400000000006</v>
      </c>
      <c r="AF34" s="1">
        <v>94.509199999999993</v>
      </c>
      <c r="AG34" s="1">
        <v>121.8096</v>
      </c>
      <c r="AH34" s="1">
        <v>118.0616</v>
      </c>
      <c r="AI34" s="1">
        <v>217.45419999999999</v>
      </c>
      <c r="AJ34" s="1"/>
      <c r="AK34" s="1">
        <f>I34*T34</f>
        <v>800</v>
      </c>
      <c r="AL34" s="1">
        <v>900</v>
      </c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</row>
    <row r="35" spans="1:56" x14ac:dyDescent="0.25">
      <c r="A35" s="11" t="s">
        <v>76</v>
      </c>
      <c r="B35" s="1" t="s">
        <v>41</v>
      </c>
      <c r="C35" s="1">
        <v>85.924999999999997</v>
      </c>
      <c r="D35" s="1"/>
      <c r="E35" s="1">
        <v>5.4349999999999996</v>
      </c>
      <c r="F35" s="1">
        <f>E35+R35</f>
        <v>5.4349999999999996</v>
      </c>
      <c r="G35" s="1">
        <v>-0.112</v>
      </c>
      <c r="H35" s="1">
        <f>G35+P35-R35</f>
        <v>-0.112</v>
      </c>
      <c r="I35" s="7">
        <v>1</v>
      </c>
      <c r="J35" s="1">
        <v>40</v>
      </c>
      <c r="K35" s="1"/>
      <c r="L35" s="1"/>
      <c r="M35" s="1">
        <f t="shared" si="2"/>
        <v>5.4349999999999996</v>
      </c>
      <c r="N35" s="1"/>
      <c r="O35" s="1"/>
      <c r="P35" s="26">
        <v>0</v>
      </c>
      <c r="Q35" s="1">
        <v>100</v>
      </c>
      <c r="R35" s="1">
        <f>IFERROR(VLOOKUP(A35,[1]TDSheet!$A:$F,3,0),0)</f>
        <v>0</v>
      </c>
      <c r="S35" s="1">
        <f>F35/5</f>
        <v>1.087</v>
      </c>
      <c r="T35" s="5"/>
      <c r="U35" s="5">
        <f>AL35/I35</f>
        <v>0</v>
      </c>
      <c r="V35" s="5"/>
      <c r="W35" s="1"/>
      <c r="X35" s="1">
        <f>(G35+P35+Q35+T35)/S35</f>
        <v>91.893284268629259</v>
      </c>
      <c r="Y35" s="1">
        <f>(G35+P35+Q35)/S35</f>
        <v>91.893284268629259</v>
      </c>
      <c r="Z35" s="1">
        <v>12.9772</v>
      </c>
      <c r="AA35" s="1">
        <v>-0.1676</v>
      </c>
      <c r="AB35" s="1">
        <v>11.728400000000001</v>
      </c>
      <c r="AC35" s="1">
        <v>0</v>
      </c>
      <c r="AD35" s="1">
        <v>4.9908000000000001</v>
      </c>
      <c r="AE35" s="1">
        <v>8.2157999999999998</v>
      </c>
      <c r="AF35" s="1">
        <v>9.1988000000000003</v>
      </c>
      <c r="AG35" s="1">
        <v>-4.9188000000000001</v>
      </c>
      <c r="AH35" s="1">
        <v>0</v>
      </c>
      <c r="AI35" s="1">
        <v>20.519600000000001</v>
      </c>
      <c r="AJ35" s="1"/>
      <c r="AK35" s="1">
        <f>I35*T35</f>
        <v>0</v>
      </c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</row>
    <row r="36" spans="1:56" x14ac:dyDescent="0.25">
      <c r="A36" s="11" t="s">
        <v>77</v>
      </c>
      <c r="B36" s="1" t="s">
        <v>37</v>
      </c>
      <c r="C36" s="1">
        <v>435</v>
      </c>
      <c r="D36" s="1"/>
      <c r="E36" s="1">
        <v>150</v>
      </c>
      <c r="F36" s="1">
        <f>E36+R36</f>
        <v>237</v>
      </c>
      <c r="G36" s="1">
        <v>220</v>
      </c>
      <c r="H36" s="1">
        <f>G36+P36-R36</f>
        <v>383</v>
      </c>
      <c r="I36" s="7">
        <v>0.4</v>
      </c>
      <c r="J36" s="1">
        <v>55</v>
      </c>
      <c r="K36" s="1"/>
      <c r="L36" s="1"/>
      <c r="M36" s="1">
        <f t="shared" si="2"/>
        <v>150</v>
      </c>
      <c r="N36" s="1"/>
      <c r="O36" s="1"/>
      <c r="P36" s="26">
        <v>250</v>
      </c>
      <c r="Q36" s="1">
        <v>250</v>
      </c>
      <c r="R36" s="1">
        <f>IFERROR(VLOOKUP(A36,[1]TDSheet!$A:$F,3,0),0)</f>
        <v>87</v>
      </c>
      <c r="S36" s="1">
        <f>F36/5</f>
        <v>47.4</v>
      </c>
      <c r="T36" s="5">
        <v>100</v>
      </c>
      <c r="U36" s="5">
        <f>AL36/I36</f>
        <v>250</v>
      </c>
      <c r="V36" s="5"/>
      <c r="W36" s="1"/>
      <c r="X36" s="1">
        <f>(G36+P36+Q36+T36)/S36</f>
        <v>17.299578059071731</v>
      </c>
      <c r="Y36" s="1">
        <f>(G36+P36+Q36)/S36</f>
        <v>15.18987341772152</v>
      </c>
      <c r="Z36" s="1">
        <v>52.6</v>
      </c>
      <c r="AA36" s="1">
        <v>35.4</v>
      </c>
      <c r="AB36" s="1">
        <v>31.6</v>
      </c>
      <c r="AC36" s="1">
        <v>32.799999999999997</v>
      </c>
      <c r="AD36" s="1">
        <v>35.799999999999997</v>
      </c>
      <c r="AE36" s="1">
        <v>33.200000000000003</v>
      </c>
      <c r="AF36" s="1">
        <v>25</v>
      </c>
      <c r="AG36" s="1">
        <v>23.4</v>
      </c>
      <c r="AH36" s="1">
        <v>35</v>
      </c>
      <c r="AI36" s="1">
        <v>31.8</v>
      </c>
      <c r="AJ36" s="1"/>
      <c r="AK36" s="1">
        <f>I36*T36</f>
        <v>40</v>
      </c>
      <c r="AL36" s="1">
        <v>100</v>
      </c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</row>
    <row r="37" spans="1:56" x14ac:dyDescent="0.25">
      <c r="A37" s="11" t="s">
        <v>78</v>
      </c>
      <c r="B37" s="1" t="s">
        <v>41</v>
      </c>
      <c r="C37" s="1">
        <v>738.00699999999995</v>
      </c>
      <c r="D37" s="1"/>
      <c r="E37" s="16">
        <f>336.571+E73</f>
        <v>398.30700000000002</v>
      </c>
      <c r="F37" s="1">
        <f>E37+R37</f>
        <v>507.81100000000004</v>
      </c>
      <c r="G37" s="16">
        <f>248.05+G73</f>
        <v>240.88300000000001</v>
      </c>
      <c r="H37" s="1">
        <f>G37+P37-R37</f>
        <v>831.37900000000002</v>
      </c>
      <c r="I37" s="7">
        <v>1</v>
      </c>
      <c r="J37" s="1">
        <v>60</v>
      </c>
      <c r="K37" s="1"/>
      <c r="L37" s="1"/>
      <c r="M37" s="1">
        <f t="shared" si="2"/>
        <v>398.30700000000002</v>
      </c>
      <c r="N37" s="1"/>
      <c r="O37" s="1"/>
      <c r="P37" s="26">
        <v>700</v>
      </c>
      <c r="Q37" s="1">
        <v>400</v>
      </c>
      <c r="R37" s="1">
        <f>IFERROR(VLOOKUP(A37,[1]TDSheet!$A:$F,3,0),0)</f>
        <v>109.504</v>
      </c>
      <c r="S37" s="1">
        <f>F37/5</f>
        <v>101.5622</v>
      </c>
      <c r="T37" s="5">
        <v>400</v>
      </c>
      <c r="U37" s="5">
        <f>AL37/I37</f>
        <v>500</v>
      </c>
      <c r="V37" s="5"/>
      <c r="W37" s="1"/>
      <c r="X37" s="1">
        <f>(G37+P37+Q37+T37)/S37</f>
        <v>17.141052478185781</v>
      </c>
      <c r="Y37" s="1">
        <f>(G37+P37+Q37)/S37</f>
        <v>13.202579306080411</v>
      </c>
      <c r="Z37" s="1">
        <v>58.765200000000007</v>
      </c>
      <c r="AA37" s="1">
        <v>85.500399999999999</v>
      </c>
      <c r="AB37" s="1">
        <v>85.436199999999999</v>
      </c>
      <c r="AC37" s="1">
        <v>56.302600000000012</v>
      </c>
      <c r="AD37" s="1">
        <v>64.710799999999992</v>
      </c>
      <c r="AE37" s="1">
        <v>58.065399999999997</v>
      </c>
      <c r="AF37" s="1">
        <v>95.907600000000002</v>
      </c>
      <c r="AG37" s="1">
        <v>42.9452</v>
      </c>
      <c r="AH37" s="1">
        <v>44.039400000000001</v>
      </c>
      <c r="AI37" s="1">
        <v>99.839399999999998</v>
      </c>
      <c r="AJ37" s="1"/>
      <c r="AK37" s="1">
        <f>I37*T37</f>
        <v>400</v>
      </c>
      <c r="AL37" s="1">
        <v>500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</row>
    <row r="38" spans="1:56" x14ac:dyDescent="0.25">
      <c r="A38" s="11" t="s">
        <v>79</v>
      </c>
      <c r="B38" s="1" t="s">
        <v>37</v>
      </c>
      <c r="C38" s="1"/>
      <c r="D38" s="1"/>
      <c r="E38" s="1">
        <v>-5</v>
      </c>
      <c r="F38" s="1">
        <f>E38+R38</f>
        <v>-5</v>
      </c>
      <c r="G38" s="1"/>
      <c r="H38" s="1">
        <f>G38+P38-R38</f>
        <v>0</v>
      </c>
      <c r="I38" s="7">
        <v>0.5</v>
      </c>
      <c r="J38" s="1">
        <v>60</v>
      </c>
      <c r="K38" s="1"/>
      <c r="L38" s="1"/>
      <c r="M38" s="1">
        <f t="shared" ref="M38:M69" si="3">E38-L38</f>
        <v>-5</v>
      </c>
      <c r="N38" s="1"/>
      <c r="O38" s="1"/>
      <c r="P38" s="26">
        <v>0</v>
      </c>
      <c r="Q38" s="16">
        <v>0</v>
      </c>
      <c r="R38" s="1">
        <f>IFERROR(VLOOKUP(A38,[1]TDSheet!$A:$F,3,0),0)</f>
        <v>0</v>
      </c>
      <c r="S38" s="1">
        <f>F38/5</f>
        <v>-1</v>
      </c>
      <c r="T38" s="5">
        <v>200</v>
      </c>
      <c r="U38" s="5">
        <f>AL38/I38</f>
        <v>400</v>
      </c>
      <c r="V38" s="5"/>
      <c r="W38" s="10" t="s">
        <v>142</v>
      </c>
      <c r="X38" s="1">
        <f>(G38+P38+Q38+T38)/S38</f>
        <v>-200</v>
      </c>
      <c r="Y38" s="1">
        <f>(G38+P38+Q38)/S38</f>
        <v>0</v>
      </c>
      <c r="Z38" s="1">
        <v>17.399999999999999</v>
      </c>
      <c r="AA38" s="1">
        <v>18.600000000000001</v>
      </c>
      <c r="AB38" s="1">
        <v>17.399999999999999</v>
      </c>
      <c r="AC38" s="1">
        <v>24.8</v>
      </c>
      <c r="AD38" s="1">
        <v>20.2</v>
      </c>
      <c r="AE38" s="1">
        <v>24.4</v>
      </c>
      <c r="AF38" s="1">
        <v>18.2</v>
      </c>
      <c r="AG38" s="1">
        <v>25.2</v>
      </c>
      <c r="AH38" s="1">
        <v>36.799999999999997</v>
      </c>
      <c r="AI38" s="1">
        <v>28</v>
      </c>
      <c r="AJ38" s="1" t="s">
        <v>80</v>
      </c>
      <c r="AK38" s="1">
        <f>I38*T38</f>
        <v>100</v>
      </c>
      <c r="AL38" s="1">
        <v>200</v>
      </c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</row>
    <row r="39" spans="1:56" x14ac:dyDescent="0.25">
      <c r="A39" s="1" t="s">
        <v>81</v>
      </c>
      <c r="B39" s="1" t="s">
        <v>41</v>
      </c>
      <c r="C39" s="1">
        <v>537.39200000000005</v>
      </c>
      <c r="D39" s="1"/>
      <c r="E39" s="16">
        <f>344.992+E74</f>
        <v>384.42900000000003</v>
      </c>
      <c r="F39" s="1">
        <f>E39+R39</f>
        <v>501.745</v>
      </c>
      <c r="G39" s="16">
        <f>88.033+G74</f>
        <v>70.287999999999997</v>
      </c>
      <c r="H39" s="1">
        <f>G39+P39-R39</f>
        <v>452.97199999999998</v>
      </c>
      <c r="I39" s="7">
        <v>1</v>
      </c>
      <c r="J39" s="1">
        <v>60</v>
      </c>
      <c r="K39" s="1"/>
      <c r="L39" s="1"/>
      <c r="M39" s="1">
        <f t="shared" si="3"/>
        <v>384.42900000000003</v>
      </c>
      <c r="N39" s="1"/>
      <c r="O39" s="1"/>
      <c r="P39" s="26">
        <v>500</v>
      </c>
      <c r="Q39" s="1">
        <v>200</v>
      </c>
      <c r="R39" s="1">
        <f>IFERROR(VLOOKUP(A39,[1]TDSheet!$A:$F,3,0),0)</f>
        <v>117.316</v>
      </c>
      <c r="S39" s="1">
        <f>F39/5</f>
        <v>100.349</v>
      </c>
      <c r="T39" s="5">
        <v>700</v>
      </c>
      <c r="U39" s="5">
        <f>AL39/I39</f>
        <v>700</v>
      </c>
      <c r="V39" s="5"/>
      <c r="W39" s="1"/>
      <c r="X39" s="1">
        <f>(G39+P39+Q39+T39)/S39</f>
        <v>14.651745408524249</v>
      </c>
      <c r="Y39" s="1">
        <f>(G39+P39+Q39)/S39</f>
        <v>7.6760904443492208</v>
      </c>
      <c r="Z39" s="1">
        <v>59.334600000000002</v>
      </c>
      <c r="AA39" s="1">
        <v>78.549799999999991</v>
      </c>
      <c r="AB39" s="1">
        <v>63.152200000000008</v>
      </c>
      <c r="AC39" s="1">
        <v>80.092999999999989</v>
      </c>
      <c r="AD39" s="1">
        <v>87.305800000000005</v>
      </c>
      <c r="AE39" s="1">
        <v>43.424400000000013</v>
      </c>
      <c r="AF39" s="1">
        <v>122.80240000000001</v>
      </c>
      <c r="AG39" s="1">
        <v>82.569600000000008</v>
      </c>
      <c r="AH39" s="1">
        <v>82.569600000000008</v>
      </c>
      <c r="AI39" s="1">
        <v>54.171199999999999</v>
      </c>
      <c r="AJ39" s="1"/>
      <c r="AK39" s="1">
        <f>I39*T39</f>
        <v>700</v>
      </c>
      <c r="AL39" s="1">
        <v>700</v>
      </c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</row>
    <row r="40" spans="1:56" x14ac:dyDescent="0.25">
      <c r="A40" s="1" t="s">
        <v>82</v>
      </c>
      <c r="B40" s="1" t="s">
        <v>41</v>
      </c>
      <c r="C40" s="1">
        <v>708.58</v>
      </c>
      <c r="D40" s="1"/>
      <c r="E40" s="16">
        <f>332.007+E75</f>
        <v>359.39499999999998</v>
      </c>
      <c r="F40" s="1">
        <f>E40+R40</f>
        <v>464.23699999999997</v>
      </c>
      <c r="G40" s="16">
        <f>284.115+G75</f>
        <v>279.15300000000002</v>
      </c>
      <c r="H40" s="1">
        <f>G40+P40-R40</f>
        <v>574.31100000000004</v>
      </c>
      <c r="I40" s="7">
        <v>1</v>
      </c>
      <c r="J40" s="1">
        <v>60</v>
      </c>
      <c r="K40" s="1"/>
      <c r="L40" s="1"/>
      <c r="M40" s="1">
        <f t="shared" si="3"/>
        <v>359.39499999999998</v>
      </c>
      <c r="N40" s="1"/>
      <c r="O40" s="1"/>
      <c r="P40" s="26">
        <v>400</v>
      </c>
      <c r="Q40" s="1">
        <v>100</v>
      </c>
      <c r="R40" s="1">
        <f>IFERROR(VLOOKUP(A40,[1]TDSheet!$A:$F,3,0),0)</f>
        <v>104.842</v>
      </c>
      <c r="S40" s="1">
        <f>F40/5</f>
        <v>92.847399999999993</v>
      </c>
      <c r="T40" s="5">
        <v>600</v>
      </c>
      <c r="U40" s="5">
        <f>AL40/I40</f>
        <v>700</v>
      </c>
      <c r="V40" s="5"/>
      <c r="W40" s="1"/>
      <c r="X40" s="1">
        <f>(G40+P40+Q40+T40)/S40</f>
        <v>14.853975447885457</v>
      </c>
      <c r="Y40" s="1">
        <f>(G40+P40+Q40)/S40</f>
        <v>8.3917589507083683</v>
      </c>
      <c r="Z40" s="1">
        <v>49.596200000000003</v>
      </c>
      <c r="AA40" s="1">
        <v>60.602400000000003</v>
      </c>
      <c r="AB40" s="1">
        <v>64.268599999999992</v>
      </c>
      <c r="AC40" s="1">
        <v>67.176999999999992</v>
      </c>
      <c r="AD40" s="1">
        <v>61.669400000000003</v>
      </c>
      <c r="AE40" s="1">
        <v>49.305399999999999</v>
      </c>
      <c r="AF40" s="1">
        <v>61.301200000000009</v>
      </c>
      <c r="AG40" s="1">
        <v>118.1164</v>
      </c>
      <c r="AH40" s="1">
        <v>112.1048</v>
      </c>
      <c r="AI40" s="1">
        <v>0</v>
      </c>
      <c r="AJ40" s="1"/>
      <c r="AK40" s="1">
        <f>I40*T40</f>
        <v>600</v>
      </c>
      <c r="AL40" s="1">
        <v>700</v>
      </c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</row>
    <row r="41" spans="1:56" x14ac:dyDescent="0.25">
      <c r="A41" s="1" t="s">
        <v>83</v>
      </c>
      <c r="B41" s="1" t="s">
        <v>37</v>
      </c>
      <c r="C41" s="1">
        <v>319</v>
      </c>
      <c r="D41" s="1"/>
      <c r="E41" s="16">
        <f>149+E76</f>
        <v>174</v>
      </c>
      <c r="F41" s="1">
        <f>E41+R41</f>
        <v>257</v>
      </c>
      <c r="G41" s="16">
        <f>10+G76</f>
        <v>6</v>
      </c>
      <c r="H41" s="1">
        <f>G41+P41-R41</f>
        <v>173</v>
      </c>
      <c r="I41" s="7">
        <v>0.4</v>
      </c>
      <c r="J41" s="1">
        <v>60</v>
      </c>
      <c r="K41" s="1"/>
      <c r="L41" s="1"/>
      <c r="M41" s="1">
        <f t="shared" si="3"/>
        <v>174</v>
      </c>
      <c r="N41" s="1"/>
      <c r="O41" s="1"/>
      <c r="P41" s="26">
        <v>250</v>
      </c>
      <c r="Q41" s="1">
        <v>375</v>
      </c>
      <c r="R41" s="1">
        <f>IFERROR(VLOOKUP(A41,[1]TDSheet!$A:$F,3,0),0)</f>
        <v>83</v>
      </c>
      <c r="S41" s="1">
        <f>F41/5</f>
        <v>51.4</v>
      </c>
      <c r="T41" s="5">
        <v>300</v>
      </c>
      <c r="U41" s="5">
        <f>AL41/I41</f>
        <v>500</v>
      </c>
      <c r="V41" s="5"/>
      <c r="W41" s="1"/>
      <c r="X41" s="1">
        <f>(G41+P41+Q41+T41)/S41</f>
        <v>18.11284046692607</v>
      </c>
      <c r="Y41" s="1">
        <f>(G41+P41+Q41)/S41</f>
        <v>12.27626459143969</v>
      </c>
      <c r="Z41" s="1">
        <v>70.400000000000006</v>
      </c>
      <c r="AA41" s="1">
        <v>39.6</v>
      </c>
      <c r="AB41" s="1">
        <v>63</v>
      </c>
      <c r="AC41" s="1">
        <v>83.8</v>
      </c>
      <c r="AD41" s="1">
        <v>27.6</v>
      </c>
      <c r="AE41" s="1">
        <v>0</v>
      </c>
      <c r="AF41" s="1">
        <v>-0.6</v>
      </c>
      <c r="AG41" s="1">
        <v>29.6</v>
      </c>
      <c r="AH41" s="1">
        <v>36.4</v>
      </c>
      <c r="AI41" s="1">
        <v>62</v>
      </c>
      <c r="AJ41" s="1" t="s">
        <v>84</v>
      </c>
      <c r="AK41" s="1">
        <f>I41*T41</f>
        <v>120</v>
      </c>
      <c r="AL41" s="1">
        <v>200</v>
      </c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</row>
    <row r="42" spans="1:56" x14ac:dyDescent="0.25">
      <c r="A42" s="1" t="s">
        <v>85</v>
      </c>
      <c r="B42" s="1" t="s">
        <v>41</v>
      </c>
      <c r="C42" s="1">
        <v>856.28300000000002</v>
      </c>
      <c r="D42" s="1"/>
      <c r="E42" s="16">
        <f>357.675+E77</f>
        <v>422.67500000000001</v>
      </c>
      <c r="F42" s="1">
        <f>E42+R42</f>
        <v>551.29300000000001</v>
      </c>
      <c r="G42" s="16">
        <f>307.835+G77</f>
        <v>268.64499999999998</v>
      </c>
      <c r="H42" s="1">
        <f>G42+P42-R42</f>
        <v>640.02700000000004</v>
      </c>
      <c r="I42" s="7">
        <v>1</v>
      </c>
      <c r="J42" s="1">
        <v>60</v>
      </c>
      <c r="K42" s="1"/>
      <c r="L42" s="1"/>
      <c r="M42" s="1">
        <f t="shared" si="3"/>
        <v>422.67500000000001</v>
      </c>
      <c r="N42" s="1"/>
      <c r="O42" s="1"/>
      <c r="P42" s="26">
        <v>500</v>
      </c>
      <c r="Q42" s="1">
        <v>400</v>
      </c>
      <c r="R42" s="1">
        <f>IFERROR(VLOOKUP(A42,[1]TDSheet!$A:$F,3,0),0)</f>
        <v>128.61799999999999</v>
      </c>
      <c r="S42" s="1">
        <f>F42/5</f>
        <v>110.2586</v>
      </c>
      <c r="T42" s="5">
        <v>600</v>
      </c>
      <c r="U42" s="5">
        <f>AL42/I42</f>
        <v>700</v>
      </c>
      <c r="V42" s="5"/>
      <c r="W42" s="1"/>
      <c r="X42" s="1">
        <f>(G42+P42+Q42+T42)/S42</f>
        <v>16.040880257866505</v>
      </c>
      <c r="Y42" s="1">
        <f>(G42+P42+Q42)/S42</f>
        <v>10.599127868483729</v>
      </c>
      <c r="Z42" s="1">
        <v>74.565799999999996</v>
      </c>
      <c r="AA42" s="1">
        <v>112.387</v>
      </c>
      <c r="AB42" s="1">
        <v>76.830799999999996</v>
      </c>
      <c r="AC42" s="1">
        <v>99.215400000000002</v>
      </c>
      <c r="AD42" s="1">
        <v>55.567799999999998</v>
      </c>
      <c r="AE42" s="1">
        <v>8.0313999999999997</v>
      </c>
      <c r="AF42" s="1">
        <v>121.01779999999999</v>
      </c>
      <c r="AG42" s="1">
        <v>70.008200000000002</v>
      </c>
      <c r="AH42" s="1">
        <v>61.3202</v>
      </c>
      <c r="AI42" s="1">
        <v>71.735600000000005</v>
      </c>
      <c r="AJ42" s="1"/>
      <c r="AK42" s="1">
        <f>I42*T42</f>
        <v>600</v>
      </c>
      <c r="AL42" s="1">
        <v>700</v>
      </c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</row>
    <row r="43" spans="1:56" x14ac:dyDescent="0.25">
      <c r="A43" s="1" t="s">
        <v>86</v>
      </c>
      <c r="B43" s="1" t="s">
        <v>37</v>
      </c>
      <c r="C43" s="1">
        <v>324</v>
      </c>
      <c r="D43" s="1"/>
      <c r="E43" s="1">
        <v>110</v>
      </c>
      <c r="F43" s="1">
        <f>E43+R43</f>
        <v>152</v>
      </c>
      <c r="G43" s="1">
        <v>198</v>
      </c>
      <c r="H43" s="1">
        <f>G43+P43-R43</f>
        <v>156</v>
      </c>
      <c r="I43" s="7">
        <v>0.5</v>
      </c>
      <c r="J43" s="1">
        <v>60</v>
      </c>
      <c r="K43" s="1"/>
      <c r="L43" s="1"/>
      <c r="M43" s="1">
        <f t="shared" si="3"/>
        <v>110</v>
      </c>
      <c r="N43" s="1"/>
      <c r="O43" s="1"/>
      <c r="P43" s="26">
        <v>0</v>
      </c>
      <c r="Q43" s="1">
        <v>200</v>
      </c>
      <c r="R43" s="1">
        <f>IFERROR(VLOOKUP(A43,[1]TDSheet!$A:$F,3,0),0)</f>
        <v>42</v>
      </c>
      <c r="S43" s="1">
        <f>F43/5</f>
        <v>30.4</v>
      </c>
      <c r="T43" s="5">
        <v>100</v>
      </c>
      <c r="U43" s="5">
        <f>AL43/I43</f>
        <v>200</v>
      </c>
      <c r="V43" s="5"/>
      <c r="W43" s="1"/>
      <c r="X43" s="1">
        <f>(G43+P43+Q43+T43)/S43</f>
        <v>16.381578947368421</v>
      </c>
      <c r="Y43" s="1">
        <f>(G43+P43+Q43)/S43</f>
        <v>13.092105263157896</v>
      </c>
      <c r="Z43" s="1">
        <v>34.799999999999997</v>
      </c>
      <c r="AA43" s="1">
        <v>12</v>
      </c>
      <c r="AB43" s="1">
        <v>30</v>
      </c>
      <c r="AC43" s="1">
        <v>14.6</v>
      </c>
      <c r="AD43" s="1">
        <v>14.8</v>
      </c>
      <c r="AE43" s="1">
        <v>26.4</v>
      </c>
      <c r="AF43" s="1">
        <v>17.600000000000001</v>
      </c>
      <c r="AG43" s="1">
        <v>-13</v>
      </c>
      <c r="AH43" s="1">
        <v>11.8</v>
      </c>
      <c r="AI43" s="1">
        <v>5.6</v>
      </c>
      <c r="AJ43" s="1"/>
      <c r="AK43" s="1">
        <f>I43*T43</f>
        <v>50</v>
      </c>
      <c r="AL43" s="1">
        <v>100</v>
      </c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</row>
    <row r="44" spans="1:56" x14ac:dyDescent="0.25">
      <c r="A44" s="1" t="s">
        <v>87</v>
      </c>
      <c r="B44" s="1" t="s">
        <v>37</v>
      </c>
      <c r="C44" s="1">
        <v>250</v>
      </c>
      <c r="D44" s="1"/>
      <c r="E44" s="1">
        <v>138</v>
      </c>
      <c r="F44" s="1">
        <f>E44+R44</f>
        <v>168</v>
      </c>
      <c r="G44" s="1">
        <v>36</v>
      </c>
      <c r="H44" s="1">
        <f>G44+P44-R44</f>
        <v>6</v>
      </c>
      <c r="I44" s="7">
        <v>0.4</v>
      </c>
      <c r="J44" s="1">
        <v>50</v>
      </c>
      <c r="K44" s="1"/>
      <c r="L44" s="1"/>
      <c r="M44" s="1">
        <f t="shared" si="3"/>
        <v>138</v>
      </c>
      <c r="N44" s="1"/>
      <c r="O44" s="1"/>
      <c r="P44" s="26">
        <v>0</v>
      </c>
      <c r="Q44" s="1">
        <v>250</v>
      </c>
      <c r="R44" s="1">
        <f>IFERROR(VLOOKUP(A44,[1]TDSheet!$A:$F,3,0),0)</f>
        <v>30</v>
      </c>
      <c r="S44" s="1">
        <f>F44/5</f>
        <v>33.6</v>
      </c>
      <c r="T44" s="5">
        <v>200</v>
      </c>
      <c r="U44" s="5">
        <f>AL44/I44</f>
        <v>0</v>
      </c>
      <c r="V44" s="5"/>
      <c r="W44" s="1"/>
      <c r="X44" s="1">
        <f>(G44+P44+Q44+T44)/S44</f>
        <v>14.464285714285714</v>
      </c>
      <c r="Y44" s="1">
        <f>(G44+P44+Q44)/S44</f>
        <v>8.511904761904761</v>
      </c>
      <c r="Z44" s="1">
        <v>13.8</v>
      </c>
      <c r="AA44" s="1">
        <v>3.6</v>
      </c>
      <c r="AB44" s="1">
        <v>18</v>
      </c>
      <c r="AC44" s="1">
        <v>2</v>
      </c>
      <c r="AD44" s="1">
        <v>14.8</v>
      </c>
      <c r="AE44" s="1">
        <v>10</v>
      </c>
      <c r="AF44" s="1">
        <v>12.4</v>
      </c>
      <c r="AG44" s="1">
        <v>28.8</v>
      </c>
      <c r="AH44" s="1">
        <v>20.2</v>
      </c>
      <c r="AI44" s="1">
        <v>5.2</v>
      </c>
      <c r="AJ44" s="1"/>
      <c r="AK44" s="1">
        <f>I44*T44</f>
        <v>80</v>
      </c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</row>
    <row r="45" spans="1:56" x14ac:dyDescent="0.25">
      <c r="A45" s="1" t="s">
        <v>88</v>
      </c>
      <c r="B45" s="1" t="s">
        <v>41</v>
      </c>
      <c r="C45" s="1">
        <v>674.74099999999999</v>
      </c>
      <c r="D45" s="1"/>
      <c r="E45" s="16">
        <f>216.853+E78</f>
        <v>243.14000000000001</v>
      </c>
      <c r="F45" s="1">
        <f>E45+R45</f>
        <v>931.26099999999997</v>
      </c>
      <c r="G45" s="1">
        <v>10.298</v>
      </c>
      <c r="H45" s="1">
        <f>G45+P45-R45</f>
        <v>222.17700000000002</v>
      </c>
      <c r="I45" s="7">
        <v>1</v>
      </c>
      <c r="J45" s="1">
        <v>40</v>
      </c>
      <c r="K45" s="1"/>
      <c r="L45" s="1"/>
      <c r="M45" s="1">
        <f t="shared" si="3"/>
        <v>243.14000000000001</v>
      </c>
      <c r="N45" s="1"/>
      <c r="O45" s="1"/>
      <c r="P45" s="26">
        <v>900</v>
      </c>
      <c r="Q45" s="1">
        <v>1300</v>
      </c>
      <c r="R45" s="1">
        <f>IFERROR(VLOOKUP(A45,[1]TDSheet!$A:$F,3,0),0)</f>
        <v>688.12099999999998</v>
      </c>
      <c r="S45" s="1">
        <f>F45/5</f>
        <v>186.25219999999999</v>
      </c>
      <c r="T45" s="5">
        <v>1000</v>
      </c>
      <c r="U45" s="5">
        <f>AL45/I45</f>
        <v>1400</v>
      </c>
      <c r="V45" s="5"/>
      <c r="W45" s="1"/>
      <c r="X45" s="1">
        <f>(G45+P45+Q45+T45)/S45</f>
        <v>17.236295732345713</v>
      </c>
      <c r="Y45" s="1">
        <f>(G45+P45+Q45)/S45</f>
        <v>11.867231635384709</v>
      </c>
      <c r="Z45" s="1">
        <v>170.7062</v>
      </c>
      <c r="AA45" s="1">
        <v>157.10579999999999</v>
      </c>
      <c r="AB45" s="1">
        <v>121.3802</v>
      </c>
      <c r="AC45" s="1">
        <v>149.50800000000001</v>
      </c>
      <c r="AD45" s="1">
        <v>99.543199999999999</v>
      </c>
      <c r="AE45" s="1">
        <v>122.8976</v>
      </c>
      <c r="AF45" s="1">
        <v>177.56960000000001</v>
      </c>
      <c r="AG45" s="1">
        <v>186.5068</v>
      </c>
      <c r="AH45" s="1">
        <v>178.52080000000001</v>
      </c>
      <c r="AI45" s="1">
        <v>241.73</v>
      </c>
      <c r="AJ45" s="1" t="s">
        <v>89</v>
      </c>
      <c r="AK45" s="1">
        <f>I45*T45</f>
        <v>1000</v>
      </c>
      <c r="AL45" s="1">
        <v>1400</v>
      </c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</row>
    <row r="46" spans="1:56" x14ac:dyDescent="0.25">
      <c r="A46" s="11" t="s">
        <v>90</v>
      </c>
      <c r="B46" s="1" t="s">
        <v>41</v>
      </c>
      <c r="C46" s="1"/>
      <c r="D46" s="1"/>
      <c r="E46" s="16">
        <f>E50</f>
        <v>207.20699999999999</v>
      </c>
      <c r="F46" s="1">
        <f>E46+R49</f>
        <v>323.45</v>
      </c>
      <c r="G46" s="16">
        <f>G50</f>
        <v>560.10199999999998</v>
      </c>
      <c r="H46" s="25">
        <f>G46+P46-R50</f>
        <v>422.53699999999998</v>
      </c>
      <c r="I46" s="7">
        <v>1</v>
      </c>
      <c r="J46" s="1">
        <v>60</v>
      </c>
      <c r="K46" s="1" t="s">
        <v>91</v>
      </c>
      <c r="L46" s="1"/>
      <c r="M46" s="1">
        <f t="shared" si="3"/>
        <v>207.20699999999999</v>
      </c>
      <c r="N46" s="1"/>
      <c r="O46" s="1"/>
      <c r="P46" s="26">
        <v>0</v>
      </c>
      <c r="Q46" s="1">
        <v>300</v>
      </c>
      <c r="R46" s="1">
        <f>IFERROR(VLOOKUP(A46,[1]TDSheet!$A:$F,3,0),0)</f>
        <v>0</v>
      </c>
      <c r="S46" s="1">
        <f>F46/5</f>
        <v>64.69</v>
      </c>
      <c r="T46" s="5">
        <v>250</v>
      </c>
      <c r="U46" s="5">
        <f>AL46/I46</f>
        <v>300</v>
      </c>
      <c r="V46" s="5"/>
      <c r="W46" s="1"/>
      <c r="X46" s="1">
        <f>(G46+P46+Q46+T46)/S46</f>
        <v>17.160333900139122</v>
      </c>
      <c r="Y46" s="1">
        <f>(G46+P46+Q46)/S46</f>
        <v>13.295748956562065</v>
      </c>
      <c r="Z46" s="1">
        <v>62.803800000000003</v>
      </c>
      <c r="AA46" s="1">
        <v>53.181800000000003</v>
      </c>
      <c r="AB46" s="1">
        <v>50.882399999999997</v>
      </c>
      <c r="AC46" s="1">
        <v>72.921199999999999</v>
      </c>
      <c r="AD46" s="1">
        <v>35.092599999999997</v>
      </c>
      <c r="AE46" s="1">
        <v>0</v>
      </c>
      <c r="AF46" s="1">
        <v>63.048000000000002</v>
      </c>
      <c r="AG46" s="1">
        <v>34.984400000000008</v>
      </c>
      <c r="AH46" s="1">
        <v>39.599200000000003</v>
      </c>
      <c r="AI46" s="1">
        <v>11.9422</v>
      </c>
      <c r="AJ46" s="1" t="s">
        <v>54</v>
      </c>
      <c r="AK46" s="1">
        <f>I46*T46</f>
        <v>250</v>
      </c>
      <c r="AL46" s="1">
        <v>300</v>
      </c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</row>
    <row r="47" spans="1:56" x14ac:dyDescent="0.25">
      <c r="A47" s="1" t="s">
        <v>92</v>
      </c>
      <c r="B47" s="1" t="s">
        <v>41</v>
      </c>
      <c r="C47" s="1">
        <v>633.01599999999996</v>
      </c>
      <c r="D47" s="1"/>
      <c r="E47" s="16">
        <f>80.655+E79</f>
        <v>180.55099999999999</v>
      </c>
      <c r="F47" s="1">
        <f>E47+R47</f>
        <v>208.55399999999997</v>
      </c>
      <c r="G47" s="16">
        <f>319.987+G79</f>
        <v>281.44200000000001</v>
      </c>
      <c r="H47" s="1">
        <f>G47+P47-R47</f>
        <v>253.43900000000002</v>
      </c>
      <c r="I47" s="7">
        <v>1</v>
      </c>
      <c r="J47" s="1">
        <v>70</v>
      </c>
      <c r="K47" s="1"/>
      <c r="L47" s="1"/>
      <c r="M47" s="1">
        <f t="shared" si="3"/>
        <v>180.55099999999999</v>
      </c>
      <c r="N47" s="1"/>
      <c r="O47" s="1"/>
      <c r="P47" s="26">
        <v>0</v>
      </c>
      <c r="Q47" s="1">
        <v>400</v>
      </c>
      <c r="R47" s="1">
        <f>IFERROR(VLOOKUP(A47,[1]TDSheet!$A:$F,3,0),0)</f>
        <v>28.003</v>
      </c>
      <c r="S47" s="1">
        <f>F47/5</f>
        <v>41.710799999999992</v>
      </c>
      <c r="T47" s="5">
        <v>50</v>
      </c>
      <c r="U47" s="5">
        <f>AL47/I47</f>
        <v>100</v>
      </c>
      <c r="V47" s="5"/>
      <c r="W47" s="1"/>
      <c r="X47" s="1">
        <f>(G47+P47+Q47+T47)/S47</f>
        <v>17.536033832964129</v>
      </c>
      <c r="Y47" s="1">
        <f>(G47+P47+Q47)/S47</f>
        <v>16.337303528103035</v>
      </c>
      <c r="Z47" s="1">
        <v>54.906599999999997</v>
      </c>
      <c r="AA47" s="1">
        <v>45.410400000000003</v>
      </c>
      <c r="AB47" s="1">
        <v>38.8108</v>
      </c>
      <c r="AC47" s="1">
        <v>48.449599999999997</v>
      </c>
      <c r="AD47" s="1">
        <v>16.1174</v>
      </c>
      <c r="AE47" s="1">
        <v>20.751799999999999</v>
      </c>
      <c r="AF47" s="1">
        <v>45.137800000000013</v>
      </c>
      <c r="AG47" s="1">
        <v>-7.9296000000000006</v>
      </c>
      <c r="AH47" s="1">
        <v>24.040800000000001</v>
      </c>
      <c r="AI47" s="1">
        <v>74.7774</v>
      </c>
      <c r="AJ47" s="1" t="s">
        <v>54</v>
      </c>
      <c r="AK47" s="1">
        <f>I47*T47</f>
        <v>50</v>
      </c>
      <c r="AL47" s="1">
        <v>100</v>
      </c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</row>
    <row r="48" spans="1:56" x14ac:dyDescent="0.25">
      <c r="A48" s="1" t="s">
        <v>93</v>
      </c>
      <c r="B48" s="1" t="s">
        <v>37</v>
      </c>
      <c r="C48" s="1">
        <v>821</v>
      </c>
      <c r="D48" s="1"/>
      <c r="E48" s="16">
        <f>153+E80</f>
        <v>175</v>
      </c>
      <c r="F48" s="1">
        <f>E48+R48</f>
        <v>505</v>
      </c>
      <c r="G48" s="1"/>
      <c r="H48" s="1">
        <f>G48+P48-R48</f>
        <v>545</v>
      </c>
      <c r="I48" s="7">
        <v>0.4</v>
      </c>
      <c r="J48" s="1">
        <v>40</v>
      </c>
      <c r="K48" s="1"/>
      <c r="L48" s="1"/>
      <c r="M48" s="1">
        <f t="shared" si="3"/>
        <v>175</v>
      </c>
      <c r="N48" s="1"/>
      <c r="O48" s="1"/>
      <c r="P48" s="26">
        <v>875</v>
      </c>
      <c r="Q48" s="16">
        <v>0</v>
      </c>
      <c r="R48" s="1">
        <f>IFERROR(VLOOKUP(A48,[1]TDSheet!$A:$F,3,0),0)</f>
        <v>330</v>
      </c>
      <c r="S48" s="1">
        <f>F48/5</f>
        <v>101</v>
      </c>
      <c r="T48" s="5"/>
      <c r="U48" s="5">
        <f>AL48/I48</f>
        <v>0</v>
      </c>
      <c r="V48" s="5"/>
      <c r="W48" s="10" t="s">
        <v>136</v>
      </c>
      <c r="X48" s="1">
        <f>(G48+P48+Q48+T48)/S48</f>
        <v>8.6633663366336631</v>
      </c>
      <c r="Y48" s="1">
        <f>(G48+P48+Q48)/S48</f>
        <v>8.6633663366336631</v>
      </c>
      <c r="Z48" s="1">
        <v>156.80000000000001</v>
      </c>
      <c r="AA48" s="1">
        <v>131.19999999999999</v>
      </c>
      <c r="AB48" s="1">
        <v>90.8</v>
      </c>
      <c r="AC48" s="1">
        <v>120.6</v>
      </c>
      <c r="AD48" s="1">
        <v>69</v>
      </c>
      <c r="AE48" s="1">
        <v>90.4</v>
      </c>
      <c r="AF48" s="1">
        <v>106.2</v>
      </c>
      <c r="AG48" s="1">
        <v>97</v>
      </c>
      <c r="AH48" s="1">
        <v>107.6</v>
      </c>
      <c r="AI48" s="1">
        <v>227.8</v>
      </c>
      <c r="AJ48" s="1"/>
      <c r="AK48" s="1">
        <f>I48*T48</f>
        <v>0</v>
      </c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</row>
    <row r="49" spans="1:56" x14ac:dyDescent="0.25">
      <c r="A49" s="1" t="s">
        <v>94</v>
      </c>
      <c r="B49" s="1" t="s">
        <v>41</v>
      </c>
      <c r="C49" s="1">
        <v>576.20600000000002</v>
      </c>
      <c r="D49" s="1"/>
      <c r="E49" s="16">
        <f>255.619+E81</f>
        <v>289.096</v>
      </c>
      <c r="F49" s="1">
        <f>E49+R49</f>
        <v>405.339</v>
      </c>
      <c r="G49" s="16">
        <f>125.272+G81</f>
        <v>116.628</v>
      </c>
      <c r="H49" s="1">
        <f>G49+P49-R49</f>
        <v>350.38499999999999</v>
      </c>
      <c r="I49" s="7">
        <v>1</v>
      </c>
      <c r="J49" s="1">
        <v>40</v>
      </c>
      <c r="K49" s="1"/>
      <c r="L49" s="1"/>
      <c r="M49" s="1">
        <f t="shared" si="3"/>
        <v>289.096</v>
      </c>
      <c r="N49" s="1"/>
      <c r="O49" s="1"/>
      <c r="P49" s="26">
        <v>350</v>
      </c>
      <c r="Q49" s="16">
        <v>216</v>
      </c>
      <c r="R49" s="1">
        <f>IFERROR(VLOOKUP(A49,[1]TDSheet!$A:$F,3,0),0)</f>
        <v>116.24299999999999</v>
      </c>
      <c r="S49" s="1">
        <f>F49/5</f>
        <v>81.067800000000005</v>
      </c>
      <c r="T49" s="5">
        <v>350</v>
      </c>
      <c r="U49" s="5">
        <f>AL49/I49</f>
        <v>300</v>
      </c>
      <c r="V49" s="5"/>
      <c r="W49" s="10" t="s">
        <v>139</v>
      </c>
      <c r="X49" s="1">
        <f>(G49+P49+Q49+T49)/S49</f>
        <v>12.737831790180563</v>
      </c>
      <c r="Y49" s="1">
        <f>(G49+P49+Q49)/S49</f>
        <v>8.420457937676856</v>
      </c>
      <c r="Z49" s="1">
        <v>74.38000000000001</v>
      </c>
      <c r="AA49" s="1">
        <v>66.489400000000003</v>
      </c>
      <c r="AB49" s="1">
        <v>46.83</v>
      </c>
      <c r="AC49" s="1">
        <v>73.261200000000002</v>
      </c>
      <c r="AD49" s="1">
        <v>38.764600000000002</v>
      </c>
      <c r="AE49" s="1">
        <v>47.242800000000003</v>
      </c>
      <c r="AF49" s="1">
        <v>86.790400000000005</v>
      </c>
      <c r="AG49" s="1">
        <v>80.720399999999998</v>
      </c>
      <c r="AH49" s="1">
        <v>40.392000000000003</v>
      </c>
      <c r="AI49" s="1">
        <v>98.791799999999995</v>
      </c>
      <c r="AJ49" s="1" t="s">
        <v>54</v>
      </c>
      <c r="AK49" s="1">
        <f>I49*T49</f>
        <v>350</v>
      </c>
      <c r="AL49" s="1">
        <v>300</v>
      </c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</row>
    <row r="50" spans="1:56" x14ac:dyDescent="0.25">
      <c r="A50" s="12" t="s">
        <v>95</v>
      </c>
      <c r="B50" s="12" t="s">
        <v>41</v>
      </c>
      <c r="C50" s="12">
        <v>836.25900000000001</v>
      </c>
      <c r="D50" s="12"/>
      <c r="E50" s="16">
        <v>207.20699999999999</v>
      </c>
      <c r="F50" s="1">
        <f>E50+R50</f>
        <v>344.77199999999999</v>
      </c>
      <c r="G50" s="16">
        <v>560.10199999999998</v>
      </c>
      <c r="H50" s="12">
        <v>0</v>
      </c>
      <c r="I50" s="13">
        <v>0</v>
      </c>
      <c r="J50" s="12"/>
      <c r="K50" s="12" t="s">
        <v>96</v>
      </c>
      <c r="L50" s="12"/>
      <c r="M50" s="12">
        <f t="shared" si="3"/>
        <v>207.20699999999999</v>
      </c>
      <c r="N50" s="12"/>
      <c r="O50" s="12"/>
      <c r="P50" s="29"/>
      <c r="Q50" s="12"/>
      <c r="R50" s="12">
        <f>IFERROR(VLOOKUP(A50,[1]TDSheet!$A:$F,3,0),0)</f>
        <v>137.565</v>
      </c>
      <c r="S50" s="1">
        <f>F50/5</f>
        <v>68.954399999999993</v>
      </c>
      <c r="T50" s="14"/>
      <c r="U50" s="14">
        <v>0</v>
      </c>
      <c r="V50" s="14"/>
      <c r="W50" s="12"/>
      <c r="X50" s="12">
        <f>(G50+P50+Q50+T50)/S50</f>
        <v>8.1227883934890315</v>
      </c>
      <c r="Y50" s="12">
        <f>(G50+P50+Q50)/S50</f>
        <v>8.1227883934890315</v>
      </c>
      <c r="Z50" s="12">
        <v>62.803800000000003</v>
      </c>
      <c r="AA50" s="12">
        <v>53.181800000000003</v>
      </c>
      <c r="AB50" s="12">
        <v>50.882399999999997</v>
      </c>
      <c r="AC50" s="12">
        <v>72.921199999999999</v>
      </c>
      <c r="AD50" s="12">
        <v>35.092599999999997</v>
      </c>
      <c r="AE50" s="12">
        <v>47.344999999999999</v>
      </c>
      <c r="AF50" s="12">
        <v>63.048000000000002</v>
      </c>
      <c r="AG50" s="12">
        <v>34.984400000000008</v>
      </c>
      <c r="AH50" s="12">
        <v>39.599200000000003</v>
      </c>
      <c r="AI50" s="12">
        <v>59.841999999999999</v>
      </c>
      <c r="AJ50" s="12"/>
      <c r="AK50" s="12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</row>
    <row r="51" spans="1:56" x14ac:dyDescent="0.25">
      <c r="A51" s="1" t="s">
        <v>116</v>
      </c>
      <c r="B51" s="1" t="s">
        <v>41</v>
      </c>
      <c r="C51" s="1">
        <v>117.529</v>
      </c>
      <c r="D51" s="1"/>
      <c r="E51" s="1">
        <v>77.430000000000007</v>
      </c>
      <c r="F51" s="1">
        <f>E51+R51</f>
        <v>103.27500000000001</v>
      </c>
      <c r="G51" s="1">
        <v>5.46</v>
      </c>
      <c r="H51" s="1">
        <f>G51+P51-R51</f>
        <v>79.614999999999995</v>
      </c>
      <c r="I51" s="7">
        <v>1</v>
      </c>
      <c r="J51" s="1">
        <v>50</v>
      </c>
      <c r="K51" s="1"/>
      <c r="L51" s="1"/>
      <c r="M51" s="1">
        <f t="shared" si="3"/>
        <v>77.430000000000007</v>
      </c>
      <c r="N51" s="1"/>
      <c r="O51" s="1"/>
      <c r="P51" s="26">
        <v>100</v>
      </c>
      <c r="Q51" s="1">
        <v>100</v>
      </c>
      <c r="R51" s="1">
        <f>IFERROR(VLOOKUP(A51,[1]TDSheet!$A:$F,3,0),0)</f>
        <v>25.844999999999999</v>
      </c>
      <c r="S51" s="1">
        <f>F51/5</f>
        <v>20.655000000000001</v>
      </c>
      <c r="T51" s="5">
        <v>120</v>
      </c>
      <c r="U51" s="5">
        <f>AL51/I51</f>
        <v>100</v>
      </c>
      <c r="V51" s="5"/>
      <c r="W51" s="1"/>
      <c r="X51" s="1">
        <f>(G51+P51+Q51+T51)/S51</f>
        <v>15.756959573953036</v>
      </c>
      <c r="Y51" s="1">
        <f>(G51+P51+Q51)/S51</f>
        <v>9.9472282740256581</v>
      </c>
      <c r="Z51" s="1">
        <v>24.9056</v>
      </c>
      <c r="AA51" s="1">
        <v>2.1402000000000001</v>
      </c>
      <c r="AB51" s="1">
        <v>12.6754</v>
      </c>
      <c r="AC51" s="1">
        <v>13.949400000000001</v>
      </c>
      <c r="AD51" s="1">
        <v>8.5684000000000005</v>
      </c>
      <c r="AE51" s="1">
        <v>9.5191999999999997</v>
      </c>
      <c r="AF51" s="1">
        <v>13.788</v>
      </c>
      <c r="AG51" s="1">
        <v>15.5586</v>
      </c>
      <c r="AH51" s="1">
        <v>12.621600000000001</v>
      </c>
      <c r="AI51" s="1">
        <v>21.080400000000001</v>
      </c>
      <c r="AJ51" s="1"/>
      <c r="AK51" s="1">
        <f>I51*T51</f>
        <v>120</v>
      </c>
      <c r="AL51" s="1">
        <v>100</v>
      </c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</row>
    <row r="52" spans="1:56" x14ac:dyDescent="0.25">
      <c r="A52" s="1" t="s">
        <v>117</v>
      </c>
      <c r="B52" s="1" t="s">
        <v>37</v>
      </c>
      <c r="C52" s="1">
        <v>46</v>
      </c>
      <c r="D52" s="1"/>
      <c r="E52" s="1">
        <v>11</v>
      </c>
      <c r="F52" s="1">
        <f>E52+R52</f>
        <v>167</v>
      </c>
      <c r="G52" s="1"/>
      <c r="H52" s="1">
        <f>G52+P52-R52</f>
        <v>66.2222222222222</v>
      </c>
      <c r="I52" s="7">
        <v>0.45</v>
      </c>
      <c r="J52" s="1">
        <v>50</v>
      </c>
      <c r="K52" s="1"/>
      <c r="L52" s="1"/>
      <c r="M52" s="1">
        <f t="shared" si="3"/>
        <v>11</v>
      </c>
      <c r="N52" s="1"/>
      <c r="O52" s="1"/>
      <c r="P52" s="26">
        <v>222.2222222222222</v>
      </c>
      <c r="Q52" s="1">
        <v>222.2222222222222</v>
      </c>
      <c r="R52" s="1">
        <f>IFERROR(VLOOKUP(A52,[1]TDSheet!$A:$F,3,0),0)</f>
        <v>156</v>
      </c>
      <c r="S52" s="1">
        <f>F52/5</f>
        <v>33.4</v>
      </c>
      <c r="T52" s="5">
        <v>150</v>
      </c>
      <c r="U52" s="5">
        <f>AL52/I52</f>
        <v>333.33333333333331</v>
      </c>
      <c r="V52" s="5"/>
      <c r="W52" s="1" t="s">
        <v>144</v>
      </c>
      <c r="X52" s="1">
        <f>(G52+P52+Q52+T52)/S52</f>
        <v>17.797737857618095</v>
      </c>
      <c r="Y52" s="1">
        <f>(G52+P52+Q52)/S52</f>
        <v>13.306719893546241</v>
      </c>
      <c r="Z52" s="1">
        <v>40.6</v>
      </c>
      <c r="AA52" s="1">
        <v>22.6</v>
      </c>
      <c r="AB52" s="1">
        <v>24.6</v>
      </c>
      <c r="AC52" s="1">
        <v>28.8</v>
      </c>
      <c r="AD52" s="1">
        <v>24</v>
      </c>
      <c r="AE52" s="1">
        <v>33.799999999999997</v>
      </c>
      <c r="AF52" s="1">
        <v>31.2</v>
      </c>
      <c r="AG52" s="1">
        <v>35</v>
      </c>
      <c r="AH52" s="1">
        <v>57</v>
      </c>
      <c r="AI52" s="1">
        <v>54.4</v>
      </c>
      <c r="AJ52" s="1"/>
      <c r="AK52" s="1">
        <f>I52*T52</f>
        <v>67.5</v>
      </c>
      <c r="AL52" s="1">
        <v>150</v>
      </c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</row>
    <row r="53" spans="1:56" x14ac:dyDescent="0.25">
      <c r="A53" s="1" t="s">
        <v>118</v>
      </c>
      <c r="B53" s="1" t="s">
        <v>37</v>
      </c>
      <c r="C53" s="1">
        <v>250</v>
      </c>
      <c r="D53" s="1"/>
      <c r="E53" s="1">
        <v>160</v>
      </c>
      <c r="F53" s="1">
        <f>E53+R53</f>
        <v>373</v>
      </c>
      <c r="G53" s="1"/>
      <c r="H53" s="1">
        <f>G53+P53-R53</f>
        <v>162</v>
      </c>
      <c r="I53" s="7">
        <v>0.4</v>
      </c>
      <c r="J53" s="1">
        <v>50</v>
      </c>
      <c r="K53" s="1"/>
      <c r="L53" s="1"/>
      <c r="M53" s="1">
        <f t="shared" si="3"/>
        <v>160</v>
      </c>
      <c r="N53" s="1"/>
      <c r="O53" s="1"/>
      <c r="P53" s="26">
        <v>375</v>
      </c>
      <c r="Q53" s="1">
        <v>250</v>
      </c>
      <c r="R53" s="1">
        <f>IFERROR(VLOOKUP(A53,[1]TDSheet!$A:$F,3,0),0)</f>
        <v>213</v>
      </c>
      <c r="S53" s="1">
        <f>F53/5</f>
        <v>74.599999999999994</v>
      </c>
      <c r="T53" s="5">
        <v>400</v>
      </c>
      <c r="U53" s="5">
        <f>AL53/I53</f>
        <v>625</v>
      </c>
      <c r="V53" s="5"/>
      <c r="W53" s="1" t="s">
        <v>145</v>
      </c>
      <c r="X53" s="1">
        <f>(G53+P53+Q53+T53)/S53</f>
        <v>13.739946380697052</v>
      </c>
      <c r="Y53" s="1">
        <f>(G53+P53+Q53)/S53</f>
        <v>8.3780160857908861</v>
      </c>
      <c r="Z53" s="1">
        <v>25.8</v>
      </c>
      <c r="AA53" s="1">
        <v>46.2</v>
      </c>
      <c r="AB53" s="1">
        <v>43.4</v>
      </c>
      <c r="AC53" s="1">
        <v>23.2</v>
      </c>
      <c r="AD53" s="1">
        <v>34.6</v>
      </c>
      <c r="AE53" s="1">
        <v>26.6</v>
      </c>
      <c r="AF53" s="1">
        <v>43.2</v>
      </c>
      <c r="AG53" s="1">
        <v>71</v>
      </c>
      <c r="AH53" s="1">
        <v>57.8</v>
      </c>
      <c r="AI53" s="1">
        <v>48.6</v>
      </c>
      <c r="AJ53" s="1"/>
      <c r="AK53" s="1">
        <f>I53*T53</f>
        <v>160</v>
      </c>
      <c r="AL53" s="1">
        <v>250</v>
      </c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</row>
    <row r="54" spans="1:56" x14ac:dyDescent="0.25">
      <c r="A54" s="1" t="s">
        <v>119</v>
      </c>
      <c r="B54" s="1" t="s">
        <v>41</v>
      </c>
      <c r="C54" s="1">
        <v>148.697</v>
      </c>
      <c r="D54" s="1"/>
      <c r="E54" s="1">
        <v>66.367999999999995</v>
      </c>
      <c r="F54" s="1">
        <f>E54+R54</f>
        <v>128.90799999999999</v>
      </c>
      <c r="G54" s="1">
        <v>63.648000000000003</v>
      </c>
      <c r="H54" s="1">
        <f>G54+P54-R54</f>
        <v>101.108</v>
      </c>
      <c r="I54" s="7">
        <v>1</v>
      </c>
      <c r="J54" s="1">
        <v>50</v>
      </c>
      <c r="K54" s="1" t="s">
        <v>150</v>
      </c>
      <c r="L54" s="1"/>
      <c r="M54" s="1">
        <f t="shared" si="3"/>
        <v>66.367999999999995</v>
      </c>
      <c r="N54" s="1"/>
      <c r="O54" s="1"/>
      <c r="P54" s="26">
        <v>100</v>
      </c>
      <c r="Q54" s="1">
        <v>100</v>
      </c>
      <c r="R54" s="1">
        <f>IFERROR(VLOOKUP(A54,[1]TDSheet!$A:$F,3,0),0)</f>
        <v>62.54</v>
      </c>
      <c r="S54" s="1">
        <f>F54/5</f>
        <v>25.781599999999997</v>
      </c>
      <c r="T54" s="5">
        <v>150</v>
      </c>
      <c r="U54" s="5">
        <f>AL54/I54</f>
        <v>150</v>
      </c>
      <c r="V54" s="5"/>
      <c r="W54" s="1" t="s">
        <v>146</v>
      </c>
      <c r="X54" s="1">
        <f>(G54+P54+Q54+T54)/S54</f>
        <v>16.044310671176344</v>
      </c>
      <c r="Y54" s="1">
        <f>(G54+P54+Q54)/S54</f>
        <v>10.226207838148138</v>
      </c>
      <c r="Z54" s="1">
        <v>21.547599999999999</v>
      </c>
      <c r="AA54" s="1">
        <v>7.4947999999999997</v>
      </c>
      <c r="AB54" s="1">
        <v>17.145800000000001</v>
      </c>
      <c r="AC54" s="1">
        <v>15.8568</v>
      </c>
      <c r="AD54" s="1">
        <v>8.4109999999999996</v>
      </c>
      <c r="AE54" s="1">
        <v>12.446400000000001</v>
      </c>
      <c r="AF54" s="1">
        <v>12.026999999999999</v>
      </c>
      <c r="AG54" s="1">
        <v>24.9512</v>
      </c>
      <c r="AH54" s="1">
        <v>21.7942</v>
      </c>
      <c r="AI54" s="1">
        <v>20.4556</v>
      </c>
      <c r="AJ54" s="1" t="s">
        <v>150</v>
      </c>
      <c r="AK54" s="1">
        <f>I54*T54</f>
        <v>150</v>
      </c>
      <c r="AL54" s="1">
        <v>150</v>
      </c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</row>
    <row r="55" spans="1:56" x14ac:dyDescent="0.25">
      <c r="A55" s="1" t="s">
        <v>120</v>
      </c>
      <c r="B55" s="1" t="s">
        <v>37</v>
      </c>
      <c r="C55" s="1">
        <v>334</v>
      </c>
      <c r="D55" s="1"/>
      <c r="E55" s="1">
        <v>297</v>
      </c>
      <c r="F55" s="1">
        <f>E55+R55</f>
        <v>605</v>
      </c>
      <c r="G55" s="1">
        <v>-8</v>
      </c>
      <c r="H55" s="1">
        <f>G55+P55-R55</f>
        <v>128.44444444444451</v>
      </c>
      <c r="I55" s="7">
        <v>0.45</v>
      </c>
      <c r="J55" s="1">
        <v>50</v>
      </c>
      <c r="K55" s="1"/>
      <c r="L55" s="1"/>
      <c r="M55" s="1">
        <f t="shared" si="3"/>
        <v>297</v>
      </c>
      <c r="N55" s="1"/>
      <c r="O55" s="1"/>
      <c r="P55" s="26">
        <v>444.44444444444451</v>
      </c>
      <c r="Q55" s="1">
        <v>555.55555555555554</v>
      </c>
      <c r="R55" s="1">
        <f>IFERROR(VLOOKUP(A55,[1]TDSheet!$A:$F,3,0),0)</f>
        <v>308</v>
      </c>
      <c r="S55" s="1">
        <f>F55/5</f>
        <v>121</v>
      </c>
      <c r="T55" s="5">
        <v>800</v>
      </c>
      <c r="U55" s="5">
        <f>AL55/I55</f>
        <v>222.22222222222223</v>
      </c>
      <c r="V55" s="5"/>
      <c r="W55" s="1" t="s">
        <v>147</v>
      </c>
      <c r="X55" s="1">
        <f>(G55+P55+Q55+T55)/S55</f>
        <v>14.809917355371901</v>
      </c>
      <c r="Y55" s="1">
        <f>(G55+P55+Q55)/S55</f>
        <v>8.1983471074380159</v>
      </c>
      <c r="Z55" s="1">
        <v>86.2</v>
      </c>
      <c r="AA55" s="1">
        <v>103.2</v>
      </c>
      <c r="AB55" s="1">
        <v>25.4</v>
      </c>
      <c r="AC55" s="1">
        <v>55.8</v>
      </c>
      <c r="AD55" s="1">
        <v>68</v>
      </c>
      <c r="AE55" s="1">
        <v>65.2</v>
      </c>
      <c r="AF55" s="1">
        <v>53.2</v>
      </c>
      <c r="AG55" s="1">
        <v>106.2</v>
      </c>
      <c r="AH55" s="1">
        <v>81.599999999999994</v>
      </c>
      <c r="AI55" s="1">
        <v>88.6</v>
      </c>
      <c r="AJ55" s="1" t="s">
        <v>54</v>
      </c>
      <c r="AK55" s="1">
        <f>I55*T55</f>
        <v>360</v>
      </c>
      <c r="AL55" s="1">
        <v>100</v>
      </c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</row>
    <row r="56" spans="1:56" x14ac:dyDescent="0.25">
      <c r="A56" s="1" t="s">
        <v>121</v>
      </c>
      <c r="B56" s="1" t="s">
        <v>37</v>
      </c>
      <c r="C56" s="1">
        <v>72</v>
      </c>
      <c r="D56" s="1"/>
      <c r="E56" s="1">
        <v>30</v>
      </c>
      <c r="F56" s="1">
        <f>E56+R56</f>
        <v>55</v>
      </c>
      <c r="G56" s="1">
        <v>42</v>
      </c>
      <c r="H56" s="1">
        <f>G56+P56-R56</f>
        <v>17</v>
      </c>
      <c r="I56" s="7">
        <v>0.17</v>
      </c>
      <c r="J56" s="1">
        <v>180</v>
      </c>
      <c r="K56" s="1"/>
      <c r="L56" s="1"/>
      <c r="M56" s="1">
        <f t="shared" si="3"/>
        <v>30</v>
      </c>
      <c r="N56" s="1"/>
      <c r="O56" s="1"/>
      <c r="P56" s="26">
        <v>0</v>
      </c>
      <c r="Q56" s="1">
        <v>294.11764705882348</v>
      </c>
      <c r="R56" s="1">
        <f>IFERROR(VLOOKUP(A56,[1]TDSheet!$A:$F,3,0),0)</f>
        <v>25</v>
      </c>
      <c r="S56" s="1">
        <f>F56/5</f>
        <v>11</v>
      </c>
      <c r="T56" s="5"/>
      <c r="U56" s="5">
        <f>AL56/I56</f>
        <v>0</v>
      </c>
      <c r="V56" s="5"/>
      <c r="W56" s="1"/>
      <c r="X56" s="1">
        <f>(G56+P56+Q56+T56)/S56</f>
        <v>30.556149732620316</v>
      </c>
      <c r="Y56" s="1">
        <f>(G56+P56+Q56)/S56</f>
        <v>30.556149732620316</v>
      </c>
      <c r="Z56" s="1">
        <v>8.6</v>
      </c>
      <c r="AA56" s="1">
        <v>10.6</v>
      </c>
      <c r="AB56" s="1">
        <v>6.6</v>
      </c>
      <c r="AC56" s="1">
        <v>16</v>
      </c>
      <c r="AD56" s="1">
        <v>13</v>
      </c>
      <c r="AE56" s="1">
        <v>6</v>
      </c>
      <c r="AF56" s="1">
        <v>7.2</v>
      </c>
      <c r="AG56" s="1">
        <v>11.4</v>
      </c>
      <c r="AH56" s="1">
        <v>8</v>
      </c>
      <c r="AI56" s="1">
        <v>3.2</v>
      </c>
      <c r="AJ56" s="1"/>
      <c r="AK56" s="1">
        <f>I56*T56</f>
        <v>0</v>
      </c>
      <c r="AL56" s="1">
        <f>VLOOKUP(A:A,[2]Sheet!$A:$AI,35,0)</f>
        <v>0</v>
      </c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</row>
    <row r="57" spans="1:56" x14ac:dyDescent="0.25">
      <c r="A57" s="10" t="s">
        <v>122</v>
      </c>
      <c r="B57" s="1" t="s">
        <v>37</v>
      </c>
      <c r="C57" s="1">
        <v>300</v>
      </c>
      <c r="D57" s="1"/>
      <c r="E57" s="1">
        <v>34</v>
      </c>
      <c r="F57" s="1">
        <f>E57+R57</f>
        <v>72</v>
      </c>
      <c r="G57" s="1">
        <v>266</v>
      </c>
      <c r="H57" s="1">
        <f>G57+P57-R57</f>
        <v>228</v>
      </c>
      <c r="I57" s="7">
        <v>0.17</v>
      </c>
      <c r="J57" s="1">
        <v>180</v>
      </c>
      <c r="K57" s="1"/>
      <c r="L57" s="1"/>
      <c r="M57" s="1">
        <f t="shared" si="3"/>
        <v>34</v>
      </c>
      <c r="N57" s="1"/>
      <c r="O57" s="1"/>
      <c r="P57" s="26">
        <v>0</v>
      </c>
      <c r="Q57" s="1">
        <v>0</v>
      </c>
      <c r="R57" s="1">
        <f>IFERROR(VLOOKUP(A57,[1]TDSheet!$A:$F,3,0),0)</f>
        <v>38</v>
      </c>
      <c r="S57" s="1">
        <f>E57/5</f>
        <v>6.8</v>
      </c>
      <c r="T57" s="5"/>
      <c r="U57" s="5">
        <f>AL57/I57</f>
        <v>294.11764705882354</v>
      </c>
      <c r="V57" s="5"/>
      <c r="W57" s="1"/>
      <c r="X57" s="1">
        <f>(G57+P57+Q57+T57)/S57</f>
        <v>39.117647058823529</v>
      </c>
      <c r="Y57" s="1">
        <f>(G57+P57+Q57)/S57</f>
        <v>39.117647058823529</v>
      </c>
      <c r="Z57" s="1">
        <v>14</v>
      </c>
      <c r="AA57" s="1">
        <v>16.600000000000001</v>
      </c>
      <c r="AB57" s="1">
        <v>26.4</v>
      </c>
      <c r="AC57" s="1">
        <v>16.399999999999999</v>
      </c>
      <c r="AD57" s="1">
        <v>19.600000000000001</v>
      </c>
      <c r="AE57" s="1">
        <v>0</v>
      </c>
      <c r="AF57" s="1">
        <v>34</v>
      </c>
      <c r="AG57" s="1">
        <v>0</v>
      </c>
      <c r="AH57" s="1">
        <v>10.6</v>
      </c>
      <c r="AI57" s="1">
        <v>11</v>
      </c>
      <c r="AJ57" s="15" t="s">
        <v>130</v>
      </c>
      <c r="AK57" s="1">
        <f>I57*T57</f>
        <v>0</v>
      </c>
      <c r="AL57" s="1">
        <v>50</v>
      </c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</row>
    <row r="58" spans="1:56" x14ac:dyDescent="0.25">
      <c r="A58" s="20" t="s">
        <v>123</v>
      </c>
      <c r="B58" s="21" t="s">
        <v>41</v>
      </c>
      <c r="C58" s="20"/>
      <c r="D58" s="20">
        <v>25.34</v>
      </c>
      <c r="E58" s="20"/>
      <c r="F58" s="20"/>
      <c r="G58" s="20">
        <v>25.34</v>
      </c>
      <c r="H58" s="1">
        <f>G58+P58-R58</f>
        <v>25.34</v>
      </c>
      <c r="I58" s="22">
        <v>0</v>
      </c>
      <c r="J58" s="20"/>
      <c r="K58" s="21" t="s">
        <v>129</v>
      </c>
      <c r="L58" s="20"/>
      <c r="M58" s="20">
        <f t="shared" si="3"/>
        <v>0</v>
      </c>
      <c r="N58" s="20"/>
      <c r="O58" s="20"/>
      <c r="P58" s="30"/>
      <c r="Q58" s="20"/>
      <c r="R58" s="20">
        <f>IFERROR(VLOOKUP(A58,[1]TDSheet!$A:$F,3,0),0)</f>
        <v>0</v>
      </c>
      <c r="S58" s="20">
        <f>E58/5</f>
        <v>0</v>
      </c>
      <c r="T58" s="23"/>
      <c r="U58" s="23"/>
      <c r="V58" s="23"/>
      <c r="W58" s="20"/>
      <c r="X58" s="20" t="e">
        <f>(G58+P58+Q58+T58)/S58</f>
        <v>#DIV/0!</v>
      </c>
      <c r="Y58" s="20" t="e">
        <f>(G58+P58+Q58)/S58</f>
        <v>#DIV/0!</v>
      </c>
      <c r="Z58" s="20">
        <v>0</v>
      </c>
      <c r="AA58" s="20">
        <v>0</v>
      </c>
      <c r="AB58" s="20">
        <v>0</v>
      </c>
      <c r="AC58" s="20">
        <v>0</v>
      </c>
      <c r="AD58" s="20">
        <v>0</v>
      </c>
      <c r="AE58" s="20">
        <v>0</v>
      </c>
      <c r="AF58" s="20">
        <v>0</v>
      </c>
      <c r="AG58" s="20">
        <v>0</v>
      </c>
      <c r="AH58" s="20">
        <v>0</v>
      </c>
      <c r="AI58" s="20">
        <v>0</v>
      </c>
      <c r="AJ58" s="20"/>
      <c r="AK58" s="20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</row>
    <row r="59" spans="1:56" x14ac:dyDescent="0.25">
      <c r="A59" s="20" t="s">
        <v>124</v>
      </c>
      <c r="B59" s="21" t="s">
        <v>41</v>
      </c>
      <c r="C59" s="20"/>
      <c r="D59" s="20">
        <v>34.6</v>
      </c>
      <c r="E59" s="20"/>
      <c r="F59" s="20"/>
      <c r="G59" s="20">
        <v>34.6</v>
      </c>
      <c r="H59" s="1">
        <f>G59+P59-R59</f>
        <v>34.6</v>
      </c>
      <c r="I59" s="22">
        <v>0</v>
      </c>
      <c r="J59" s="20"/>
      <c r="K59" s="21" t="s">
        <v>129</v>
      </c>
      <c r="L59" s="20"/>
      <c r="M59" s="20">
        <f t="shared" si="3"/>
        <v>0</v>
      </c>
      <c r="N59" s="20"/>
      <c r="O59" s="20"/>
      <c r="P59" s="30"/>
      <c r="Q59" s="20"/>
      <c r="R59" s="20">
        <f>IFERROR(VLOOKUP(A59,[1]TDSheet!$A:$F,3,0),0)</f>
        <v>0</v>
      </c>
      <c r="S59" s="20">
        <f>E59/5</f>
        <v>0</v>
      </c>
      <c r="T59" s="23"/>
      <c r="U59" s="23"/>
      <c r="V59" s="23"/>
      <c r="W59" s="20"/>
      <c r="X59" s="20" t="e">
        <f>(G59+P59+Q59+T59)/S59</f>
        <v>#DIV/0!</v>
      </c>
      <c r="Y59" s="20" t="e">
        <f>(G59+P59+Q59)/S59</f>
        <v>#DIV/0!</v>
      </c>
      <c r="Z59" s="20">
        <v>0</v>
      </c>
      <c r="AA59" s="20">
        <v>0</v>
      </c>
      <c r="AB59" s="20">
        <v>0</v>
      </c>
      <c r="AC59" s="20">
        <v>0</v>
      </c>
      <c r="AD59" s="20">
        <v>0</v>
      </c>
      <c r="AE59" s="20">
        <v>0</v>
      </c>
      <c r="AF59" s="20">
        <v>0</v>
      </c>
      <c r="AG59" s="20">
        <v>0</v>
      </c>
      <c r="AH59" s="20">
        <v>0</v>
      </c>
      <c r="AI59" s="20">
        <v>0</v>
      </c>
      <c r="AJ59" s="20"/>
      <c r="AK59" s="20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</row>
    <row r="60" spans="1:56" x14ac:dyDescent="0.25">
      <c r="A60" s="20" t="s">
        <v>125</v>
      </c>
      <c r="B60" s="21" t="s">
        <v>37</v>
      </c>
      <c r="C60" s="20"/>
      <c r="D60" s="20">
        <v>109</v>
      </c>
      <c r="E60" s="20"/>
      <c r="F60" s="20"/>
      <c r="G60" s="20">
        <v>109</v>
      </c>
      <c r="H60" s="1">
        <f>G60+P60-R60</f>
        <v>109</v>
      </c>
      <c r="I60" s="22">
        <v>0</v>
      </c>
      <c r="J60" s="20"/>
      <c r="K60" s="21" t="s">
        <v>129</v>
      </c>
      <c r="L60" s="20"/>
      <c r="M60" s="20">
        <f t="shared" si="3"/>
        <v>0</v>
      </c>
      <c r="N60" s="20"/>
      <c r="O60" s="20"/>
      <c r="P60" s="30"/>
      <c r="Q60" s="20"/>
      <c r="R60" s="20">
        <f>IFERROR(VLOOKUP(A60,[1]TDSheet!$A:$F,3,0),0)</f>
        <v>0</v>
      </c>
      <c r="S60" s="20">
        <f>E60/5</f>
        <v>0</v>
      </c>
      <c r="T60" s="23"/>
      <c r="U60" s="23"/>
      <c r="V60" s="23"/>
      <c r="W60" s="20"/>
      <c r="X60" s="20" t="e">
        <f>(G60+P60+Q60+T60)/S60</f>
        <v>#DIV/0!</v>
      </c>
      <c r="Y60" s="20" t="e">
        <f>(G60+P60+Q60)/S60</f>
        <v>#DIV/0!</v>
      </c>
      <c r="Z60" s="20">
        <v>0</v>
      </c>
      <c r="AA60" s="20">
        <v>0</v>
      </c>
      <c r="AB60" s="20">
        <v>0</v>
      </c>
      <c r="AC60" s="20">
        <v>0</v>
      </c>
      <c r="AD60" s="20">
        <v>0</v>
      </c>
      <c r="AE60" s="20">
        <v>0</v>
      </c>
      <c r="AF60" s="20">
        <v>0</v>
      </c>
      <c r="AG60" s="20">
        <v>0</v>
      </c>
      <c r="AH60" s="20">
        <v>0</v>
      </c>
      <c r="AI60" s="20">
        <v>0</v>
      </c>
      <c r="AJ60" s="20"/>
      <c r="AK60" s="20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</row>
    <row r="61" spans="1:56" x14ac:dyDescent="0.25">
      <c r="A61" s="20" t="s">
        <v>126</v>
      </c>
      <c r="B61" s="21" t="s">
        <v>41</v>
      </c>
      <c r="C61" s="20"/>
      <c r="D61" s="20">
        <v>52.25</v>
      </c>
      <c r="E61" s="20"/>
      <c r="F61" s="20"/>
      <c r="G61" s="20">
        <v>52.25</v>
      </c>
      <c r="H61" s="1">
        <f>G61+P61-R61</f>
        <v>52.25</v>
      </c>
      <c r="I61" s="22">
        <v>0</v>
      </c>
      <c r="J61" s="20"/>
      <c r="K61" s="21" t="s">
        <v>129</v>
      </c>
      <c r="L61" s="20"/>
      <c r="M61" s="20">
        <f t="shared" si="3"/>
        <v>0</v>
      </c>
      <c r="N61" s="20"/>
      <c r="O61" s="20"/>
      <c r="P61" s="30"/>
      <c r="Q61" s="20"/>
      <c r="R61" s="20">
        <f>IFERROR(VLOOKUP(A61,[1]TDSheet!$A:$F,3,0),0)</f>
        <v>0</v>
      </c>
      <c r="S61" s="20">
        <f>E61/5</f>
        <v>0</v>
      </c>
      <c r="T61" s="23"/>
      <c r="U61" s="23"/>
      <c r="V61" s="23"/>
      <c r="W61" s="20"/>
      <c r="X61" s="20" t="e">
        <f>(G61+P61+Q61+T61)/S61</f>
        <v>#DIV/0!</v>
      </c>
      <c r="Y61" s="20" t="e">
        <f>(G61+P61+Q61)/S61</f>
        <v>#DIV/0!</v>
      </c>
      <c r="Z61" s="20">
        <v>0</v>
      </c>
      <c r="AA61" s="20">
        <v>0</v>
      </c>
      <c r="AB61" s="20">
        <v>0</v>
      </c>
      <c r="AC61" s="20">
        <v>0</v>
      </c>
      <c r="AD61" s="20">
        <v>0</v>
      </c>
      <c r="AE61" s="20">
        <v>0</v>
      </c>
      <c r="AF61" s="20">
        <v>0</v>
      </c>
      <c r="AG61" s="20">
        <v>0</v>
      </c>
      <c r="AH61" s="20">
        <v>0</v>
      </c>
      <c r="AI61" s="20">
        <v>0</v>
      </c>
      <c r="AJ61" s="20"/>
      <c r="AK61" s="20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</row>
    <row r="62" spans="1:56" x14ac:dyDescent="0.25">
      <c r="A62" s="20" t="s">
        <v>127</v>
      </c>
      <c r="B62" s="21" t="s">
        <v>41</v>
      </c>
      <c r="C62" s="20"/>
      <c r="D62" s="20">
        <v>185</v>
      </c>
      <c r="E62" s="20"/>
      <c r="F62" s="20"/>
      <c r="G62" s="20">
        <v>185</v>
      </c>
      <c r="H62" s="1">
        <f>G62+P62-R62</f>
        <v>185</v>
      </c>
      <c r="I62" s="22">
        <v>0</v>
      </c>
      <c r="J62" s="20"/>
      <c r="K62" s="21" t="s">
        <v>129</v>
      </c>
      <c r="L62" s="20"/>
      <c r="M62" s="20">
        <f t="shared" si="3"/>
        <v>0</v>
      </c>
      <c r="N62" s="20"/>
      <c r="O62" s="20"/>
      <c r="P62" s="30"/>
      <c r="Q62" s="20"/>
      <c r="R62" s="20">
        <f>IFERROR(VLOOKUP(A62,[1]TDSheet!$A:$F,3,0),0)</f>
        <v>0</v>
      </c>
      <c r="S62" s="20">
        <f>E62/5</f>
        <v>0</v>
      </c>
      <c r="T62" s="23"/>
      <c r="U62" s="23"/>
      <c r="V62" s="23"/>
      <c r="W62" s="20"/>
      <c r="X62" s="20" t="e">
        <f>(G62+P62+Q62+T62)/S62</f>
        <v>#DIV/0!</v>
      </c>
      <c r="Y62" s="20" t="e">
        <f>(G62+P62+Q62)/S62</f>
        <v>#DIV/0!</v>
      </c>
      <c r="Z62" s="20">
        <v>0</v>
      </c>
      <c r="AA62" s="20">
        <v>0</v>
      </c>
      <c r="AB62" s="20">
        <v>0</v>
      </c>
      <c r="AC62" s="20">
        <v>0</v>
      </c>
      <c r="AD62" s="20">
        <v>0</v>
      </c>
      <c r="AE62" s="20">
        <v>0</v>
      </c>
      <c r="AF62" s="20">
        <v>0</v>
      </c>
      <c r="AG62" s="20">
        <v>0</v>
      </c>
      <c r="AH62" s="20">
        <v>0</v>
      </c>
      <c r="AI62" s="20">
        <v>0</v>
      </c>
      <c r="AJ62" s="20"/>
      <c r="AK62" s="20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</row>
    <row r="63" spans="1:56" x14ac:dyDescent="0.25">
      <c r="A63" s="20" t="s">
        <v>128</v>
      </c>
      <c r="B63" s="21" t="s">
        <v>41</v>
      </c>
      <c r="C63" s="20"/>
      <c r="D63" s="20">
        <v>14.3</v>
      </c>
      <c r="E63" s="20"/>
      <c r="F63" s="20"/>
      <c r="G63" s="20">
        <v>14.3</v>
      </c>
      <c r="H63" s="1">
        <f>G63+P63-R63</f>
        <v>14.3</v>
      </c>
      <c r="I63" s="22">
        <v>0</v>
      </c>
      <c r="J63" s="20"/>
      <c r="K63" s="21" t="s">
        <v>129</v>
      </c>
      <c r="L63" s="20"/>
      <c r="M63" s="20">
        <f t="shared" si="3"/>
        <v>0</v>
      </c>
      <c r="N63" s="20"/>
      <c r="O63" s="20"/>
      <c r="P63" s="30"/>
      <c r="Q63" s="20"/>
      <c r="R63" s="20">
        <f>IFERROR(VLOOKUP(A63,[1]TDSheet!$A:$F,3,0),0)</f>
        <v>0</v>
      </c>
      <c r="S63" s="20">
        <f>E63/5</f>
        <v>0</v>
      </c>
      <c r="T63" s="23"/>
      <c r="U63" s="23"/>
      <c r="V63" s="23"/>
      <c r="W63" s="20"/>
      <c r="X63" s="20" t="e">
        <f>(G63+P63+Q63+T63)/S63</f>
        <v>#DIV/0!</v>
      </c>
      <c r="Y63" s="20" t="e">
        <f>(G63+P63+Q63)/S63</f>
        <v>#DIV/0!</v>
      </c>
      <c r="Z63" s="20">
        <v>0</v>
      </c>
      <c r="AA63" s="20">
        <v>0</v>
      </c>
      <c r="AB63" s="20">
        <v>0</v>
      </c>
      <c r="AC63" s="20">
        <v>0</v>
      </c>
      <c r="AD63" s="20">
        <v>0</v>
      </c>
      <c r="AE63" s="20">
        <v>0</v>
      </c>
      <c r="AF63" s="20">
        <v>0</v>
      </c>
      <c r="AG63" s="20">
        <v>0</v>
      </c>
      <c r="AH63" s="20">
        <v>0</v>
      </c>
      <c r="AI63" s="20">
        <v>0</v>
      </c>
      <c r="AJ63" s="20"/>
      <c r="AK63" s="20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</row>
    <row r="64" spans="1:56" x14ac:dyDescent="0.25">
      <c r="A64" s="17" t="s">
        <v>97</v>
      </c>
      <c r="B64" s="17" t="s">
        <v>41</v>
      </c>
      <c r="C64" s="17">
        <v>-19.963999999999999</v>
      </c>
      <c r="D64" s="17">
        <v>67.584999999999994</v>
      </c>
      <c r="E64" s="16">
        <v>52.500999999999998</v>
      </c>
      <c r="F64" s="16"/>
      <c r="G64" s="16">
        <v>-19.806000000000001</v>
      </c>
      <c r="H64" s="1">
        <f>G64+P64-R64</f>
        <v>-37.466999999999999</v>
      </c>
      <c r="I64" s="18">
        <v>0</v>
      </c>
      <c r="J64" s="17"/>
      <c r="K64" s="17" t="s">
        <v>98</v>
      </c>
      <c r="L64" s="17"/>
      <c r="M64" s="17">
        <f t="shared" si="3"/>
        <v>52.500999999999998</v>
      </c>
      <c r="N64" s="17"/>
      <c r="O64" s="17"/>
      <c r="P64" s="31"/>
      <c r="Q64" s="17">
        <v>0</v>
      </c>
      <c r="R64" s="17">
        <f>IFERROR(VLOOKUP(A64,[1]TDSheet!$A:$F,3,0),0)</f>
        <v>17.661000000000001</v>
      </c>
      <c r="S64" s="17">
        <f>E64/5</f>
        <v>10.5002</v>
      </c>
      <c r="T64" s="19"/>
      <c r="U64" s="19"/>
      <c r="V64" s="19"/>
      <c r="W64" s="17"/>
      <c r="X64" s="17">
        <f>(G64+P64+Q64+T64)/S64</f>
        <v>-1.8862497857183675</v>
      </c>
      <c r="Y64" s="17">
        <f>(G64+P64+Q64)/S64</f>
        <v>-1.8862497857183675</v>
      </c>
      <c r="Z64" s="17">
        <v>7.4804000000000004</v>
      </c>
      <c r="AA64" s="17">
        <v>10.991199999999999</v>
      </c>
      <c r="AB64" s="17">
        <v>10.4558</v>
      </c>
      <c r="AC64" s="17">
        <v>22.629000000000001</v>
      </c>
      <c r="AD64" s="17">
        <v>11.0336</v>
      </c>
      <c r="AE64" s="17">
        <v>5.0026000000000002</v>
      </c>
      <c r="AF64" s="17">
        <v>19.802800000000001</v>
      </c>
      <c r="AG64" s="17">
        <v>14.9948</v>
      </c>
      <c r="AH64" s="17">
        <v>14.9948</v>
      </c>
      <c r="AI64" s="17">
        <v>2.9929999999999999</v>
      </c>
      <c r="AJ64" s="17"/>
      <c r="AK64" s="17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</row>
    <row r="65" spans="1:56" x14ac:dyDescent="0.25">
      <c r="A65" s="17" t="s">
        <v>99</v>
      </c>
      <c r="B65" s="17" t="s">
        <v>41</v>
      </c>
      <c r="C65" s="17"/>
      <c r="D65" s="17">
        <v>10.034000000000001</v>
      </c>
      <c r="E65" s="17"/>
      <c r="F65" s="17"/>
      <c r="G65" s="17"/>
      <c r="H65" s="1">
        <f>G65+P65-R65</f>
        <v>-5.0259999999999998</v>
      </c>
      <c r="I65" s="18">
        <v>0</v>
      </c>
      <c r="J65" s="17"/>
      <c r="K65" s="17" t="s">
        <v>98</v>
      </c>
      <c r="L65" s="17"/>
      <c r="M65" s="17">
        <f t="shared" si="3"/>
        <v>0</v>
      </c>
      <c r="N65" s="17"/>
      <c r="O65" s="17"/>
      <c r="P65" s="31"/>
      <c r="Q65" s="17">
        <v>0</v>
      </c>
      <c r="R65" s="17">
        <f>IFERROR(VLOOKUP(A65,[1]TDSheet!$A:$F,3,0),0)</f>
        <v>5.0259999999999998</v>
      </c>
      <c r="S65" s="17">
        <f>E65/5</f>
        <v>0</v>
      </c>
      <c r="T65" s="19"/>
      <c r="U65" s="19"/>
      <c r="V65" s="19"/>
      <c r="W65" s="17"/>
      <c r="X65" s="17" t="e">
        <f>(G65+P65+Q65+T65)/S65</f>
        <v>#DIV/0!</v>
      </c>
      <c r="Y65" s="17" t="e">
        <f>(G65+P65+Q65)/S65</f>
        <v>#DIV/0!</v>
      </c>
      <c r="Z65" s="17">
        <v>2.0068000000000001</v>
      </c>
      <c r="AA65" s="17">
        <v>1.4366000000000001</v>
      </c>
      <c r="AB65" s="17">
        <v>0.14319999999999999</v>
      </c>
      <c r="AC65" s="17">
        <v>0</v>
      </c>
      <c r="AD65" s="17">
        <v>0</v>
      </c>
      <c r="AE65" s="17">
        <v>0</v>
      </c>
      <c r="AF65" s="17">
        <v>0</v>
      </c>
      <c r="AG65" s="17">
        <v>0</v>
      </c>
      <c r="AH65" s="17">
        <v>0</v>
      </c>
      <c r="AI65" s="17">
        <v>0</v>
      </c>
      <c r="AJ65" s="17"/>
      <c r="AK65" s="17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</row>
    <row r="66" spans="1:56" x14ac:dyDescent="0.25">
      <c r="A66" s="17" t="s">
        <v>100</v>
      </c>
      <c r="B66" s="17" t="s">
        <v>37</v>
      </c>
      <c r="C66" s="17">
        <v>-1</v>
      </c>
      <c r="D66" s="17">
        <v>5</v>
      </c>
      <c r="E66" s="16">
        <v>2</v>
      </c>
      <c r="F66" s="16"/>
      <c r="G66" s="17"/>
      <c r="H66" s="1">
        <f>G66+P66-R66</f>
        <v>-1</v>
      </c>
      <c r="I66" s="18">
        <v>0</v>
      </c>
      <c r="J66" s="17"/>
      <c r="K66" s="17" t="s">
        <v>98</v>
      </c>
      <c r="L66" s="17"/>
      <c r="M66" s="17">
        <f t="shared" si="3"/>
        <v>2</v>
      </c>
      <c r="N66" s="17"/>
      <c r="O66" s="17"/>
      <c r="P66" s="31"/>
      <c r="Q66" s="17">
        <v>0</v>
      </c>
      <c r="R66" s="17">
        <f>IFERROR(VLOOKUP(A66,[1]TDSheet!$A:$F,3,0),0)</f>
        <v>1</v>
      </c>
      <c r="S66" s="17">
        <f>E66/5</f>
        <v>0.4</v>
      </c>
      <c r="T66" s="19"/>
      <c r="U66" s="19"/>
      <c r="V66" s="19"/>
      <c r="W66" s="17"/>
      <c r="X66" s="17">
        <f>(G66+P66+Q66+T66)/S66</f>
        <v>0</v>
      </c>
      <c r="Y66" s="17">
        <f>(G66+P66+Q66)/S66</f>
        <v>0</v>
      </c>
      <c r="Z66" s="17">
        <v>0.6</v>
      </c>
      <c r="AA66" s="17">
        <v>0</v>
      </c>
      <c r="AB66" s="17">
        <v>0</v>
      </c>
      <c r="AC66" s="17">
        <v>0</v>
      </c>
      <c r="AD66" s="17">
        <v>0</v>
      </c>
      <c r="AE66" s="17">
        <v>0</v>
      </c>
      <c r="AF66" s="17">
        <v>0</v>
      </c>
      <c r="AG66" s="17">
        <v>0</v>
      </c>
      <c r="AH66" s="17">
        <v>0</v>
      </c>
      <c r="AI66" s="17">
        <v>0</v>
      </c>
      <c r="AJ66" s="17"/>
      <c r="AK66" s="17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</row>
    <row r="67" spans="1:56" x14ac:dyDescent="0.25">
      <c r="A67" s="17" t="s">
        <v>101</v>
      </c>
      <c r="B67" s="17" t="s">
        <v>37</v>
      </c>
      <c r="C67" s="17">
        <v>-44</v>
      </c>
      <c r="D67" s="17">
        <v>101</v>
      </c>
      <c r="E67" s="16">
        <v>30</v>
      </c>
      <c r="F67" s="16"/>
      <c r="G67" s="17"/>
      <c r="H67" s="1">
        <f>G67+P67-R67</f>
        <v>-52</v>
      </c>
      <c r="I67" s="18">
        <v>0</v>
      </c>
      <c r="J67" s="17"/>
      <c r="K67" s="17" t="s">
        <v>98</v>
      </c>
      <c r="L67" s="17"/>
      <c r="M67" s="17">
        <f t="shared" si="3"/>
        <v>30</v>
      </c>
      <c r="N67" s="17"/>
      <c r="O67" s="17"/>
      <c r="P67" s="31"/>
      <c r="Q67" s="17">
        <v>0</v>
      </c>
      <c r="R67" s="17">
        <f>IFERROR(VLOOKUP(A67,[1]TDSheet!$A:$F,3,0),0)</f>
        <v>52</v>
      </c>
      <c r="S67" s="17">
        <f>E67/5</f>
        <v>6</v>
      </c>
      <c r="T67" s="19"/>
      <c r="U67" s="19"/>
      <c r="V67" s="19"/>
      <c r="W67" s="17"/>
      <c r="X67" s="17">
        <f>(G67+P67+Q67+T67)/S67</f>
        <v>0</v>
      </c>
      <c r="Y67" s="17">
        <f>(G67+P67+Q67)/S67</f>
        <v>0</v>
      </c>
      <c r="Z67" s="17">
        <v>12</v>
      </c>
      <c r="AA67" s="17">
        <v>2.2000000000000002</v>
      </c>
      <c r="AB67" s="17">
        <v>3.4</v>
      </c>
      <c r="AC67" s="17">
        <v>10.8</v>
      </c>
      <c r="AD67" s="17">
        <v>2.4</v>
      </c>
      <c r="AE67" s="17">
        <v>6.6</v>
      </c>
      <c r="AF67" s="17">
        <v>6.8</v>
      </c>
      <c r="AG67" s="17">
        <v>0</v>
      </c>
      <c r="AH67" s="17">
        <v>0</v>
      </c>
      <c r="AI67" s="17">
        <v>0</v>
      </c>
      <c r="AJ67" s="17"/>
      <c r="AK67" s="17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</row>
    <row r="68" spans="1:56" x14ac:dyDescent="0.25">
      <c r="A68" s="17" t="s">
        <v>102</v>
      </c>
      <c r="B68" s="17" t="s">
        <v>41</v>
      </c>
      <c r="C68" s="17">
        <v>-30.917999999999999</v>
      </c>
      <c r="D68" s="17">
        <v>42.555999999999997</v>
      </c>
      <c r="E68" s="16">
        <v>4.3760000000000003</v>
      </c>
      <c r="F68" s="16"/>
      <c r="G68" s="17"/>
      <c r="H68" s="1">
        <f>G68+P68-R68</f>
        <v>-27.370999999999999</v>
      </c>
      <c r="I68" s="18">
        <v>0</v>
      </c>
      <c r="J68" s="17"/>
      <c r="K68" s="17" t="s">
        <v>98</v>
      </c>
      <c r="L68" s="17"/>
      <c r="M68" s="17">
        <f t="shared" si="3"/>
        <v>4.3760000000000003</v>
      </c>
      <c r="N68" s="17"/>
      <c r="O68" s="17"/>
      <c r="P68" s="31"/>
      <c r="Q68" s="17">
        <v>0</v>
      </c>
      <c r="R68" s="17">
        <f>IFERROR(VLOOKUP(A68,[1]TDSheet!$A:$F,3,0),0)</f>
        <v>27.370999999999999</v>
      </c>
      <c r="S68" s="17">
        <f>E68/5</f>
        <v>0.87520000000000009</v>
      </c>
      <c r="T68" s="19"/>
      <c r="U68" s="19"/>
      <c r="V68" s="19"/>
      <c r="W68" s="17"/>
      <c r="X68" s="17">
        <f>(G68+P68+Q68+T68)/S68</f>
        <v>0</v>
      </c>
      <c r="Y68" s="17">
        <f>(G68+P68+Q68)/S68</f>
        <v>0</v>
      </c>
      <c r="Z68" s="17">
        <v>7.6360000000000001</v>
      </c>
      <c r="AA68" s="17">
        <v>2.0653999999999999</v>
      </c>
      <c r="AB68" s="17">
        <v>1.1768000000000001</v>
      </c>
      <c r="AC68" s="17">
        <v>6.3356000000000003</v>
      </c>
      <c r="AD68" s="17">
        <v>0</v>
      </c>
      <c r="AE68" s="17">
        <v>0</v>
      </c>
      <c r="AF68" s="17">
        <v>0</v>
      </c>
      <c r="AG68" s="17">
        <v>0</v>
      </c>
      <c r="AH68" s="17">
        <v>0</v>
      </c>
      <c r="AI68" s="17">
        <v>0</v>
      </c>
      <c r="AJ68" s="17"/>
      <c r="AK68" s="17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</row>
    <row r="69" spans="1:56" x14ac:dyDescent="0.25">
      <c r="A69" s="17" t="s">
        <v>103</v>
      </c>
      <c r="B69" s="17" t="s">
        <v>37</v>
      </c>
      <c r="C69" s="17">
        <v>-4</v>
      </c>
      <c r="D69" s="17">
        <v>34</v>
      </c>
      <c r="E69" s="16">
        <v>9</v>
      </c>
      <c r="F69" s="16"/>
      <c r="G69" s="17"/>
      <c r="H69" s="1">
        <f>G69+P69-R69</f>
        <v>-34</v>
      </c>
      <c r="I69" s="18">
        <v>0</v>
      </c>
      <c r="J69" s="17"/>
      <c r="K69" s="17" t="s">
        <v>98</v>
      </c>
      <c r="L69" s="17"/>
      <c r="M69" s="17">
        <f t="shared" si="3"/>
        <v>9</v>
      </c>
      <c r="N69" s="17"/>
      <c r="O69" s="17"/>
      <c r="P69" s="31"/>
      <c r="Q69" s="17">
        <v>0</v>
      </c>
      <c r="R69" s="17">
        <f>IFERROR(VLOOKUP(A69,[1]TDSheet!$A:$F,3,0),0)</f>
        <v>34</v>
      </c>
      <c r="S69" s="17">
        <f>E69/5</f>
        <v>1.8</v>
      </c>
      <c r="T69" s="19"/>
      <c r="U69" s="19"/>
      <c r="V69" s="19"/>
      <c r="W69" s="17"/>
      <c r="X69" s="17">
        <f>(G69+P69+Q69+T69)/S69</f>
        <v>0</v>
      </c>
      <c r="Y69" s="17">
        <f>(G69+P69+Q69)/S69</f>
        <v>0</v>
      </c>
      <c r="Z69" s="17">
        <v>4.4000000000000004</v>
      </c>
      <c r="AA69" s="17">
        <v>10.199999999999999</v>
      </c>
      <c r="AB69" s="17">
        <v>1.8</v>
      </c>
      <c r="AC69" s="17">
        <v>4.5999999999999996</v>
      </c>
      <c r="AD69" s="17">
        <v>5.4</v>
      </c>
      <c r="AE69" s="17">
        <v>6.8</v>
      </c>
      <c r="AF69" s="17">
        <v>5.2</v>
      </c>
      <c r="AG69" s="17">
        <v>6.4</v>
      </c>
      <c r="AH69" s="17">
        <v>2.6</v>
      </c>
      <c r="AI69" s="17">
        <v>5.6</v>
      </c>
      <c r="AJ69" s="17"/>
      <c r="AK69" s="17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</row>
    <row r="70" spans="1:56" x14ac:dyDescent="0.25">
      <c r="A70" s="17" t="s">
        <v>104</v>
      </c>
      <c r="B70" s="17" t="s">
        <v>41</v>
      </c>
      <c r="C70" s="17">
        <v>-12.086</v>
      </c>
      <c r="D70" s="17">
        <v>25.513000000000002</v>
      </c>
      <c r="E70" s="16">
        <v>8.0470000000000006</v>
      </c>
      <c r="F70" s="16"/>
      <c r="G70" s="17"/>
      <c r="H70" s="1">
        <f>G70+P70-R70</f>
        <v>-19.077999999999999</v>
      </c>
      <c r="I70" s="18">
        <v>0</v>
      </c>
      <c r="J70" s="17"/>
      <c r="K70" s="17" t="s">
        <v>98</v>
      </c>
      <c r="L70" s="17"/>
      <c r="M70" s="17">
        <f t="shared" ref="M70:M81" si="4">E70-L70</f>
        <v>8.0470000000000006</v>
      </c>
      <c r="N70" s="17"/>
      <c r="O70" s="17"/>
      <c r="P70" s="31"/>
      <c r="Q70" s="17">
        <v>0</v>
      </c>
      <c r="R70" s="17">
        <f>IFERROR(VLOOKUP(A70,[1]TDSheet!$A:$F,3,0),0)</f>
        <v>19.077999999999999</v>
      </c>
      <c r="S70" s="17">
        <f>E70/5</f>
        <v>1.6094000000000002</v>
      </c>
      <c r="T70" s="19"/>
      <c r="U70" s="19"/>
      <c r="V70" s="19"/>
      <c r="W70" s="17"/>
      <c r="X70" s="17">
        <f>(G70+P70+Q70+T70)/S70</f>
        <v>0</v>
      </c>
      <c r="Y70" s="17">
        <f>(G70+P70+Q70)/S70</f>
        <v>0</v>
      </c>
      <c r="Z70" s="17">
        <v>3.2229999999999999</v>
      </c>
      <c r="AA70" s="17">
        <v>5.2504</v>
      </c>
      <c r="AB70" s="17">
        <v>2.7080000000000002</v>
      </c>
      <c r="AC70" s="17">
        <v>5.9413999999999998</v>
      </c>
      <c r="AD70" s="17">
        <v>2.9916</v>
      </c>
      <c r="AE70" s="17">
        <v>4.6656000000000004</v>
      </c>
      <c r="AF70" s="17">
        <v>4.0814000000000004</v>
      </c>
      <c r="AG70" s="17">
        <v>2.9445999999999999</v>
      </c>
      <c r="AH70" s="17">
        <v>2.4281999999999999</v>
      </c>
      <c r="AI70" s="17">
        <v>4.3323999999999998</v>
      </c>
      <c r="AJ70" s="17"/>
      <c r="AK70" s="17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</row>
    <row r="71" spans="1:56" x14ac:dyDescent="0.25">
      <c r="A71" s="17" t="s">
        <v>105</v>
      </c>
      <c r="B71" s="17" t="s">
        <v>37</v>
      </c>
      <c r="C71" s="17">
        <v>-33</v>
      </c>
      <c r="D71" s="17">
        <v>82</v>
      </c>
      <c r="E71" s="16">
        <v>43</v>
      </c>
      <c r="F71" s="16"/>
      <c r="G71" s="16">
        <v>-11</v>
      </c>
      <c r="H71" s="1">
        <f>G71+P71-R71</f>
        <v>-15</v>
      </c>
      <c r="I71" s="18">
        <v>0</v>
      </c>
      <c r="J71" s="17"/>
      <c r="K71" s="17" t="s">
        <v>98</v>
      </c>
      <c r="L71" s="17"/>
      <c r="M71" s="17">
        <f t="shared" si="4"/>
        <v>43</v>
      </c>
      <c r="N71" s="17"/>
      <c r="O71" s="17"/>
      <c r="P71" s="31"/>
      <c r="Q71" s="17">
        <v>0</v>
      </c>
      <c r="R71" s="17">
        <f>IFERROR(VLOOKUP(A71,[1]TDSheet!$A:$F,3,0),0)</f>
        <v>4</v>
      </c>
      <c r="S71" s="17">
        <f>E71/5</f>
        <v>8.6</v>
      </c>
      <c r="T71" s="19"/>
      <c r="U71" s="19"/>
      <c r="V71" s="19"/>
      <c r="W71" s="17"/>
      <c r="X71" s="17">
        <f>(G71+P71+Q71+T71)/S71</f>
        <v>-1.2790697674418605</v>
      </c>
      <c r="Y71" s="17">
        <f>(G71+P71+Q71)/S71</f>
        <v>-1.2790697674418605</v>
      </c>
      <c r="Z71" s="17">
        <v>7.2</v>
      </c>
      <c r="AA71" s="17">
        <v>3</v>
      </c>
      <c r="AB71" s="17">
        <v>5.2</v>
      </c>
      <c r="AC71" s="17">
        <v>1.4</v>
      </c>
      <c r="AD71" s="17">
        <v>2</v>
      </c>
      <c r="AE71" s="17">
        <v>6</v>
      </c>
      <c r="AF71" s="17">
        <v>5.6</v>
      </c>
      <c r="AG71" s="17">
        <v>4.4000000000000004</v>
      </c>
      <c r="AH71" s="17">
        <v>2.2000000000000002</v>
      </c>
      <c r="AI71" s="17">
        <v>5</v>
      </c>
      <c r="AJ71" s="17"/>
      <c r="AK71" s="17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</row>
    <row r="72" spans="1:56" x14ac:dyDescent="0.25">
      <c r="A72" s="17" t="s">
        <v>106</v>
      </c>
      <c r="B72" s="17" t="s">
        <v>41</v>
      </c>
      <c r="C72" s="17">
        <v>-18.164000000000001</v>
      </c>
      <c r="D72" s="17">
        <v>47.408999999999999</v>
      </c>
      <c r="E72" s="16">
        <v>8.6639999999999997</v>
      </c>
      <c r="F72" s="16"/>
      <c r="G72" s="17"/>
      <c r="H72" s="1">
        <f>G72+P72-R72</f>
        <v>-17.998000000000001</v>
      </c>
      <c r="I72" s="18">
        <v>0</v>
      </c>
      <c r="J72" s="17"/>
      <c r="K72" s="17" t="s">
        <v>98</v>
      </c>
      <c r="L72" s="17"/>
      <c r="M72" s="17">
        <f t="shared" si="4"/>
        <v>8.6639999999999997</v>
      </c>
      <c r="N72" s="17"/>
      <c r="O72" s="17"/>
      <c r="P72" s="31"/>
      <c r="Q72" s="17">
        <v>0</v>
      </c>
      <c r="R72" s="17">
        <f>IFERROR(VLOOKUP(A72,[1]TDSheet!$A:$F,3,0),0)</f>
        <v>17.998000000000001</v>
      </c>
      <c r="S72" s="17">
        <f>E72/5</f>
        <v>1.7327999999999999</v>
      </c>
      <c r="T72" s="19"/>
      <c r="U72" s="19"/>
      <c r="V72" s="19"/>
      <c r="W72" s="17"/>
      <c r="X72" s="17">
        <f>(G72+P72+Q72+T72)/S72</f>
        <v>0</v>
      </c>
      <c r="Y72" s="17">
        <f>(G72+P72+Q72)/S72</f>
        <v>0</v>
      </c>
      <c r="Z72" s="17">
        <v>4.1162000000000001</v>
      </c>
      <c r="AA72" s="17">
        <v>14.2386</v>
      </c>
      <c r="AB72" s="17">
        <v>5.9813999999999998</v>
      </c>
      <c r="AC72" s="17">
        <v>5.8567999999999998</v>
      </c>
      <c r="AD72" s="17">
        <v>7.7248000000000001</v>
      </c>
      <c r="AE72" s="17">
        <v>7.3135999999999992</v>
      </c>
      <c r="AF72" s="17">
        <v>13.099600000000001</v>
      </c>
      <c r="AG72" s="17">
        <v>8.557599999999999</v>
      </c>
      <c r="AH72" s="17">
        <v>2.6221999999999999</v>
      </c>
      <c r="AI72" s="17">
        <v>9.4176000000000002</v>
      </c>
      <c r="AJ72" s="17"/>
      <c r="AK72" s="17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</row>
    <row r="73" spans="1:56" x14ac:dyDescent="0.25">
      <c r="A73" s="17" t="s">
        <v>107</v>
      </c>
      <c r="B73" s="17" t="s">
        <v>41</v>
      </c>
      <c r="C73" s="17">
        <v>-24.279</v>
      </c>
      <c r="D73" s="17">
        <v>81.233999999999995</v>
      </c>
      <c r="E73" s="16">
        <v>61.735999999999997</v>
      </c>
      <c r="F73" s="16"/>
      <c r="G73" s="16">
        <v>-7.1669999999999998</v>
      </c>
      <c r="H73" s="1">
        <f>G73+P73-R73</f>
        <v>-11.916</v>
      </c>
      <c r="I73" s="18">
        <v>0</v>
      </c>
      <c r="J73" s="17"/>
      <c r="K73" s="17" t="s">
        <v>98</v>
      </c>
      <c r="L73" s="17"/>
      <c r="M73" s="17">
        <f t="shared" si="4"/>
        <v>61.735999999999997</v>
      </c>
      <c r="N73" s="17"/>
      <c r="O73" s="17"/>
      <c r="P73" s="31"/>
      <c r="Q73" s="17">
        <v>0</v>
      </c>
      <c r="R73" s="17">
        <f>IFERROR(VLOOKUP(A73,[1]TDSheet!$A:$F,3,0),0)</f>
        <v>4.7489999999999997</v>
      </c>
      <c r="S73" s="17">
        <f>E73/5</f>
        <v>12.347199999999999</v>
      </c>
      <c r="T73" s="19"/>
      <c r="U73" s="19"/>
      <c r="V73" s="19"/>
      <c r="W73" s="17"/>
      <c r="X73" s="17">
        <f>(G73+P73+Q73+T73)/S73</f>
        <v>-0.58045548788389278</v>
      </c>
      <c r="Y73" s="17">
        <f>(G73+P73+Q73)/S73</f>
        <v>-0.58045548788389278</v>
      </c>
      <c r="Z73" s="17">
        <v>5.3330000000000002</v>
      </c>
      <c r="AA73" s="17">
        <v>4.9744000000000002</v>
      </c>
      <c r="AB73" s="17">
        <v>7.9537999999999993</v>
      </c>
      <c r="AC73" s="17">
        <v>3.4238</v>
      </c>
      <c r="AD73" s="17">
        <v>4.4067999999999996</v>
      </c>
      <c r="AE73" s="17">
        <v>8.9141999999999992</v>
      </c>
      <c r="AF73" s="17">
        <v>5.4630000000000001</v>
      </c>
      <c r="AG73" s="17">
        <v>0</v>
      </c>
      <c r="AH73" s="17">
        <v>0</v>
      </c>
      <c r="AI73" s="17">
        <v>0</v>
      </c>
      <c r="AJ73" s="17"/>
      <c r="AK73" s="17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</row>
    <row r="74" spans="1:56" x14ac:dyDescent="0.25">
      <c r="A74" s="17" t="s">
        <v>108</v>
      </c>
      <c r="B74" s="17" t="s">
        <v>41</v>
      </c>
      <c r="C74" s="17">
        <v>-31.154</v>
      </c>
      <c r="D74" s="17">
        <v>60.024999999999999</v>
      </c>
      <c r="E74" s="16">
        <v>39.436999999999998</v>
      </c>
      <c r="F74" s="16"/>
      <c r="G74" s="16">
        <v>-17.745000000000001</v>
      </c>
      <c r="H74" s="1">
        <f>G74+P74-R74</f>
        <v>-32.83</v>
      </c>
      <c r="I74" s="18">
        <v>0</v>
      </c>
      <c r="J74" s="17"/>
      <c r="K74" s="17" t="s">
        <v>98</v>
      </c>
      <c r="L74" s="17"/>
      <c r="M74" s="17">
        <f t="shared" si="4"/>
        <v>39.436999999999998</v>
      </c>
      <c r="N74" s="17"/>
      <c r="O74" s="17"/>
      <c r="P74" s="31"/>
      <c r="Q74" s="17">
        <v>0</v>
      </c>
      <c r="R74" s="17">
        <f>IFERROR(VLOOKUP(A74,[1]TDSheet!$A:$F,3,0),0)</f>
        <v>15.085000000000001</v>
      </c>
      <c r="S74" s="17">
        <f>E74/5</f>
        <v>7.8873999999999995</v>
      </c>
      <c r="T74" s="19"/>
      <c r="U74" s="19"/>
      <c r="V74" s="19"/>
      <c r="W74" s="17"/>
      <c r="X74" s="17">
        <f>(G74+P74+Q74+T74)/S74</f>
        <v>-2.2497908055886606</v>
      </c>
      <c r="Y74" s="17">
        <f>(G74+P74+Q74)/S74</f>
        <v>-2.2497908055886606</v>
      </c>
      <c r="Z74" s="17">
        <v>7.6665999999999999</v>
      </c>
      <c r="AA74" s="17">
        <v>7.2304000000000004</v>
      </c>
      <c r="AB74" s="17">
        <v>7.4055999999999997</v>
      </c>
      <c r="AC74" s="17">
        <v>3.9510000000000001</v>
      </c>
      <c r="AD74" s="17">
        <v>11.465999999999999</v>
      </c>
      <c r="AE74" s="17">
        <v>4.4833999999999996</v>
      </c>
      <c r="AF74" s="17">
        <v>13.9094</v>
      </c>
      <c r="AG74" s="17">
        <v>4.4359999999999999</v>
      </c>
      <c r="AH74" s="17">
        <v>4.4359999999999999</v>
      </c>
      <c r="AI74" s="17">
        <v>8.0373999999999999</v>
      </c>
      <c r="AJ74" s="17"/>
      <c r="AK74" s="17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</row>
    <row r="75" spans="1:56" x14ac:dyDescent="0.25">
      <c r="A75" s="17" t="s">
        <v>109</v>
      </c>
      <c r="B75" s="17" t="s">
        <v>41</v>
      </c>
      <c r="C75" s="17">
        <v>-12.298</v>
      </c>
      <c r="D75" s="17">
        <v>42.097000000000001</v>
      </c>
      <c r="E75" s="16">
        <v>27.388000000000002</v>
      </c>
      <c r="F75" s="16"/>
      <c r="G75" s="16">
        <v>-4.9619999999999997</v>
      </c>
      <c r="H75" s="1">
        <f>G75+P75-R75</f>
        <v>-19.929000000000002</v>
      </c>
      <c r="I75" s="18">
        <v>0</v>
      </c>
      <c r="J75" s="17"/>
      <c r="K75" s="17" t="s">
        <v>98</v>
      </c>
      <c r="L75" s="17"/>
      <c r="M75" s="17">
        <f t="shared" si="4"/>
        <v>27.388000000000002</v>
      </c>
      <c r="N75" s="17"/>
      <c r="O75" s="17"/>
      <c r="P75" s="31"/>
      <c r="Q75" s="17">
        <v>0</v>
      </c>
      <c r="R75" s="17">
        <f>IFERROR(VLOOKUP(A75,[1]TDSheet!$A:$F,3,0),0)</f>
        <v>14.967000000000001</v>
      </c>
      <c r="S75" s="17">
        <f>E75/5</f>
        <v>5.4776000000000007</v>
      </c>
      <c r="T75" s="19"/>
      <c r="U75" s="19"/>
      <c r="V75" s="19"/>
      <c r="W75" s="17"/>
      <c r="X75" s="17">
        <f>(G75+P75+Q75+T75)/S75</f>
        <v>-0.90587118446034742</v>
      </c>
      <c r="Y75" s="17">
        <f>(G75+P75+Q75)/S75</f>
        <v>-0.90587118446034742</v>
      </c>
      <c r="Z75" s="17">
        <v>3.4407999999999999</v>
      </c>
      <c r="AA75" s="17">
        <v>13.021800000000001</v>
      </c>
      <c r="AB75" s="17">
        <v>2.9964</v>
      </c>
      <c r="AC75" s="17">
        <v>2.4929999999999999</v>
      </c>
      <c r="AD75" s="17">
        <v>1.9890000000000001</v>
      </c>
      <c r="AE75" s="17">
        <v>2.0142000000000002</v>
      </c>
      <c r="AF75" s="17">
        <v>1.9912000000000001</v>
      </c>
      <c r="AG75" s="17">
        <v>16.973199999999999</v>
      </c>
      <c r="AH75" s="17">
        <v>16.973199999999999</v>
      </c>
      <c r="AI75" s="17">
        <v>0</v>
      </c>
      <c r="AJ75" s="17"/>
      <c r="AK75" s="17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</row>
    <row r="76" spans="1:56" x14ac:dyDescent="0.25">
      <c r="A76" s="17" t="s">
        <v>110</v>
      </c>
      <c r="B76" s="17" t="s">
        <v>37</v>
      </c>
      <c r="C76" s="17">
        <v>-40</v>
      </c>
      <c r="D76" s="17">
        <v>78</v>
      </c>
      <c r="E76" s="16">
        <v>25</v>
      </c>
      <c r="F76" s="16"/>
      <c r="G76" s="16">
        <v>-4</v>
      </c>
      <c r="H76" s="1">
        <f>G76+P76-R76</f>
        <v>-14</v>
      </c>
      <c r="I76" s="18">
        <v>0</v>
      </c>
      <c r="J76" s="17"/>
      <c r="K76" s="17" t="s">
        <v>98</v>
      </c>
      <c r="L76" s="17"/>
      <c r="M76" s="17">
        <f t="shared" si="4"/>
        <v>25</v>
      </c>
      <c r="N76" s="17"/>
      <c r="O76" s="17"/>
      <c r="P76" s="31"/>
      <c r="Q76" s="17">
        <v>0</v>
      </c>
      <c r="R76" s="17">
        <f>IFERROR(VLOOKUP(A76,[1]TDSheet!$A:$F,3,0),0)</f>
        <v>10</v>
      </c>
      <c r="S76" s="17">
        <f>E76/5</f>
        <v>5</v>
      </c>
      <c r="T76" s="19"/>
      <c r="U76" s="19"/>
      <c r="V76" s="19"/>
      <c r="W76" s="17"/>
      <c r="X76" s="17">
        <f>(G76+P76+Q76+T76)/S76</f>
        <v>-0.8</v>
      </c>
      <c r="Y76" s="17">
        <f>(G76+P76+Q76)/S76</f>
        <v>-0.8</v>
      </c>
      <c r="Z76" s="17">
        <v>8.6</v>
      </c>
      <c r="AA76" s="17">
        <v>6.6</v>
      </c>
      <c r="AB76" s="17">
        <v>8</v>
      </c>
      <c r="AC76" s="17">
        <v>12.2</v>
      </c>
      <c r="AD76" s="17">
        <v>3</v>
      </c>
      <c r="AE76" s="17">
        <v>0</v>
      </c>
      <c r="AF76" s="17">
        <v>0</v>
      </c>
      <c r="AG76" s="17">
        <v>0</v>
      </c>
      <c r="AH76" s="17">
        <v>0</v>
      </c>
      <c r="AI76" s="17">
        <v>0</v>
      </c>
      <c r="AJ76" s="17"/>
      <c r="AK76" s="17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</row>
    <row r="77" spans="1:56" x14ac:dyDescent="0.25">
      <c r="A77" s="17" t="s">
        <v>111</v>
      </c>
      <c r="B77" s="17" t="s">
        <v>41</v>
      </c>
      <c r="C77" s="17">
        <v>-48.234999999999999</v>
      </c>
      <c r="D77" s="17">
        <v>94.918000000000006</v>
      </c>
      <c r="E77" s="16">
        <v>65</v>
      </c>
      <c r="F77" s="16"/>
      <c r="G77" s="16">
        <v>-39.19</v>
      </c>
      <c r="H77" s="1">
        <f>G77+P77-R77</f>
        <v>-60.11</v>
      </c>
      <c r="I77" s="18">
        <v>0</v>
      </c>
      <c r="J77" s="17"/>
      <c r="K77" s="17" t="s">
        <v>98</v>
      </c>
      <c r="L77" s="17"/>
      <c r="M77" s="17">
        <f t="shared" si="4"/>
        <v>65</v>
      </c>
      <c r="N77" s="17"/>
      <c r="O77" s="17"/>
      <c r="P77" s="31"/>
      <c r="Q77" s="17">
        <v>0</v>
      </c>
      <c r="R77" s="17">
        <f>IFERROR(VLOOKUP(A77,[1]TDSheet!$A:$F,3,0),0)</f>
        <v>20.92</v>
      </c>
      <c r="S77" s="17">
        <f>E77/5</f>
        <v>13</v>
      </c>
      <c r="T77" s="19"/>
      <c r="U77" s="19"/>
      <c r="V77" s="19"/>
      <c r="W77" s="17"/>
      <c r="X77" s="17">
        <f>(G77+P77+Q77+T77)/S77</f>
        <v>-3.0146153846153845</v>
      </c>
      <c r="Y77" s="17">
        <f>(G77+P77+Q77)/S77</f>
        <v>-3.0146153846153845</v>
      </c>
      <c r="Z77" s="17">
        <v>9.3338000000000001</v>
      </c>
      <c r="AA77" s="17">
        <v>18.312799999999999</v>
      </c>
      <c r="AB77" s="17">
        <v>12.049200000000001</v>
      </c>
      <c r="AC77" s="17">
        <v>13.3436</v>
      </c>
      <c r="AD77" s="17">
        <v>7.2173999999999996</v>
      </c>
      <c r="AE77" s="17">
        <v>0.48299999999999998</v>
      </c>
      <c r="AF77" s="17">
        <v>17.837</v>
      </c>
      <c r="AG77" s="17">
        <v>9.6815999999999995</v>
      </c>
      <c r="AH77" s="17">
        <v>7.2629999999999999</v>
      </c>
      <c r="AI77" s="17">
        <v>12.102600000000001</v>
      </c>
      <c r="AJ77" s="17"/>
      <c r="AK77" s="17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</row>
    <row r="78" spans="1:56" x14ac:dyDescent="0.25">
      <c r="A78" s="17" t="s">
        <v>112</v>
      </c>
      <c r="B78" s="17" t="s">
        <v>41</v>
      </c>
      <c r="C78" s="17">
        <v>-69.114000000000004</v>
      </c>
      <c r="D78" s="17">
        <v>133.35400000000001</v>
      </c>
      <c r="E78" s="16">
        <v>26.286999999999999</v>
      </c>
      <c r="F78" s="16"/>
      <c r="G78" s="17"/>
      <c r="H78" s="1">
        <f>G78+P78-R78</f>
        <v>-44.012999999999998</v>
      </c>
      <c r="I78" s="18">
        <v>0</v>
      </c>
      <c r="J78" s="17"/>
      <c r="K78" s="17" t="s">
        <v>98</v>
      </c>
      <c r="L78" s="17"/>
      <c r="M78" s="17">
        <f t="shared" si="4"/>
        <v>26.286999999999999</v>
      </c>
      <c r="N78" s="17"/>
      <c r="O78" s="17"/>
      <c r="P78" s="31"/>
      <c r="Q78" s="17">
        <v>0</v>
      </c>
      <c r="R78" s="17">
        <f>IFERROR(VLOOKUP(A78,[1]TDSheet!$A:$F,3,0),0)</f>
        <v>44.012999999999998</v>
      </c>
      <c r="S78" s="17">
        <f>E78/5</f>
        <v>5.2573999999999996</v>
      </c>
      <c r="T78" s="19"/>
      <c r="U78" s="19"/>
      <c r="V78" s="19"/>
      <c r="W78" s="17"/>
      <c r="X78" s="17">
        <f>(G78+P78+Q78+T78)/S78</f>
        <v>0</v>
      </c>
      <c r="Y78" s="17">
        <f>(G78+P78+Q78)/S78</f>
        <v>0</v>
      </c>
      <c r="Z78" s="17">
        <v>15.815200000000001</v>
      </c>
      <c r="AA78" s="17">
        <v>21.065799999999999</v>
      </c>
      <c r="AB78" s="17">
        <v>10.9794</v>
      </c>
      <c r="AC78" s="17">
        <v>13.3108</v>
      </c>
      <c r="AD78" s="17">
        <v>12.0562</v>
      </c>
      <c r="AE78" s="17">
        <v>18.241599999999998</v>
      </c>
      <c r="AF78" s="17">
        <v>17.868400000000001</v>
      </c>
      <c r="AG78" s="17">
        <v>22.340199999999999</v>
      </c>
      <c r="AH78" s="17">
        <v>16.312000000000001</v>
      </c>
      <c r="AI78" s="17">
        <v>26.585000000000001</v>
      </c>
      <c r="AJ78" s="17"/>
      <c r="AK78" s="17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</row>
    <row r="79" spans="1:56" x14ac:dyDescent="0.25">
      <c r="A79" s="17" t="s">
        <v>113</v>
      </c>
      <c r="B79" s="17" t="s">
        <v>41</v>
      </c>
      <c r="C79" s="17">
        <v>-119.126</v>
      </c>
      <c r="D79" s="17">
        <v>208.61500000000001</v>
      </c>
      <c r="E79" s="16">
        <v>99.896000000000001</v>
      </c>
      <c r="F79" s="16"/>
      <c r="G79" s="16">
        <v>-38.545000000000002</v>
      </c>
      <c r="H79" s="1">
        <f>G79+P79-R79</f>
        <v>-94.562000000000012</v>
      </c>
      <c r="I79" s="18">
        <v>0</v>
      </c>
      <c r="J79" s="17"/>
      <c r="K79" s="17" t="s">
        <v>98</v>
      </c>
      <c r="L79" s="17"/>
      <c r="M79" s="17">
        <f t="shared" si="4"/>
        <v>99.896000000000001</v>
      </c>
      <c r="N79" s="17"/>
      <c r="O79" s="17"/>
      <c r="P79" s="31"/>
      <c r="Q79" s="17">
        <v>0</v>
      </c>
      <c r="R79" s="17">
        <f>IFERROR(VLOOKUP(A79,[1]TDSheet!$A:$F,3,0),0)</f>
        <v>56.017000000000003</v>
      </c>
      <c r="S79" s="17">
        <f>E79/5</f>
        <v>19.979199999999999</v>
      </c>
      <c r="T79" s="19"/>
      <c r="U79" s="19"/>
      <c r="V79" s="19"/>
      <c r="W79" s="17"/>
      <c r="X79" s="17">
        <f>(G79+P79+Q79+T79)/S79</f>
        <v>-1.9292564266837513</v>
      </c>
      <c r="Y79" s="17">
        <f>(G79+P79+Q79)/S79</f>
        <v>-1.9292564266837513</v>
      </c>
      <c r="Z79" s="17">
        <v>27.705200000000001</v>
      </c>
      <c r="AA79" s="17">
        <v>25.145</v>
      </c>
      <c r="AB79" s="17">
        <v>14.2204</v>
      </c>
      <c r="AC79" s="17">
        <v>16.2728</v>
      </c>
      <c r="AD79" s="17">
        <v>3.6789999999999998</v>
      </c>
      <c r="AE79" s="17">
        <v>11.067</v>
      </c>
      <c r="AF79" s="17">
        <v>14.423400000000001</v>
      </c>
      <c r="AG79" s="17">
        <v>0</v>
      </c>
      <c r="AH79" s="17">
        <v>2.4470000000000001</v>
      </c>
      <c r="AI79" s="17">
        <v>29.491199999999999</v>
      </c>
      <c r="AJ79" s="17"/>
      <c r="AK79" s="17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</row>
    <row r="80" spans="1:56" x14ac:dyDescent="0.25">
      <c r="A80" s="17" t="s">
        <v>114</v>
      </c>
      <c r="B80" s="17" t="s">
        <v>37</v>
      </c>
      <c r="C80" s="17">
        <v>-71</v>
      </c>
      <c r="D80" s="17">
        <v>166</v>
      </c>
      <c r="E80" s="16">
        <v>22</v>
      </c>
      <c r="F80" s="16"/>
      <c r="G80" s="17"/>
      <c r="H80" s="1">
        <f>G80+P80-R80</f>
        <v>-37</v>
      </c>
      <c r="I80" s="18">
        <v>0</v>
      </c>
      <c r="J80" s="17"/>
      <c r="K80" s="17" t="s">
        <v>98</v>
      </c>
      <c r="L80" s="17"/>
      <c r="M80" s="17">
        <f t="shared" si="4"/>
        <v>22</v>
      </c>
      <c r="N80" s="17"/>
      <c r="O80" s="17"/>
      <c r="P80" s="31"/>
      <c r="Q80" s="17">
        <v>0</v>
      </c>
      <c r="R80" s="17">
        <f>IFERROR(VLOOKUP(A80,[1]TDSheet!$A:$F,3,0),0)</f>
        <v>37</v>
      </c>
      <c r="S80" s="17">
        <f>E80/5</f>
        <v>4.4000000000000004</v>
      </c>
      <c r="T80" s="19"/>
      <c r="U80" s="19"/>
      <c r="V80" s="19"/>
      <c r="W80" s="17"/>
      <c r="X80" s="17">
        <f>(G80+P80+Q80+T80)/S80</f>
        <v>0</v>
      </c>
      <c r="Y80" s="17">
        <f>(G80+P80+Q80)/S80</f>
        <v>0</v>
      </c>
      <c r="Z80" s="17">
        <v>19.600000000000001</v>
      </c>
      <c r="AA80" s="17">
        <v>19.600000000000001</v>
      </c>
      <c r="AB80" s="17">
        <v>8</v>
      </c>
      <c r="AC80" s="17">
        <v>16.2</v>
      </c>
      <c r="AD80" s="17">
        <v>8</v>
      </c>
      <c r="AE80" s="17">
        <v>13</v>
      </c>
      <c r="AF80" s="17">
        <v>10.8</v>
      </c>
      <c r="AG80" s="17">
        <v>9</v>
      </c>
      <c r="AH80" s="17">
        <v>10.4</v>
      </c>
      <c r="AI80" s="17">
        <v>28.8</v>
      </c>
      <c r="AJ80" s="17"/>
      <c r="AK80" s="17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</row>
    <row r="81" spans="1:56" x14ac:dyDescent="0.25">
      <c r="A81" s="17" t="s">
        <v>115</v>
      </c>
      <c r="B81" s="17" t="s">
        <v>41</v>
      </c>
      <c r="C81" s="17">
        <v>-58.381</v>
      </c>
      <c r="D81" s="17">
        <v>102.226</v>
      </c>
      <c r="E81" s="16">
        <v>33.476999999999997</v>
      </c>
      <c r="F81" s="16"/>
      <c r="G81" s="16">
        <v>-8.6440000000000001</v>
      </c>
      <c r="H81" s="1">
        <f>G81+P81-R81</f>
        <v>-50.985999999999997</v>
      </c>
      <c r="I81" s="18">
        <v>0</v>
      </c>
      <c r="J81" s="17"/>
      <c r="K81" s="17" t="s">
        <v>98</v>
      </c>
      <c r="L81" s="17"/>
      <c r="M81" s="17">
        <f t="shared" si="4"/>
        <v>33.476999999999997</v>
      </c>
      <c r="N81" s="17"/>
      <c r="O81" s="17"/>
      <c r="P81" s="31"/>
      <c r="Q81" s="17">
        <v>0</v>
      </c>
      <c r="R81" s="17">
        <f>IFERROR(VLOOKUP(A81,[1]TDSheet!$A:$F,3,0),0)</f>
        <v>42.341999999999999</v>
      </c>
      <c r="S81" s="17">
        <f>E81/5</f>
        <v>6.6953999999999994</v>
      </c>
      <c r="T81" s="19"/>
      <c r="U81" s="19"/>
      <c r="V81" s="19"/>
      <c r="W81" s="17"/>
      <c r="X81" s="17">
        <f>(G81+P81+Q81+T81)/S81</f>
        <v>-1.2910356364070856</v>
      </c>
      <c r="Y81" s="17">
        <f>(G81+P81+Q81)/S81</f>
        <v>-1.2910356364070856</v>
      </c>
      <c r="Z81" s="17">
        <v>11.3028</v>
      </c>
      <c r="AA81" s="17">
        <v>11.3172</v>
      </c>
      <c r="AB81" s="17">
        <v>5.9720000000000004</v>
      </c>
      <c r="AC81" s="17">
        <v>7.8287999999999993</v>
      </c>
      <c r="AD81" s="17">
        <v>4.6551999999999998</v>
      </c>
      <c r="AE81" s="17">
        <v>8.1468000000000007</v>
      </c>
      <c r="AF81" s="17">
        <v>12.829599999999999</v>
      </c>
      <c r="AG81" s="17">
        <v>8.9871999999999996</v>
      </c>
      <c r="AH81" s="17">
        <v>2.9371999999999998</v>
      </c>
      <c r="AI81" s="17">
        <v>10.805199999999999</v>
      </c>
      <c r="AJ81" s="17"/>
      <c r="AK81" s="17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</row>
    <row r="82" spans="1:56" x14ac:dyDescent="0.25">
      <c r="A82" s="1"/>
      <c r="B82" s="1"/>
      <c r="C82" s="1"/>
      <c r="D82" s="1"/>
      <c r="E82" s="1"/>
      <c r="F82" s="1"/>
      <c r="G82" s="1"/>
      <c r="H82" s="1"/>
      <c r="I82" s="7"/>
      <c r="J82" s="1"/>
      <c r="K82" s="1"/>
      <c r="L82" s="1"/>
      <c r="M82" s="1"/>
      <c r="N82" s="1"/>
      <c r="O82" s="1"/>
      <c r="P82" s="26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</row>
    <row r="83" spans="1:56" x14ac:dyDescent="0.25">
      <c r="A83" s="1"/>
      <c r="B83" s="1"/>
      <c r="C83" s="1"/>
      <c r="D83" s="1"/>
      <c r="E83" s="1"/>
      <c r="F83" s="1"/>
      <c r="G83" s="1"/>
      <c r="H83" s="1"/>
      <c r="I83" s="7"/>
      <c r="J83" s="1"/>
      <c r="K83" s="1"/>
      <c r="L83" s="1"/>
      <c r="M83" s="1"/>
      <c r="N83" s="1"/>
      <c r="O83" s="1"/>
      <c r="P83" s="26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</row>
    <row r="84" spans="1:56" x14ac:dyDescent="0.25">
      <c r="A84" s="1"/>
      <c r="B84" s="1"/>
      <c r="C84" s="1"/>
      <c r="D84" s="1"/>
      <c r="E84" s="1"/>
      <c r="F84" s="1"/>
      <c r="G84" s="1"/>
      <c r="H84" s="1"/>
      <c r="I84" s="7"/>
      <c r="J84" s="1"/>
      <c r="K84" s="1"/>
      <c r="L84" s="1"/>
      <c r="M84" s="1"/>
      <c r="N84" s="1"/>
      <c r="O84" s="1"/>
      <c r="P84" s="26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</row>
    <row r="85" spans="1:56" x14ac:dyDescent="0.25">
      <c r="A85" s="1"/>
      <c r="B85" s="1"/>
      <c r="C85" s="1"/>
      <c r="D85" s="1"/>
      <c r="E85" s="1"/>
      <c r="F85" s="1"/>
      <c r="G85" s="1"/>
      <c r="H85" s="1"/>
      <c r="I85" s="7"/>
      <c r="J85" s="1"/>
      <c r="K85" s="1"/>
      <c r="L85" s="1"/>
      <c r="M85" s="1"/>
      <c r="N85" s="1"/>
      <c r="O85" s="1"/>
      <c r="P85" s="26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</row>
    <row r="86" spans="1:56" x14ac:dyDescent="0.25">
      <c r="A86" s="1"/>
      <c r="B86" s="1"/>
      <c r="C86" s="1"/>
      <c r="D86" s="1"/>
      <c r="E86" s="1"/>
      <c r="F86" s="1"/>
      <c r="G86" s="1"/>
      <c r="H86" s="1"/>
      <c r="I86" s="7"/>
      <c r="J86" s="1"/>
      <c r="K86" s="1"/>
      <c r="L86" s="1"/>
      <c r="M86" s="1"/>
      <c r="N86" s="1"/>
      <c r="O86" s="1"/>
      <c r="P86" s="26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</row>
    <row r="87" spans="1:56" x14ac:dyDescent="0.25">
      <c r="A87" s="1"/>
      <c r="B87" s="1"/>
      <c r="C87" s="1"/>
      <c r="D87" s="1"/>
      <c r="E87" s="1"/>
      <c r="F87" s="1"/>
      <c r="G87" s="1"/>
      <c r="H87" s="1"/>
      <c r="I87" s="7"/>
      <c r="J87" s="1"/>
      <c r="K87" s="1"/>
      <c r="L87" s="1"/>
      <c r="M87" s="1"/>
      <c r="N87" s="1"/>
      <c r="O87" s="1"/>
      <c r="P87" s="26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</row>
    <row r="88" spans="1:56" x14ac:dyDescent="0.25">
      <c r="A88" s="1"/>
      <c r="B88" s="1"/>
      <c r="C88" s="1"/>
      <c r="D88" s="1"/>
      <c r="E88" s="1"/>
      <c r="F88" s="1"/>
      <c r="G88" s="1"/>
      <c r="H88" s="1"/>
      <c r="I88" s="7"/>
      <c r="J88" s="1"/>
      <c r="K88" s="1"/>
      <c r="L88" s="1"/>
      <c r="M88" s="1"/>
      <c r="N88" s="1"/>
      <c r="O88" s="1"/>
      <c r="P88" s="26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</row>
    <row r="89" spans="1:56" x14ac:dyDescent="0.25">
      <c r="A89" s="1"/>
      <c r="B89" s="1"/>
      <c r="C89" s="1"/>
      <c r="D89" s="1"/>
      <c r="E89" s="1"/>
      <c r="F89" s="1"/>
      <c r="G89" s="1"/>
      <c r="H89" s="1"/>
      <c r="I89" s="7"/>
      <c r="J89" s="1"/>
      <c r="K89" s="1"/>
      <c r="L89" s="1"/>
      <c r="M89" s="1"/>
      <c r="N89" s="1"/>
      <c r="O89" s="1"/>
      <c r="P89" s="26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</row>
    <row r="90" spans="1:56" x14ac:dyDescent="0.25">
      <c r="A90" s="1"/>
      <c r="B90" s="1"/>
      <c r="C90" s="1"/>
      <c r="D90" s="1"/>
      <c r="E90" s="1"/>
      <c r="F90" s="1"/>
      <c r="G90" s="1"/>
      <c r="H90" s="1"/>
      <c r="I90" s="7"/>
      <c r="J90" s="1"/>
      <c r="K90" s="1"/>
      <c r="L90" s="1"/>
      <c r="M90" s="1"/>
      <c r="N90" s="1"/>
      <c r="O90" s="1"/>
      <c r="P90" s="26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</row>
    <row r="91" spans="1:56" x14ac:dyDescent="0.25">
      <c r="A91" s="1"/>
      <c r="B91" s="1"/>
      <c r="C91" s="1"/>
      <c r="D91" s="1"/>
      <c r="E91" s="1"/>
      <c r="F91" s="1"/>
      <c r="G91" s="1"/>
      <c r="H91" s="1"/>
      <c r="I91" s="7"/>
      <c r="J91" s="1"/>
      <c r="K91" s="1"/>
      <c r="L91" s="1"/>
      <c r="M91" s="1"/>
      <c r="N91" s="1"/>
      <c r="O91" s="1"/>
      <c r="P91" s="26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</row>
    <row r="92" spans="1:56" x14ac:dyDescent="0.25">
      <c r="A92" s="1"/>
      <c r="B92" s="1"/>
      <c r="C92" s="1"/>
      <c r="D92" s="1"/>
      <c r="E92" s="1"/>
      <c r="F92" s="1"/>
      <c r="G92" s="1"/>
      <c r="H92" s="1"/>
      <c r="I92" s="7"/>
      <c r="J92" s="1"/>
      <c r="K92" s="1"/>
      <c r="L92" s="1"/>
      <c r="M92" s="1"/>
      <c r="N92" s="1"/>
      <c r="O92" s="1"/>
      <c r="P92" s="26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</row>
    <row r="93" spans="1:56" x14ac:dyDescent="0.25">
      <c r="A93" s="1"/>
      <c r="B93" s="1"/>
      <c r="C93" s="1"/>
      <c r="D93" s="1"/>
      <c r="E93" s="1"/>
      <c r="F93" s="1"/>
      <c r="G93" s="1"/>
      <c r="H93" s="1"/>
      <c r="I93" s="7"/>
      <c r="J93" s="1"/>
      <c r="K93" s="1"/>
      <c r="L93" s="1"/>
      <c r="M93" s="1"/>
      <c r="N93" s="1"/>
      <c r="O93" s="1"/>
      <c r="P93" s="26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</row>
    <row r="94" spans="1:56" x14ac:dyDescent="0.25">
      <c r="A94" s="1"/>
      <c r="B94" s="1"/>
      <c r="C94" s="1"/>
      <c r="D94" s="1"/>
      <c r="E94" s="1"/>
      <c r="F94" s="1"/>
      <c r="G94" s="1"/>
      <c r="H94" s="1"/>
      <c r="I94" s="7"/>
      <c r="J94" s="1"/>
      <c r="K94" s="1"/>
      <c r="L94" s="1"/>
      <c r="M94" s="1"/>
      <c r="N94" s="1"/>
      <c r="O94" s="1"/>
      <c r="P94" s="26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</row>
    <row r="95" spans="1:56" x14ac:dyDescent="0.25">
      <c r="A95" s="1"/>
      <c r="B95" s="1"/>
      <c r="C95" s="1"/>
      <c r="D95" s="1"/>
      <c r="E95" s="1"/>
      <c r="F95" s="1"/>
      <c r="G95" s="1"/>
      <c r="H95" s="1"/>
      <c r="I95" s="7"/>
      <c r="J95" s="1"/>
      <c r="K95" s="1"/>
      <c r="L95" s="1"/>
      <c r="M95" s="1"/>
      <c r="N95" s="1"/>
      <c r="O95" s="1"/>
      <c r="P95" s="26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</row>
    <row r="96" spans="1:56" x14ac:dyDescent="0.25">
      <c r="A96" s="1"/>
      <c r="B96" s="1"/>
      <c r="C96" s="1"/>
      <c r="D96" s="1"/>
      <c r="E96" s="1"/>
      <c r="F96" s="1"/>
      <c r="G96" s="1"/>
      <c r="H96" s="1"/>
      <c r="I96" s="7"/>
      <c r="J96" s="1"/>
      <c r="K96" s="1"/>
      <c r="L96" s="1"/>
      <c r="M96" s="1"/>
      <c r="N96" s="1"/>
      <c r="O96" s="1"/>
      <c r="P96" s="26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</row>
    <row r="97" spans="1:56" x14ac:dyDescent="0.25">
      <c r="A97" s="1"/>
      <c r="B97" s="1"/>
      <c r="C97" s="1"/>
      <c r="D97" s="1"/>
      <c r="E97" s="1"/>
      <c r="F97" s="1"/>
      <c r="G97" s="1"/>
      <c r="H97" s="1"/>
      <c r="I97" s="7"/>
      <c r="J97" s="1"/>
      <c r="K97" s="1"/>
      <c r="L97" s="1"/>
      <c r="M97" s="1"/>
      <c r="N97" s="1"/>
      <c r="O97" s="1"/>
      <c r="P97" s="26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</row>
    <row r="98" spans="1:56" x14ac:dyDescent="0.25">
      <c r="A98" s="1"/>
      <c r="B98" s="1"/>
      <c r="C98" s="1"/>
      <c r="D98" s="1"/>
      <c r="E98" s="1"/>
      <c r="F98" s="1"/>
      <c r="G98" s="1"/>
      <c r="H98" s="1"/>
      <c r="I98" s="7"/>
      <c r="J98" s="1"/>
      <c r="K98" s="1"/>
      <c r="L98" s="1"/>
      <c r="M98" s="1"/>
      <c r="N98" s="1"/>
      <c r="O98" s="1"/>
      <c r="P98" s="26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</row>
    <row r="99" spans="1:56" x14ac:dyDescent="0.25">
      <c r="A99" s="1"/>
      <c r="B99" s="1"/>
      <c r="C99" s="1"/>
      <c r="D99" s="1"/>
      <c r="E99" s="1"/>
      <c r="F99" s="1"/>
      <c r="G99" s="1"/>
      <c r="H99" s="1"/>
      <c r="I99" s="7"/>
      <c r="J99" s="1"/>
      <c r="K99" s="1"/>
      <c r="L99" s="1"/>
      <c r="M99" s="1"/>
      <c r="N99" s="1"/>
      <c r="O99" s="1"/>
      <c r="P99" s="26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</row>
    <row r="100" spans="1:56" x14ac:dyDescent="0.25">
      <c r="A100" s="1"/>
      <c r="B100" s="1"/>
      <c r="C100" s="1"/>
      <c r="D100" s="1"/>
      <c r="E100" s="1"/>
      <c r="F100" s="1"/>
      <c r="G100" s="1"/>
      <c r="H100" s="1"/>
      <c r="I100" s="7"/>
      <c r="J100" s="1"/>
      <c r="K100" s="1"/>
      <c r="L100" s="1"/>
      <c r="M100" s="1"/>
      <c r="N100" s="1"/>
      <c r="O100" s="1"/>
      <c r="P100" s="26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</row>
    <row r="101" spans="1:56" x14ac:dyDescent="0.25">
      <c r="A101" s="1"/>
      <c r="B101" s="1"/>
      <c r="C101" s="1"/>
      <c r="D101" s="1"/>
      <c r="E101" s="1"/>
      <c r="F101" s="1"/>
      <c r="G101" s="1"/>
      <c r="H101" s="1"/>
      <c r="I101" s="7"/>
      <c r="J101" s="1"/>
      <c r="K101" s="1"/>
      <c r="L101" s="1"/>
      <c r="M101" s="1"/>
      <c r="N101" s="1"/>
      <c r="O101" s="1"/>
      <c r="P101" s="26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</row>
    <row r="102" spans="1:56" x14ac:dyDescent="0.25">
      <c r="A102" s="1"/>
      <c r="B102" s="1"/>
      <c r="C102" s="1"/>
      <c r="D102" s="1"/>
      <c r="E102" s="1"/>
      <c r="F102" s="1"/>
      <c r="G102" s="1"/>
      <c r="H102" s="1"/>
      <c r="I102" s="7"/>
      <c r="J102" s="1"/>
      <c r="K102" s="1"/>
      <c r="L102" s="1"/>
      <c r="M102" s="1"/>
      <c r="N102" s="1"/>
      <c r="O102" s="1"/>
      <c r="P102" s="26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</row>
    <row r="103" spans="1:56" x14ac:dyDescent="0.25">
      <c r="A103" s="1"/>
      <c r="B103" s="1"/>
      <c r="C103" s="1"/>
      <c r="D103" s="1"/>
      <c r="E103" s="1"/>
      <c r="F103" s="1"/>
      <c r="G103" s="1"/>
      <c r="H103" s="1"/>
      <c r="I103" s="7"/>
      <c r="J103" s="1"/>
      <c r="K103" s="1"/>
      <c r="L103" s="1"/>
      <c r="M103" s="1"/>
      <c r="N103" s="1"/>
      <c r="O103" s="1"/>
      <c r="P103" s="26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</row>
    <row r="104" spans="1:56" x14ac:dyDescent="0.25">
      <c r="A104" s="1"/>
      <c r="B104" s="1"/>
      <c r="C104" s="1"/>
      <c r="D104" s="1"/>
      <c r="E104" s="1"/>
      <c r="F104" s="1"/>
      <c r="G104" s="1"/>
      <c r="H104" s="1"/>
      <c r="I104" s="7"/>
      <c r="J104" s="1"/>
      <c r="K104" s="1"/>
      <c r="L104" s="1"/>
      <c r="M104" s="1"/>
      <c r="N104" s="1"/>
      <c r="O104" s="1"/>
      <c r="P104" s="26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</row>
    <row r="105" spans="1:56" x14ac:dyDescent="0.25">
      <c r="A105" s="1"/>
      <c r="B105" s="1"/>
      <c r="C105" s="1"/>
      <c r="D105" s="1"/>
      <c r="E105" s="1"/>
      <c r="F105" s="1"/>
      <c r="G105" s="1"/>
      <c r="H105" s="1"/>
      <c r="I105" s="7"/>
      <c r="J105" s="1"/>
      <c r="K105" s="1"/>
      <c r="L105" s="1"/>
      <c r="M105" s="1"/>
      <c r="N105" s="1"/>
      <c r="O105" s="1"/>
      <c r="P105" s="26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</row>
    <row r="106" spans="1:56" x14ac:dyDescent="0.25">
      <c r="A106" s="1"/>
      <c r="B106" s="1"/>
      <c r="C106" s="1"/>
      <c r="D106" s="1"/>
      <c r="E106" s="1"/>
      <c r="F106" s="1"/>
      <c r="G106" s="1"/>
      <c r="H106" s="1"/>
      <c r="I106" s="7"/>
      <c r="J106" s="1"/>
      <c r="K106" s="1"/>
      <c r="L106" s="1"/>
      <c r="M106" s="1"/>
      <c r="N106" s="1"/>
      <c r="O106" s="1"/>
      <c r="P106" s="26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</row>
    <row r="107" spans="1:56" x14ac:dyDescent="0.25">
      <c r="A107" s="1"/>
      <c r="B107" s="1"/>
      <c r="C107" s="1"/>
      <c r="D107" s="1"/>
      <c r="E107" s="1"/>
      <c r="F107" s="1"/>
      <c r="G107" s="1"/>
      <c r="H107" s="1"/>
      <c r="I107" s="7"/>
      <c r="J107" s="1"/>
      <c r="K107" s="1"/>
      <c r="L107" s="1"/>
      <c r="M107" s="1"/>
      <c r="N107" s="1"/>
      <c r="O107" s="1"/>
      <c r="P107" s="26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</row>
    <row r="108" spans="1:56" x14ac:dyDescent="0.25">
      <c r="A108" s="1"/>
      <c r="B108" s="1"/>
      <c r="C108" s="1"/>
      <c r="D108" s="1"/>
      <c r="E108" s="1"/>
      <c r="F108" s="1"/>
      <c r="G108" s="1"/>
      <c r="H108" s="1"/>
      <c r="I108" s="7"/>
      <c r="J108" s="1"/>
      <c r="K108" s="1"/>
      <c r="L108" s="1"/>
      <c r="M108" s="1"/>
      <c r="N108" s="1"/>
      <c r="O108" s="1"/>
      <c r="P108" s="26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</row>
    <row r="109" spans="1:56" x14ac:dyDescent="0.25">
      <c r="A109" s="1"/>
      <c r="B109" s="1"/>
      <c r="C109" s="1"/>
      <c r="D109" s="1"/>
      <c r="E109" s="1"/>
      <c r="F109" s="1"/>
      <c r="G109" s="1"/>
      <c r="H109" s="1"/>
      <c r="I109" s="7"/>
      <c r="J109" s="1"/>
      <c r="K109" s="1"/>
      <c r="L109" s="1"/>
      <c r="M109" s="1"/>
      <c r="N109" s="1"/>
      <c r="O109" s="1"/>
      <c r="P109" s="26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</row>
    <row r="110" spans="1:56" x14ac:dyDescent="0.25">
      <c r="A110" s="1"/>
      <c r="B110" s="1"/>
      <c r="C110" s="1"/>
      <c r="D110" s="1"/>
      <c r="E110" s="1"/>
      <c r="F110" s="1"/>
      <c r="G110" s="1"/>
      <c r="H110" s="1"/>
      <c r="I110" s="7"/>
      <c r="J110" s="1"/>
      <c r="K110" s="1"/>
      <c r="L110" s="1"/>
      <c r="M110" s="1"/>
      <c r="N110" s="1"/>
      <c r="O110" s="1"/>
      <c r="P110" s="26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</row>
    <row r="111" spans="1:56" x14ac:dyDescent="0.25">
      <c r="A111" s="1"/>
      <c r="B111" s="1"/>
      <c r="C111" s="1"/>
      <c r="D111" s="1"/>
      <c r="E111" s="1"/>
      <c r="F111" s="1"/>
      <c r="G111" s="1"/>
      <c r="H111" s="1"/>
      <c r="I111" s="7"/>
      <c r="J111" s="1"/>
      <c r="K111" s="1"/>
      <c r="L111" s="1"/>
      <c r="M111" s="1"/>
      <c r="N111" s="1"/>
      <c r="O111" s="1"/>
      <c r="P111" s="26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</row>
    <row r="112" spans="1:56" x14ac:dyDescent="0.25">
      <c r="A112" s="1"/>
      <c r="B112" s="1"/>
      <c r="C112" s="1"/>
      <c r="D112" s="1"/>
      <c r="E112" s="1"/>
      <c r="F112" s="1"/>
      <c r="G112" s="1"/>
      <c r="H112" s="1"/>
      <c r="I112" s="7"/>
      <c r="J112" s="1"/>
      <c r="K112" s="1"/>
      <c r="L112" s="1"/>
      <c r="M112" s="1"/>
      <c r="N112" s="1"/>
      <c r="O112" s="1"/>
      <c r="P112" s="26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</row>
    <row r="113" spans="1:56" x14ac:dyDescent="0.25">
      <c r="A113" s="1"/>
      <c r="B113" s="1"/>
      <c r="C113" s="1"/>
      <c r="D113" s="1"/>
      <c r="E113" s="1"/>
      <c r="F113" s="1"/>
      <c r="G113" s="1"/>
      <c r="H113" s="1"/>
      <c r="I113" s="7"/>
      <c r="J113" s="1"/>
      <c r="K113" s="1"/>
      <c r="L113" s="1"/>
      <c r="M113" s="1"/>
      <c r="N113" s="1"/>
      <c r="O113" s="1"/>
      <c r="P113" s="26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</row>
    <row r="114" spans="1:56" x14ac:dyDescent="0.25">
      <c r="A114" s="1"/>
      <c r="B114" s="1"/>
      <c r="C114" s="1"/>
      <c r="D114" s="1"/>
      <c r="E114" s="1"/>
      <c r="F114" s="1"/>
      <c r="G114" s="1"/>
      <c r="H114" s="1"/>
      <c r="I114" s="7"/>
      <c r="J114" s="1"/>
      <c r="K114" s="1"/>
      <c r="L114" s="1"/>
      <c r="M114" s="1"/>
      <c r="N114" s="1"/>
      <c r="O114" s="1"/>
      <c r="P114" s="26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</row>
    <row r="115" spans="1:56" x14ac:dyDescent="0.25">
      <c r="A115" s="1"/>
      <c r="B115" s="1"/>
      <c r="C115" s="1"/>
      <c r="D115" s="1"/>
      <c r="E115" s="1"/>
      <c r="F115" s="1"/>
      <c r="G115" s="1"/>
      <c r="H115" s="1"/>
      <c r="I115" s="7"/>
      <c r="J115" s="1"/>
      <c r="K115" s="1"/>
      <c r="L115" s="1"/>
      <c r="M115" s="1"/>
      <c r="N115" s="1"/>
      <c r="O115" s="1"/>
      <c r="P115" s="26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</row>
    <row r="116" spans="1:56" x14ac:dyDescent="0.25">
      <c r="A116" s="1"/>
      <c r="B116" s="1"/>
      <c r="C116" s="1"/>
      <c r="D116" s="1"/>
      <c r="E116" s="1"/>
      <c r="F116" s="1"/>
      <c r="G116" s="1"/>
      <c r="H116" s="1"/>
      <c r="I116" s="7"/>
      <c r="J116" s="1"/>
      <c r="K116" s="1"/>
      <c r="L116" s="1"/>
      <c r="M116" s="1"/>
      <c r="N116" s="1"/>
      <c r="O116" s="1"/>
      <c r="P116" s="26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</row>
    <row r="117" spans="1:56" x14ac:dyDescent="0.25">
      <c r="A117" s="1"/>
      <c r="B117" s="1"/>
      <c r="C117" s="1"/>
      <c r="D117" s="1"/>
      <c r="E117" s="1"/>
      <c r="F117" s="1"/>
      <c r="G117" s="1"/>
      <c r="H117" s="1"/>
      <c r="I117" s="7"/>
      <c r="J117" s="1"/>
      <c r="K117" s="1"/>
      <c r="L117" s="1"/>
      <c r="M117" s="1"/>
      <c r="N117" s="1"/>
      <c r="O117" s="1"/>
      <c r="P117" s="26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</row>
    <row r="118" spans="1:56" x14ac:dyDescent="0.25">
      <c r="A118" s="1"/>
      <c r="B118" s="1"/>
      <c r="C118" s="1"/>
      <c r="D118" s="1"/>
      <c r="E118" s="1"/>
      <c r="F118" s="1"/>
      <c r="G118" s="1"/>
      <c r="H118" s="1"/>
      <c r="I118" s="7"/>
      <c r="J118" s="1"/>
      <c r="K118" s="1"/>
      <c r="L118" s="1"/>
      <c r="M118" s="1"/>
      <c r="N118" s="1"/>
      <c r="O118" s="1"/>
      <c r="P118" s="26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</row>
    <row r="119" spans="1:56" x14ac:dyDescent="0.25">
      <c r="A119" s="1"/>
      <c r="B119" s="1"/>
      <c r="C119" s="1"/>
      <c r="D119" s="1"/>
      <c r="E119" s="1"/>
      <c r="F119" s="1"/>
      <c r="G119" s="1"/>
      <c r="H119" s="1"/>
      <c r="I119" s="7"/>
      <c r="J119" s="1"/>
      <c r="K119" s="1"/>
      <c r="L119" s="1"/>
      <c r="M119" s="1"/>
      <c r="N119" s="1"/>
      <c r="O119" s="1"/>
      <c r="P119" s="26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</row>
    <row r="120" spans="1:56" x14ac:dyDescent="0.25">
      <c r="A120" s="1"/>
      <c r="B120" s="1"/>
      <c r="C120" s="1"/>
      <c r="D120" s="1"/>
      <c r="E120" s="1"/>
      <c r="F120" s="1"/>
      <c r="G120" s="1"/>
      <c r="H120" s="1"/>
      <c r="I120" s="7"/>
      <c r="J120" s="1"/>
      <c r="K120" s="1"/>
      <c r="L120" s="1"/>
      <c r="M120" s="1"/>
      <c r="N120" s="1"/>
      <c r="O120" s="1"/>
      <c r="P120" s="26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</row>
    <row r="121" spans="1:56" x14ac:dyDescent="0.25">
      <c r="A121" s="1"/>
      <c r="B121" s="1"/>
      <c r="C121" s="1"/>
      <c r="D121" s="1"/>
      <c r="E121" s="1"/>
      <c r="F121" s="1"/>
      <c r="G121" s="1"/>
      <c r="H121" s="1"/>
      <c r="I121" s="7"/>
      <c r="J121" s="1"/>
      <c r="K121" s="1"/>
      <c r="L121" s="1"/>
      <c r="M121" s="1"/>
      <c r="N121" s="1"/>
      <c r="O121" s="1"/>
      <c r="P121" s="26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</row>
    <row r="122" spans="1:56" x14ac:dyDescent="0.25">
      <c r="A122" s="1"/>
      <c r="B122" s="1"/>
      <c r="C122" s="1"/>
      <c r="D122" s="1"/>
      <c r="E122" s="1"/>
      <c r="F122" s="1"/>
      <c r="G122" s="1"/>
      <c r="H122" s="1"/>
      <c r="I122" s="7"/>
      <c r="J122" s="1"/>
      <c r="K122" s="1"/>
      <c r="L122" s="1"/>
      <c r="M122" s="1"/>
      <c r="N122" s="1"/>
      <c r="O122" s="1"/>
      <c r="P122" s="26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</row>
    <row r="123" spans="1:56" x14ac:dyDescent="0.25">
      <c r="A123" s="1"/>
      <c r="B123" s="1"/>
      <c r="C123" s="1"/>
      <c r="D123" s="1"/>
      <c r="E123" s="1"/>
      <c r="F123" s="1"/>
      <c r="G123" s="1"/>
      <c r="H123" s="1"/>
      <c r="I123" s="7"/>
      <c r="J123" s="1"/>
      <c r="K123" s="1"/>
      <c r="L123" s="1"/>
      <c r="M123" s="1"/>
      <c r="N123" s="1"/>
      <c r="O123" s="1"/>
      <c r="P123" s="26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</row>
    <row r="124" spans="1:56" x14ac:dyDescent="0.25">
      <c r="A124" s="1"/>
      <c r="B124" s="1"/>
      <c r="C124" s="1"/>
      <c r="D124" s="1"/>
      <c r="E124" s="1"/>
      <c r="F124" s="1"/>
      <c r="G124" s="1"/>
      <c r="H124" s="1"/>
      <c r="I124" s="7"/>
      <c r="J124" s="1"/>
      <c r="K124" s="1"/>
      <c r="L124" s="1"/>
      <c r="M124" s="1"/>
      <c r="N124" s="1"/>
      <c r="O124" s="1"/>
      <c r="P124" s="26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</row>
    <row r="125" spans="1:56" x14ac:dyDescent="0.25">
      <c r="A125" s="1"/>
      <c r="B125" s="1"/>
      <c r="C125" s="1"/>
      <c r="D125" s="1"/>
      <c r="E125" s="1"/>
      <c r="F125" s="1"/>
      <c r="G125" s="1"/>
      <c r="H125" s="1"/>
      <c r="I125" s="7"/>
      <c r="J125" s="1"/>
      <c r="K125" s="1"/>
      <c r="L125" s="1"/>
      <c r="M125" s="1"/>
      <c r="N125" s="1"/>
      <c r="O125" s="1"/>
      <c r="P125" s="26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</row>
    <row r="126" spans="1:56" x14ac:dyDescent="0.25">
      <c r="A126" s="1"/>
      <c r="B126" s="1"/>
      <c r="C126" s="1"/>
      <c r="D126" s="1"/>
      <c r="E126" s="1"/>
      <c r="F126" s="1"/>
      <c r="G126" s="1"/>
      <c r="H126" s="1"/>
      <c r="I126" s="7"/>
      <c r="J126" s="1"/>
      <c r="K126" s="1"/>
      <c r="L126" s="1"/>
      <c r="M126" s="1"/>
      <c r="N126" s="1"/>
      <c r="O126" s="1"/>
      <c r="P126" s="26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</row>
    <row r="127" spans="1:56" x14ac:dyDescent="0.25">
      <c r="A127" s="1"/>
      <c r="B127" s="1"/>
      <c r="C127" s="1"/>
      <c r="D127" s="1"/>
      <c r="E127" s="1"/>
      <c r="F127" s="1"/>
      <c r="G127" s="1"/>
      <c r="H127" s="1"/>
      <c r="I127" s="7"/>
      <c r="J127" s="1"/>
      <c r="K127" s="1"/>
      <c r="L127" s="1"/>
      <c r="M127" s="1"/>
      <c r="N127" s="1"/>
      <c r="O127" s="1"/>
      <c r="P127" s="26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</row>
    <row r="128" spans="1:56" x14ac:dyDescent="0.25">
      <c r="A128" s="1"/>
      <c r="B128" s="1"/>
      <c r="C128" s="1"/>
      <c r="D128" s="1"/>
      <c r="E128" s="1"/>
      <c r="F128" s="1"/>
      <c r="G128" s="1"/>
      <c r="H128" s="1"/>
      <c r="I128" s="7"/>
      <c r="J128" s="1"/>
      <c r="K128" s="1"/>
      <c r="L128" s="1"/>
      <c r="M128" s="1"/>
      <c r="N128" s="1"/>
      <c r="O128" s="1"/>
      <c r="P128" s="26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</row>
    <row r="129" spans="1:56" x14ac:dyDescent="0.25">
      <c r="A129" s="1"/>
      <c r="B129" s="1"/>
      <c r="C129" s="1"/>
      <c r="D129" s="1"/>
      <c r="E129" s="1"/>
      <c r="F129" s="1"/>
      <c r="G129" s="1"/>
      <c r="H129" s="1"/>
      <c r="I129" s="7"/>
      <c r="J129" s="1"/>
      <c r="K129" s="1"/>
      <c r="L129" s="1"/>
      <c r="M129" s="1"/>
      <c r="N129" s="1"/>
      <c r="O129" s="1"/>
      <c r="P129" s="26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</row>
    <row r="130" spans="1:56" x14ac:dyDescent="0.25">
      <c r="A130" s="1"/>
      <c r="B130" s="1"/>
      <c r="C130" s="1"/>
      <c r="D130" s="1"/>
      <c r="E130" s="1"/>
      <c r="F130" s="1"/>
      <c r="G130" s="1"/>
      <c r="H130" s="1"/>
      <c r="I130" s="7"/>
      <c r="J130" s="1"/>
      <c r="K130" s="1"/>
      <c r="L130" s="1"/>
      <c r="M130" s="1"/>
      <c r="N130" s="1"/>
      <c r="O130" s="1"/>
      <c r="P130" s="26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</row>
    <row r="131" spans="1:56" x14ac:dyDescent="0.25">
      <c r="A131" s="1"/>
      <c r="B131" s="1"/>
      <c r="C131" s="1"/>
      <c r="D131" s="1"/>
      <c r="E131" s="1"/>
      <c r="F131" s="1"/>
      <c r="G131" s="1"/>
      <c r="H131" s="1"/>
      <c r="I131" s="7"/>
      <c r="J131" s="1"/>
      <c r="K131" s="1"/>
      <c r="L131" s="1"/>
      <c r="M131" s="1"/>
      <c r="N131" s="1"/>
      <c r="O131" s="1"/>
      <c r="P131" s="26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</row>
    <row r="132" spans="1:56" x14ac:dyDescent="0.25">
      <c r="A132" s="1"/>
      <c r="B132" s="1"/>
      <c r="C132" s="1"/>
      <c r="D132" s="1"/>
      <c r="E132" s="1"/>
      <c r="F132" s="1"/>
      <c r="G132" s="1"/>
      <c r="H132" s="1"/>
      <c r="I132" s="7"/>
      <c r="J132" s="1"/>
      <c r="K132" s="1"/>
      <c r="L132" s="1"/>
      <c r="M132" s="1"/>
      <c r="N132" s="1"/>
      <c r="O132" s="1"/>
      <c r="P132" s="26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</row>
    <row r="133" spans="1:56" x14ac:dyDescent="0.25">
      <c r="A133" s="1"/>
      <c r="B133" s="1"/>
      <c r="C133" s="1"/>
      <c r="D133" s="1"/>
      <c r="E133" s="1"/>
      <c r="F133" s="1"/>
      <c r="G133" s="1"/>
      <c r="H133" s="1"/>
      <c r="I133" s="7"/>
      <c r="J133" s="1"/>
      <c r="K133" s="1"/>
      <c r="L133" s="1"/>
      <c r="M133" s="1"/>
      <c r="N133" s="1"/>
      <c r="O133" s="1"/>
      <c r="P133" s="26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</row>
    <row r="134" spans="1:56" x14ac:dyDescent="0.25">
      <c r="A134" s="1"/>
      <c r="B134" s="1"/>
      <c r="C134" s="1"/>
      <c r="D134" s="1"/>
      <c r="E134" s="1"/>
      <c r="F134" s="1"/>
      <c r="G134" s="1"/>
      <c r="H134" s="1"/>
      <c r="I134" s="7"/>
      <c r="J134" s="1"/>
      <c r="K134" s="1"/>
      <c r="L134" s="1"/>
      <c r="M134" s="1"/>
      <c r="N134" s="1"/>
      <c r="O134" s="1"/>
      <c r="P134" s="26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</row>
    <row r="135" spans="1:56" x14ac:dyDescent="0.25">
      <c r="A135" s="1"/>
      <c r="B135" s="1"/>
      <c r="C135" s="1"/>
      <c r="D135" s="1"/>
      <c r="E135" s="1"/>
      <c r="F135" s="1"/>
      <c r="G135" s="1"/>
      <c r="H135" s="1"/>
      <c r="I135" s="7"/>
      <c r="J135" s="1"/>
      <c r="K135" s="1"/>
      <c r="L135" s="1"/>
      <c r="M135" s="1"/>
      <c r="N135" s="1"/>
      <c r="O135" s="1"/>
      <c r="P135" s="26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</row>
    <row r="136" spans="1:56" x14ac:dyDescent="0.25">
      <c r="A136" s="1"/>
      <c r="B136" s="1"/>
      <c r="C136" s="1"/>
      <c r="D136" s="1"/>
      <c r="E136" s="1"/>
      <c r="F136" s="1"/>
      <c r="G136" s="1"/>
      <c r="H136" s="1"/>
      <c r="I136" s="7"/>
      <c r="J136" s="1"/>
      <c r="K136" s="1"/>
      <c r="L136" s="1"/>
      <c r="M136" s="1"/>
      <c r="N136" s="1"/>
      <c r="O136" s="1"/>
      <c r="P136" s="26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</row>
    <row r="137" spans="1:56" x14ac:dyDescent="0.25">
      <c r="A137" s="1"/>
      <c r="B137" s="1"/>
      <c r="C137" s="1"/>
      <c r="D137" s="1"/>
      <c r="E137" s="1"/>
      <c r="F137" s="1"/>
      <c r="G137" s="1"/>
      <c r="H137" s="1"/>
      <c r="I137" s="7"/>
      <c r="J137" s="1"/>
      <c r="K137" s="1"/>
      <c r="L137" s="1"/>
      <c r="M137" s="1"/>
      <c r="N137" s="1"/>
      <c r="O137" s="1"/>
      <c r="P137" s="26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</row>
    <row r="138" spans="1:56" x14ac:dyDescent="0.25">
      <c r="A138" s="1"/>
      <c r="B138" s="1"/>
      <c r="C138" s="1"/>
      <c r="D138" s="1"/>
      <c r="E138" s="1"/>
      <c r="F138" s="1"/>
      <c r="G138" s="1"/>
      <c r="H138" s="1"/>
      <c r="I138" s="7"/>
      <c r="J138" s="1"/>
      <c r="K138" s="1"/>
      <c r="L138" s="1"/>
      <c r="M138" s="1"/>
      <c r="N138" s="1"/>
      <c r="O138" s="1"/>
      <c r="P138" s="26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</row>
    <row r="139" spans="1:56" x14ac:dyDescent="0.25">
      <c r="A139" s="1"/>
      <c r="B139" s="1"/>
      <c r="C139" s="1"/>
      <c r="D139" s="1"/>
      <c r="E139" s="1"/>
      <c r="F139" s="1"/>
      <c r="G139" s="1"/>
      <c r="H139" s="1"/>
      <c r="I139" s="7"/>
      <c r="J139" s="1"/>
      <c r="K139" s="1"/>
      <c r="L139" s="1"/>
      <c r="M139" s="1"/>
      <c r="N139" s="1"/>
      <c r="O139" s="1"/>
      <c r="P139" s="26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</row>
    <row r="140" spans="1:56" x14ac:dyDescent="0.25">
      <c r="A140" s="1"/>
      <c r="B140" s="1"/>
      <c r="C140" s="1"/>
      <c r="D140" s="1"/>
      <c r="E140" s="1"/>
      <c r="F140" s="1"/>
      <c r="G140" s="1"/>
      <c r="H140" s="1"/>
      <c r="I140" s="7"/>
      <c r="J140" s="1"/>
      <c r="K140" s="1"/>
      <c r="L140" s="1"/>
      <c r="M140" s="1"/>
      <c r="N140" s="1"/>
      <c r="O140" s="1"/>
      <c r="P140" s="26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</row>
    <row r="141" spans="1:56" x14ac:dyDescent="0.25">
      <c r="A141" s="1"/>
      <c r="B141" s="1"/>
      <c r="C141" s="1"/>
      <c r="D141" s="1"/>
      <c r="E141" s="1"/>
      <c r="F141" s="1"/>
      <c r="G141" s="1"/>
      <c r="H141" s="1"/>
      <c r="I141" s="7"/>
      <c r="J141" s="1"/>
      <c r="K141" s="1"/>
      <c r="L141" s="1"/>
      <c r="M141" s="1"/>
      <c r="N141" s="1"/>
      <c r="O141" s="1"/>
      <c r="P141" s="26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</row>
    <row r="142" spans="1:56" x14ac:dyDescent="0.25">
      <c r="A142" s="1"/>
      <c r="B142" s="1"/>
      <c r="C142" s="1"/>
      <c r="D142" s="1"/>
      <c r="E142" s="1"/>
      <c r="F142" s="1"/>
      <c r="G142" s="1"/>
      <c r="H142" s="1"/>
      <c r="I142" s="7"/>
      <c r="J142" s="1"/>
      <c r="K142" s="1"/>
      <c r="L142" s="1"/>
      <c r="M142" s="1"/>
      <c r="N142" s="1"/>
      <c r="O142" s="1"/>
      <c r="P142" s="26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</row>
    <row r="143" spans="1:56" x14ac:dyDescent="0.25">
      <c r="A143" s="1"/>
      <c r="B143" s="1"/>
      <c r="C143" s="1"/>
      <c r="D143" s="1"/>
      <c r="E143" s="1"/>
      <c r="F143" s="1"/>
      <c r="G143" s="1"/>
      <c r="H143" s="1"/>
      <c r="I143" s="7"/>
      <c r="J143" s="1"/>
      <c r="K143" s="1"/>
      <c r="L143" s="1"/>
      <c r="M143" s="1"/>
      <c r="N143" s="1"/>
      <c r="O143" s="1"/>
      <c r="P143" s="26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</row>
    <row r="144" spans="1:56" x14ac:dyDescent="0.25">
      <c r="A144" s="1"/>
      <c r="B144" s="1"/>
      <c r="C144" s="1"/>
      <c r="D144" s="1"/>
      <c r="E144" s="1"/>
      <c r="F144" s="1"/>
      <c r="G144" s="1"/>
      <c r="H144" s="1"/>
      <c r="I144" s="7"/>
      <c r="J144" s="1"/>
      <c r="K144" s="1"/>
      <c r="L144" s="1"/>
      <c r="M144" s="1"/>
      <c r="N144" s="1"/>
      <c r="O144" s="1"/>
      <c r="P144" s="26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</row>
    <row r="145" spans="1:56" x14ac:dyDescent="0.25">
      <c r="A145" s="1"/>
      <c r="B145" s="1"/>
      <c r="C145" s="1"/>
      <c r="D145" s="1"/>
      <c r="E145" s="1"/>
      <c r="F145" s="1"/>
      <c r="G145" s="1"/>
      <c r="H145" s="1"/>
      <c r="I145" s="7"/>
      <c r="J145" s="1"/>
      <c r="K145" s="1"/>
      <c r="L145" s="1"/>
      <c r="M145" s="1"/>
      <c r="N145" s="1"/>
      <c r="O145" s="1"/>
      <c r="P145" s="26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</row>
    <row r="146" spans="1:56" x14ac:dyDescent="0.25">
      <c r="A146" s="1"/>
      <c r="B146" s="1"/>
      <c r="C146" s="1"/>
      <c r="D146" s="1"/>
      <c r="E146" s="1"/>
      <c r="F146" s="1"/>
      <c r="G146" s="1"/>
      <c r="H146" s="1"/>
      <c r="I146" s="7"/>
      <c r="J146" s="1"/>
      <c r="K146" s="1"/>
      <c r="L146" s="1"/>
      <c r="M146" s="1"/>
      <c r="N146" s="1"/>
      <c r="O146" s="1"/>
      <c r="P146" s="26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</row>
    <row r="147" spans="1:56" x14ac:dyDescent="0.25">
      <c r="A147" s="1"/>
      <c r="B147" s="1"/>
      <c r="C147" s="1"/>
      <c r="D147" s="1"/>
      <c r="E147" s="1"/>
      <c r="F147" s="1"/>
      <c r="G147" s="1"/>
      <c r="H147" s="1"/>
      <c r="I147" s="7"/>
      <c r="J147" s="1"/>
      <c r="K147" s="1"/>
      <c r="L147" s="1"/>
      <c r="M147" s="1"/>
      <c r="N147" s="1"/>
      <c r="O147" s="1"/>
      <c r="P147" s="26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</row>
    <row r="148" spans="1:56" x14ac:dyDescent="0.25">
      <c r="A148" s="1"/>
      <c r="B148" s="1"/>
      <c r="C148" s="1"/>
      <c r="D148" s="1"/>
      <c r="E148" s="1"/>
      <c r="F148" s="1"/>
      <c r="G148" s="1"/>
      <c r="H148" s="1"/>
      <c r="I148" s="7"/>
      <c r="J148" s="1"/>
      <c r="K148" s="1"/>
      <c r="L148" s="1"/>
      <c r="M148" s="1"/>
      <c r="N148" s="1"/>
      <c r="O148" s="1"/>
      <c r="P148" s="26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</row>
    <row r="149" spans="1:56" x14ac:dyDescent="0.25">
      <c r="A149" s="1"/>
      <c r="B149" s="1"/>
      <c r="C149" s="1"/>
      <c r="D149" s="1"/>
      <c r="E149" s="1"/>
      <c r="F149" s="1"/>
      <c r="G149" s="1"/>
      <c r="H149" s="1"/>
      <c r="I149" s="7"/>
      <c r="J149" s="1"/>
      <c r="K149" s="1"/>
      <c r="L149" s="1"/>
      <c r="M149" s="1"/>
      <c r="N149" s="1"/>
      <c r="O149" s="1"/>
      <c r="P149" s="26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</row>
    <row r="150" spans="1:56" x14ac:dyDescent="0.25">
      <c r="A150" s="1"/>
      <c r="B150" s="1"/>
      <c r="C150" s="1"/>
      <c r="D150" s="1"/>
      <c r="E150" s="1"/>
      <c r="F150" s="1"/>
      <c r="G150" s="1"/>
      <c r="H150" s="1"/>
      <c r="I150" s="7"/>
      <c r="J150" s="1"/>
      <c r="K150" s="1"/>
      <c r="L150" s="1"/>
      <c r="M150" s="1"/>
      <c r="N150" s="1"/>
      <c r="O150" s="1"/>
      <c r="P150" s="26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</row>
    <row r="151" spans="1:56" x14ac:dyDescent="0.25">
      <c r="A151" s="1"/>
      <c r="B151" s="1"/>
      <c r="C151" s="1"/>
      <c r="D151" s="1"/>
      <c r="E151" s="1"/>
      <c r="F151" s="1"/>
      <c r="G151" s="1"/>
      <c r="H151" s="1"/>
      <c r="I151" s="7"/>
      <c r="J151" s="1"/>
      <c r="K151" s="1"/>
      <c r="L151" s="1"/>
      <c r="M151" s="1"/>
      <c r="N151" s="1"/>
      <c r="O151" s="1"/>
      <c r="P151" s="26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</row>
    <row r="152" spans="1:56" x14ac:dyDescent="0.25">
      <c r="A152" s="1"/>
      <c r="B152" s="1"/>
      <c r="C152" s="1"/>
      <c r="D152" s="1"/>
      <c r="E152" s="1"/>
      <c r="F152" s="1"/>
      <c r="G152" s="1"/>
      <c r="H152" s="1"/>
      <c r="I152" s="7"/>
      <c r="J152" s="1"/>
      <c r="K152" s="1"/>
      <c r="L152" s="1"/>
      <c r="M152" s="1"/>
      <c r="N152" s="1"/>
      <c r="O152" s="1"/>
      <c r="P152" s="26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</row>
    <row r="153" spans="1:56" x14ac:dyDescent="0.25">
      <c r="A153" s="1"/>
      <c r="B153" s="1"/>
      <c r="C153" s="1"/>
      <c r="D153" s="1"/>
      <c r="E153" s="1"/>
      <c r="F153" s="1"/>
      <c r="G153" s="1"/>
      <c r="H153" s="1"/>
      <c r="I153" s="7"/>
      <c r="J153" s="1"/>
      <c r="K153" s="1"/>
      <c r="L153" s="1"/>
      <c r="M153" s="1"/>
      <c r="N153" s="1"/>
      <c r="O153" s="1"/>
      <c r="P153" s="26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</row>
    <row r="154" spans="1:56" x14ac:dyDescent="0.25">
      <c r="A154" s="1"/>
      <c r="B154" s="1"/>
      <c r="C154" s="1"/>
      <c r="D154" s="1"/>
      <c r="E154" s="1"/>
      <c r="F154" s="1"/>
      <c r="G154" s="1"/>
      <c r="H154" s="1"/>
      <c r="I154" s="7"/>
      <c r="J154" s="1"/>
      <c r="K154" s="1"/>
      <c r="L154" s="1"/>
      <c r="M154" s="1"/>
      <c r="N154" s="1"/>
      <c r="O154" s="1"/>
      <c r="P154" s="26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</row>
    <row r="155" spans="1:56" x14ac:dyDescent="0.25">
      <c r="A155" s="1"/>
      <c r="B155" s="1"/>
      <c r="C155" s="1"/>
      <c r="D155" s="1"/>
      <c r="E155" s="1"/>
      <c r="F155" s="1"/>
      <c r="G155" s="1"/>
      <c r="H155" s="1"/>
      <c r="I155" s="7"/>
      <c r="J155" s="1"/>
      <c r="K155" s="1"/>
      <c r="L155" s="1"/>
      <c r="M155" s="1"/>
      <c r="N155" s="1"/>
      <c r="O155" s="1"/>
      <c r="P155" s="26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</row>
    <row r="156" spans="1:56" x14ac:dyDescent="0.25">
      <c r="A156" s="1"/>
      <c r="B156" s="1"/>
      <c r="C156" s="1"/>
      <c r="D156" s="1"/>
      <c r="E156" s="1"/>
      <c r="F156" s="1"/>
      <c r="G156" s="1"/>
      <c r="H156" s="1"/>
      <c r="I156" s="7"/>
      <c r="J156" s="1"/>
      <c r="K156" s="1"/>
      <c r="L156" s="1"/>
      <c r="M156" s="1"/>
      <c r="N156" s="1"/>
      <c r="O156" s="1"/>
      <c r="P156" s="26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</row>
    <row r="157" spans="1:56" x14ac:dyDescent="0.25">
      <c r="A157" s="1"/>
      <c r="B157" s="1"/>
      <c r="C157" s="1"/>
      <c r="D157" s="1"/>
      <c r="E157" s="1"/>
      <c r="F157" s="1"/>
      <c r="G157" s="1"/>
      <c r="H157" s="1"/>
      <c r="I157" s="7"/>
      <c r="J157" s="1"/>
      <c r="K157" s="1"/>
      <c r="L157" s="1"/>
      <c r="M157" s="1"/>
      <c r="N157" s="1"/>
      <c r="O157" s="1"/>
      <c r="P157" s="26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</row>
    <row r="158" spans="1:56" x14ac:dyDescent="0.25">
      <c r="A158" s="1"/>
      <c r="B158" s="1"/>
      <c r="C158" s="1"/>
      <c r="D158" s="1"/>
      <c r="E158" s="1"/>
      <c r="F158" s="1"/>
      <c r="G158" s="1"/>
      <c r="H158" s="1"/>
      <c r="I158" s="7"/>
      <c r="J158" s="1"/>
      <c r="K158" s="1"/>
      <c r="L158" s="1"/>
      <c r="M158" s="1"/>
      <c r="N158" s="1"/>
      <c r="O158" s="1"/>
      <c r="P158" s="26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</row>
    <row r="159" spans="1:56" x14ac:dyDescent="0.25">
      <c r="A159" s="1"/>
      <c r="B159" s="1"/>
      <c r="C159" s="1"/>
      <c r="D159" s="1"/>
      <c r="E159" s="1"/>
      <c r="F159" s="1"/>
      <c r="G159" s="1"/>
      <c r="H159" s="1"/>
      <c r="I159" s="7"/>
      <c r="J159" s="1"/>
      <c r="K159" s="1"/>
      <c r="L159" s="1"/>
      <c r="M159" s="1"/>
      <c r="N159" s="1"/>
      <c r="O159" s="1"/>
      <c r="P159" s="26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</row>
    <row r="160" spans="1:56" x14ac:dyDescent="0.25">
      <c r="A160" s="1"/>
      <c r="B160" s="1"/>
      <c r="C160" s="1"/>
      <c r="D160" s="1"/>
      <c r="E160" s="1"/>
      <c r="F160" s="1"/>
      <c r="G160" s="1"/>
      <c r="H160" s="1"/>
      <c r="I160" s="7"/>
      <c r="J160" s="1"/>
      <c r="K160" s="1"/>
      <c r="L160" s="1"/>
      <c r="M160" s="1"/>
      <c r="N160" s="1"/>
      <c r="O160" s="1"/>
      <c r="P160" s="26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</row>
    <row r="161" spans="1:56" x14ac:dyDescent="0.25">
      <c r="A161" s="1"/>
      <c r="B161" s="1"/>
      <c r="C161" s="1"/>
      <c r="D161" s="1"/>
      <c r="E161" s="1"/>
      <c r="F161" s="1"/>
      <c r="G161" s="1"/>
      <c r="H161" s="1"/>
      <c r="I161" s="7"/>
      <c r="J161" s="1"/>
      <c r="K161" s="1"/>
      <c r="L161" s="1"/>
      <c r="M161" s="1"/>
      <c r="N161" s="1"/>
      <c r="O161" s="1"/>
      <c r="P161" s="26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</row>
    <row r="162" spans="1:56" x14ac:dyDescent="0.25">
      <c r="A162" s="1"/>
      <c r="B162" s="1"/>
      <c r="C162" s="1"/>
      <c r="D162" s="1"/>
      <c r="E162" s="1"/>
      <c r="F162" s="1"/>
      <c r="G162" s="1"/>
      <c r="H162" s="1"/>
      <c r="I162" s="7"/>
      <c r="J162" s="1"/>
      <c r="K162" s="1"/>
      <c r="L162" s="1"/>
      <c r="M162" s="1"/>
      <c r="N162" s="1"/>
      <c r="O162" s="1"/>
      <c r="P162" s="26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</row>
    <row r="163" spans="1:56" x14ac:dyDescent="0.25">
      <c r="A163" s="1"/>
      <c r="B163" s="1"/>
      <c r="C163" s="1"/>
      <c r="D163" s="1"/>
      <c r="E163" s="1"/>
      <c r="F163" s="1"/>
      <c r="G163" s="1"/>
      <c r="H163" s="1"/>
      <c r="I163" s="7"/>
      <c r="J163" s="1"/>
      <c r="K163" s="1"/>
      <c r="L163" s="1"/>
      <c r="M163" s="1"/>
      <c r="N163" s="1"/>
      <c r="O163" s="1"/>
      <c r="P163" s="26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</row>
    <row r="164" spans="1:56" x14ac:dyDescent="0.25">
      <c r="A164" s="1"/>
      <c r="B164" s="1"/>
      <c r="C164" s="1"/>
      <c r="D164" s="1"/>
      <c r="E164" s="1"/>
      <c r="F164" s="1"/>
      <c r="G164" s="1"/>
      <c r="H164" s="1"/>
      <c r="I164" s="7"/>
      <c r="J164" s="1"/>
      <c r="K164" s="1"/>
      <c r="L164" s="1"/>
      <c r="M164" s="1"/>
      <c r="N164" s="1"/>
      <c r="O164" s="1"/>
      <c r="P164" s="26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</row>
    <row r="165" spans="1:56" x14ac:dyDescent="0.25">
      <c r="A165" s="1"/>
      <c r="B165" s="1"/>
      <c r="C165" s="1"/>
      <c r="D165" s="1"/>
      <c r="E165" s="1"/>
      <c r="F165" s="1"/>
      <c r="G165" s="1"/>
      <c r="H165" s="1"/>
      <c r="I165" s="7"/>
      <c r="J165" s="1"/>
      <c r="K165" s="1"/>
      <c r="L165" s="1"/>
      <c r="M165" s="1"/>
      <c r="N165" s="1"/>
      <c r="O165" s="1"/>
      <c r="P165" s="26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</row>
    <row r="166" spans="1:56" x14ac:dyDescent="0.25">
      <c r="A166" s="1"/>
      <c r="B166" s="1"/>
      <c r="C166" s="1"/>
      <c r="D166" s="1"/>
      <c r="E166" s="1"/>
      <c r="F166" s="1"/>
      <c r="G166" s="1"/>
      <c r="H166" s="1"/>
      <c r="I166" s="7"/>
      <c r="J166" s="1"/>
      <c r="K166" s="1"/>
      <c r="L166" s="1"/>
      <c r="M166" s="1"/>
      <c r="N166" s="1"/>
      <c r="O166" s="1"/>
      <c r="P166" s="26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</row>
    <row r="167" spans="1:56" x14ac:dyDescent="0.25">
      <c r="A167" s="1"/>
      <c r="B167" s="1"/>
      <c r="C167" s="1"/>
      <c r="D167" s="1"/>
      <c r="E167" s="1"/>
      <c r="F167" s="1"/>
      <c r="G167" s="1"/>
      <c r="H167" s="1"/>
      <c r="I167" s="7"/>
      <c r="J167" s="1"/>
      <c r="K167" s="1"/>
      <c r="L167" s="1"/>
      <c r="M167" s="1"/>
      <c r="N167" s="1"/>
      <c r="O167" s="1"/>
      <c r="P167" s="26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</row>
    <row r="168" spans="1:56" x14ac:dyDescent="0.25">
      <c r="A168" s="1"/>
      <c r="B168" s="1"/>
      <c r="C168" s="1"/>
      <c r="D168" s="1"/>
      <c r="E168" s="1"/>
      <c r="F168" s="1"/>
      <c r="G168" s="1"/>
      <c r="H168" s="1"/>
      <c r="I168" s="7"/>
      <c r="J168" s="1"/>
      <c r="K168" s="1"/>
      <c r="L168" s="1"/>
      <c r="M168" s="1"/>
      <c r="N168" s="1"/>
      <c r="O168" s="1"/>
      <c r="P168" s="26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</row>
    <row r="169" spans="1:56" x14ac:dyDescent="0.25">
      <c r="A169" s="1"/>
      <c r="B169" s="1"/>
      <c r="C169" s="1"/>
      <c r="D169" s="1"/>
      <c r="E169" s="1"/>
      <c r="F169" s="1"/>
      <c r="G169" s="1"/>
      <c r="H169" s="1"/>
      <c r="I169" s="7"/>
      <c r="J169" s="1"/>
      <c r="K169" s="1"/>
      <c r="L169" s="1"/>
      <c r="M169" s="1"/>
      <c r="N169" s="1"/>
      <c r="O169" s="1"/>
      <c r="P169" s="26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</row>
    <row r="170" spans="1:56" x14ac:dyDescent="0.25">
      <c r="A170" s="1"/>
      <c r="B170" s="1"/>
      <c r="C170" s="1"/>
      <c r="D170" s="1"/>
      <c r="E170" s="1"/>
      <c r="F170" s="1"/>
      <c r="G170" s="1"/>
      <c r="H170" s="1"/>
      <c r="I170" s="7"/>
      <c r="J170" s="1"/>
      <c r="K170" s="1"/>
      <c r="L170" s="1"/>
      <c r="M170" s="1"/>
      <c r="N170" s="1"/>
      <c r="O170" s="1"/>
      <c r="P170" s="26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</row>
    <row r="171" spans="1:56" x14ac:dyDescent="0.25">
      <c r="A171" s="1"/>
      <c r="B171" s="1"/>
      <c r="C171" s="1"/>
      <c r="D171" s="1"/>
      <c r="E171" s="1"/>
      <c r="F171" s="1"/>
      <c r="G171" s="1"/>
      <c r="H171" s="1"/>
      <c r="I171" s="7"/>
      <c r="J171" s="1"/>
      <c r="K171" s="1"/>
      <c r="L171" s="1"/>
      <c r="M171" s="1"/>
      <c r="N171" s="1"/>
      <c r="O171" s="1"/>
      <c r="P171" s="26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</row>
    <row r="172" spans="1:56" x14ac:dyDescent="0.25">
      <c r="A172" s="1"/>
      <c r="B172" s="1"/>
      <c r="C172" s="1"/>
      <c r="D172" s="1"/>
      <c r="E172" s="1"/>
      <c r="F172" s="1"/>
      <c r="G172" s="1"/>
      <c r="H172" s="1"/>
      <c r="I172" s="7"/>
      <c r="J172" s="1"/>
      <c r="K172" s="1"/>
      <c r="L172" s="1"/>
      <c r="M172" s="1"/>
      <c r="N172" s="1"/>
      <c r="O172" s="1"/>
      <c r="P172" s="26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</row>
    <row r="173" spans="1:56" x14ac:dyDescent="0.25">
      <c r="A173" s="1"/>
      <c r="B173" s="1"/>
      <c r="C173" s="1"/>
      <c r="D173" s="1"/>
      <c r="E173" s="1"/>
      <c r="F173" s="1"/>
      <c r="G173" s="1"/>
      <c r="H173" s="1"/>
      <c r="I173" s="7"/>
      <c r="J173" s="1"/>
      <c r="K173" s="1"/>
      <c r="L173" s="1"/>
      <c r="M173" s="1"/>
      <c r="N173" s="1"/>
      <c r="O173" s="1"/>
      <c r="P173" s="26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</row>
    <row r="174" spans="1:56" x14ac:dyDescent="0.25">
      <c r="A174" s="1"/>
      <c r="B174" s="1"/>
      <c r="C174" s="1"/>
      <c r="D174" s="1"/>
      <c r="E174" s="1"/>
      <c r="F174" s="1"/>
      <c r="G174" s="1"/>
      <c r="H174" s="1"/>
      <c r="I174" s="7"/>
      <c r="J174" s="1"/>
      <c r="K174" s="1"/>
      <c r="L174" s="1"/>
      <c r="M174" s="1"/>
      <c r="N174" s="1"/>
      <c r="O174" s="1"/>
      <c r="P174" s="26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</row>
    <row r="175" spans="1:56" x14ac:dyDescent="0.25">
      <c r="A175" s="1"/>
      <c r="B175" s="1"/>
      <c r="C175" s="1"/>
      <c r="D175" s="1"/>
      <c r="E175" s="1"/>
      <c r="F175" s="1"/>
      <c r="G175" s="1"/>
      <c r="H175" s="1"/>
      <c r="I175" s="7"/>
      <c r="J175" s="1"/>
      <c r="K175" s="1"/>
      <c r="L175" s="1"/>
      <c r="M175" s="1"/>
      <c r="N175" s="1"/>
      <c r="O175" s="1"/>
      <c r="P175" s="26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</row>
    <row r="176" spans="1:56" x14ac:dyDescent="0.25">
      <c r="A176" s="1"/>
      <c r="B176" s="1"/>
      <c r="C176" s="1"/>
      <c r="D176" s="1"/>
      <c r="E176" s="1"/>
      <c r="F176" s="1"/>
      <c r="G176" s="1"/>
      <c r="H176" s="1"/>
      <c r="I176" s="7"/>
      <c r="J176" s="1"/>
      <c r="K176" s="1"/>
      <c r="L176" s="1"/>
      <c r="M176" s="1"/>
      <c r="N176" s="1"/>
      <c r="O176" s="1"/>
      <c r="P176" s="26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</row>
    <row r="177" spans="1:56" x14ac:dyDescent="0.25">
      <c r="A177" s="1"/>
      <c r="B177" s="1"/>
      <c r="C177" s="1"/>
      <c r="D177" s="1"/>
      <c r="E177" s="1"/>
      <c r="F177" s="1"/>
      <c r="G177" s="1"/>
      <c r="H177" s="1"/>
      <c r="I177" s="7"/>
      <c r="J177" s="1"/>
      <c r="K177" s="1"/>
      <c r="L177" s="1"/>
      <c r="M177" s="1"/>
      <c r="N177" s="1"/>
      <c r="O177" s="1"/>
      <c r="P177" s="26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</row>
    <row r="178" spans="1:56" x14ac:dyDescent="0.25">
      <c r="A178" s="1"/>
      <c r="B178" s="1"/>
      <c r="C178" s="1"/>
      <c r="D178" s="1"/>
      <c r="E178" s="1"/>
      <c r="F178" s="1"/>
      <c r="G178" s="1"/>
      <c r="H178" s="1"/>
      <c r="I178" s="7"/>
      <c r="J178" s="1"/>
      <c r="K178" s="1"/>
      <c r="L178" s="1"/>
      <c r="M178" s="1"/>
      <c r="N178" s="1"/>
      <c r="O178" s="1"/>
      <c r="P178" s="26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</row>
    <row r="179" spans="1:56" x14ac:dyDescent="0.25">
      <c r="A179" s="1"/>
      <c r="B179" s="1"/>
      <c r="C179" s="1"/>
      <c r="D179" s="1"/>
      <c r="E179" s="1"/>
      <c r="F179" s="1"/>
      <c r="G179" s="1"/>
      <c r="H179" s="1"/>
      <c r="I179" s="7"/>
      <c r="J179" s="1"/>
      <c r="K179" s="1"/>
      <c r="L179" s="1"/>
      <c r="M179" s="1"/>
      <c r="N179" s="1"/>
      <c r="O179" s="1"/>
      <c r="P179" s="26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</row>
    <row r="180" spans="1:56" x14ac:dyDescent="0.25">
      <c r="A180" s="1"/>
      <c r="B180" s="1"/>
      <c r="C180" s="1"/>
      <c r="D180" s="1"/>
      <c r="E180" s="1"/>
      <c r="F180" s="1"/>
      <c r="G180" s="1"/>
      <c r="H180" s="1"/>
      <c r="I180" s="7"/>
      <c r="J180" s="1"/>
      <c r="K180" s="1"/>
      <c r="L180" s="1"/>
      <c r="M180" s="1"/>
      <c r="N180" s="1"/>
      <c r="O180" s="1"/>
      <c r="P180" s="26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</row>
    <row r="181" spans="1:56" x14ac:dyDescent="0.25">
      <c r="A181" s="1"/>
      <c r="B181" s="1"/>
      <c r="C181" s="1"/>
      <c r="D181" s="1"/>
      <c r="E181" s="1"/>
      <c r="F181" s="1"/>
      <c r="G181" s="1"/>
      <c r="H181" s="1"/>
      <c r="I181" s="7"/>
      <c r="J181" s="1"/>
      <c r="K181" s="1"/>
      <c r="L181" s="1"/>
      <c r="M181" s="1"/>
      <c r="N181" s="1"/>
      <c r="O181" s="1"/>
      <c r="P181" s="26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</row>
    <row r="182" spans="1:56" x14ac:dyDescent="0.25">
      <c r="A182" s="1"/>
      <c r="B182" s="1"/>
      <c r="C182" s="1"/>
      <c r="D182" s="1"/>
      <c r="E182" s="1"/>
      <c r="F182" s="1"/>
      <c r="G182" s="1"/>
      <c r="H182" s="1"/>
      <c r="I182" s="7"/>
      <c r="J182" s="1"/>
      <c r="K182" s="1"/>
      <c r="L182" s="1"/>
      <c r="M182" s="1"/>
      <c r="N182" s="1"/>
      <c r="O182" s="1"/>
      <c r="P182" s="26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</row>
    <row r="183" spans="1:56" x14ac:dyDescent="0.25">
      <c r="A183" s="1"/>
      <c r="B183" s="1"/>
      <c r="C183" s="1"/>
      <c r="D183" s="1"/>
      <c r="E183" s="1"/>
      <c r="F183" s="1"/>
      <c r="G183" s="1"/>
      <c r="H183" s="1"/>
      <c r="I183" s="7"/>
      <c r="J183" s="1"/>
      <c r="K183" s="1"/>
      <c r="L183" s="1"/>
      <c r="M183" s="1"/>
      <c r="N183" s="1"/>
      <c r="O183" s="1"/>
      <c r="P183" s="26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</row>
    <row r="184" spans="1:56" x14ac:dyDescent="0.25">
      <c r="A184" s="1"/>
      <c r="B184" s="1"/>
      <c r="C184" s="1"/>
      <c r="D184" s="1"/>
      <c r="E184" s="1"/>
      <c r="F184" s="1"/>
      <c r="G184" s="1"/>
      <c r="H184" s="1"/>
      <c r="I184" s="7"/>
      <c r="J184" s="1"/>
      <c r="K184" s="1"/>
      <c r="L184" s="1"/>
      <c r="M184" s="1"/>
      <c r="N184" s="1"/>
      <c r="O184" s="1"/>
      <c r="P184" s="26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</row>
    <row r="185" spans="1:56" x14ac:dyDescent="0.25">
      <c r="A185" s="1"/>
      <c r="B185" s="1"/>
      <c r="C185" s="1"/>
      <c r="D185" s="1"/>
      <c r="E185" s="1"/>
      <c r="F185" s="1"/>
      <c r="G185" s="1"/>
      <c r="H185" s="1"/>
      <c r="I185" s="7"/>
      <c r="J185" s="1"/>
      <c r="K185" s="1"/>
      <c r="L185" s="1"/>
      <c r="M185" s="1"/>
      <c r="N185" s="1"/>
      <c r="O185" s="1"/>
      <c r="P185" s="26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</row>
    <row r="186" spans="1:56" x14ac:dyDescent="0.25">
      <c r="A186" s="1"/>
      <c r="B186" s="1"/>
      <c r="C186" s="1"/>
      <c r="D186" s="1"/>
      <c r="E186" s="1"/>
      <c r="F186" s="1"/>
      <c r="G186" s="1"/>
      <c r="H186" s="1"/>
      <c r="I186" s="7"/>
      <c r="J186" s="1"/>
      <c r="K186" s="1"/>
      <c r="L186" s="1"/>
      <c r="M186" s="1"/>
      <c r="N186" s="1"/>
      <c r="O186" s="1"/>
      <c r="P186" s="26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</row>
    <row r="187" spans="1:56" x14ac:dyDescent="0.25">
      <c r="A187" s="1"/>
      <c r="B187" s="1"/>
      <c r="C187" s="1"/>
      <c r="D187" s="1"/>
      <c r="E187" s="1"/>
      <c r="F187" s="1"/>
      <c r="G187" s="1"/>
      <c r="H187" s="1"/>
      <c r="I187" s="7"/>
      <c r="J187" s="1"/>
      <c r="K187" s="1"/>
      <c r="L187" s="1"/>
      <c r="M187" s="1"/>
      <c r="N187" s="1"/>
      <c r="O187" s="1"/>
      <c r="P187" s="26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</row>
    <row r="188" spans="1:56" x14ac:dyDescent="0.25">
      <c r="A188" s="1"/>
      <c r="B188" s="1"/>
      <c r="C188" s="1"/>
      <c r="D188" s="1"/>
      <c r="E188" s="1"/>
      <c r="F188" s="1"/>
      <c r="G188" s="1"/>
      <c r="H188" s="1"/>
      <c r="I188" s="7"/>
      <c r="J188" s="1"/>
      <c r="K188" s="1"/>
      <c r="L188" s="1"/>
      <c r="M188" s="1"/>
      <c r="N188" s="1"/>
      <c r="O188" s="1"/>
      <c r="P188" s="26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</row>
    <row r="189" spans="1:56" x14ac:dyDescent="0.25">
      <c r="A189" s="1"/>
      <c r="B189" s="1"/>
      <c r="C189" s="1"/>
      <c r="D189" s="1"/>
      <c r="E189" s="1"/>
      <c r="F189" s="1"/>
      <c r="G189" s="1"/>
      <c r="H189" s="1"/>
      <c r="I189" s="7"/>
      <c r="J189" s="1"/>
      <c r="K189" s="1"/>
      <c r="L189" s="1"/>
      <c r="M189" s="1"/>
      <c r="N189" s="1"/>
      <c r="O189" s="1"/>
      <c r="P189" s="26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</row>
    <row r="190" spans="1:56" x14ac:dyDescent="0.25">
      <c r="A190" s="1"/>
      <c r="B190" s="1"/>
      <c r="C190" s="1"/>
      <c r="D190" s="1"/>
      <c r="E190" s="1"/>
      <c r="F190" s="1"/>
      <c r="G190" s="1"/>
      <c r="H190" s="1"/>
      <c r="I190" s="7"/>
      <c r="J190" s="1"/>
      <c r="K190" s="1"/>
      <c r="L190" s="1"/>
      <c r="M190" s="1"/>
      <c r="N190" s="1"/>
      <c r="O190" s="1"/>
      <c r="P190" s="26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</row>
    <row r="191" spans="1:56" x14ac:dyDescent="0.25">
      <c r="A191" s="1"/>
      <c r="B191" s="1"/>
      <c r="C191" s="1"/>
      <c r="D191" s="1"/>
      <c r="E191" s="1"/>
      <c r="F191" s="1"/>
      <c r="G191" s="1"/>
      <c r="H191" s="1"/>
      <c r="I191" s="7"/>
      <c r="J191" s="1"/>
      <c r="K191" s="1"/>
      <c r="L191" s="1"/>
      <c r="M191" s="1"/>
      <c r="N191" s="1"/>
      <c r="O191" s="1"/>
      <c r="P191" s="26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</row>
    <row r="192" spans="1:56" x14ac:dyDescent="0.25">
      <c r="A192" s="1"/>
      <c r="B192" s="1"/>
      <c r="C192" s="1"/>
      <c r="D192" s="1"/>
      <c r="E192" s="1"/>
      <c r="F192" s="1"/>
      <c r="G192" s="1"/>
      <c r="H192" s="1"/>
      <c r="I192" s="7"/>
      <c r="J192" s="1"/>
      <c r="K192" s="1"/>
      <c r="L192" s="1"/>
      <c r="M192" s="1"/>
      <c r="N192" s="1"/>
      <c r="O192" s="1"/>
      <c r="P192" s="26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</row>
    <row r="193" spans="1:56" x14ac:dyDescent="0.25">
      <c r="A193" s="1"/>
      <c r="B193" s="1"/>
      <c r="C193" s="1"/>
      <c r="D193" s="1"/>
      <c r="E193" s="1"/>
      <c r="F193" s="1"/>
      <c r="G193" s="1"/>
      <c r="H193" s="1"/>
      <c r="I193" s="7"/>
      <c r="J193" s="1"/>
      <c r="K193" s="1"/>
      <c r="L193" s="1"/>
      <c r="M193" s="1"/>
      <c r="N193" s="1"/>
      <c r="O193" s="1"/>
      <c r="P193" s="26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</row>
    <row r="194" spans="1:56" x14ac:dyDescent="0.25">
      <c r="A194" s="1"/>
      <c r="B194" s="1"/>
      <c r="C194" s="1"/>
      <c r="D194" s="1"/>
      <c r="E194" s="1"/>
      <c r="F194" s="1"/>
      <c r="G194" s="1"/>
      <c r="H194" s="1"/>
      <c r="I194" s="7"/>
      <c r="J194" s="1"/>
      <c r="K194" s="1"/>
      <c r="L194" s="1"/>
      <c r="M194" s="1"/>
      <c r="N194" s="1"/>
      <c r="O194" s="1"/>
      <c r="P194" s="26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</row>
    <row r="195" spans="1:56" x14ac:dyDescent="0.25">
      <c r="A195" s="1"/>
      <c r="B195" s="1"/>
      <c r="C195" s="1"/>
      <c r="D195" s="1"/>
      <c r="E195" s="1"/>
      <c r="F195" s="1"/>
      <c r="G195" s="1"/>
      <c r="H195" s="1"/>
      <c r="I195" s="7"/>
      <c r="J195" s="1"/>
      <c r="K195" s="1"/>
      <c r="L195" s="1"/>
      <c r="M195" s="1"/>
      <c r="N195" s="1"/>
      <c r="O195" s="1"/>
      <c r="P195" s="26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</row>
    <row r="196" spans="1:56" x14ac:dyDescent="0.25">
      <c r="A196" s="1"/>
      <c r="B196" s="1"/>
      <c r="C196" s="1"/>
      <c r="D196" s="1"/>
      <c r="E196" s="1"/>
      <c r="F196" s="1"/>
      <c r="G196" s="1"/>
      <c r="H196" s="1"/>
      <c r="I196" s="7"/>
      <c r="J196" s="1"/>
      <c r="K196" s="1"/>
      <c r="L196" s="1"/>
      <c r="M196" s="1"/>
      <c r="N196" s="1"/>
      <c r="O196" s="1"/>
      <c r="P196" s="26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</row>
    <row r="197" spans="1:56" x14ac:dyDescent="0.25">
      <c r="A197" s="1"/>
      <c r="B197" s="1"/>
      <c r="C197" s="1"/>
      <c r="D197" s="1"/>
      <c r="E197" s="1"/>
      <c r="F197" s="1"/>
      <c r="G197" s="1"/>
      <c r="H197" s="1"/>
      <c r="I197" s="7"/>
      <c r="J197" s="1"/>
      <c r="K197" s="1"/>
      <c r="L197" s="1"/>
      <c r="M197" s="1"/>
      <c r="N197" s="1"/>
      <c r="O197" s="1"/>
      <c r="P197" s="26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</row>
    <row r="198" spans="1:56" x14ac:dyDescent="0.25">
      <c r="A198" s="1"/>
      <c r="B198" s="1"/>
      <c r="C198" s="1"/>
      <c r="D198" s="1"/>
      <c r="E198" s="1"/>
      <c r="F198" s="1"/>
      <c r="G198" s="1"/>
      <c r="H198" s="1"/>
      <c r="I198" s="7"/>
      <c r="J198" s="1"/>
      <c r="K198" s="1"/>
      <c r="L198" s="1"/>
      <c r="M198" s="1"/>
      <c r="N198" s="1"/>
      <c r="O198" s="1"/>
      <c r="P198" s="26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</row>
    <row r="199" spans="1:56" x14ac:dyDescent="0.25">
      <c r="A199" s="1"/>
      <c r="B199" s="1"/>
      <c r="C199" s="1"/>
      <c r="D199" s="1"/>
      <c r="E199" s="1"/>
      <c r="F199" s="1"/>
      <c r="G199" s="1"/>
      <c r="H199" s="1"/>
      <c r="I199" s="7"/>
      <c r="J199" s="1"/>
      <c r="K199" s="1"/>
      <c r="L199" s="1"/>
      <c r="M199" s="1"/>
      <c r="N199" s="1"/>
      <c r="O199" s="1"/>
      <c r="P199" s="26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</row>
    <row r="200" spans="1:56" x14ac:dyDescent="0.25">
      <c r="A200" s="1"/>
      <c r="B200" s="1"/>
      <c r="C200" s="1"/>
      <c r="D200" s="1"/>
      <c r="E200" s="1"/>
      <c r="F200" s="1"/>
      <c r="G200" s="1"/>
      <c r="H200" s="1"/>
      <c r="I200" s="7"/>
      <c r="J200" s="1"/>
      <c r="K200" s="1"/>
      <c r="L200" s="1"/>
      <c r="M200" s="1"/>
      <c r="N200" s="1"/>
      <c r="O200" s="1"/>
      <c r="P200" s="26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</row>
    <row r="201" spans="1:56" x14ac:dyDescent="0.25">
      <c r="A201" s="1"/>
      <c r="B201" s="1"/>
      <c r="C201" s="1"/>
      <c r="D201" s="1"/>
      <c r="E201" s="1"/>
      <c r="F201" s="1"/>
      <c r="G201" s="1"/>
      <c r="H201" s="1"/>
      <c r="I201" s="7"/>
      <c r="J201" s="1"/>
      <c r="K201" s="1"/>
      <c r="L201" s="1"/>
      <c r="M201" s="1"/>
      <c r="N201" s="1"/>
      <c r="O201" s="1"/>
      <c r="P201" s="26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</row>
    <row r="202" spans="1:56" x14ac:dyDescent="0.25">
      <c r="A202" s="1"/>
      <c r="B202" s="1"/>
      <c r="C202" s="1"/>
      <c r="D202" s="1"/>
      <c r="E202" s="1"/>
      <c r="F202" s="1"/>
      <c r="G202" s="1"/>
      <c r="H202" s="1"/>
      <c r="I202" s="7"/>
      <c r="J202" s="1"/>
      <c r="K202" s="1"/>
      <c r="L202" s="1"/>
      <c r="M202" s="1"/>
      <c r="N202" s="1"/>
      <c r="O202" s="1"/>
      <c r="P202" s="26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</row>
    <row r="203" spans="1:56" x14ac:dyDescent="0.25">
      <c r="A203" s="1"/>
      <c r="B203" s="1"/>
      <c r="C203" s="1"/>
      <c r="D203" s="1"/>
      <c r="E203" s="1"/>
      <c r="F203" s="1"/>
      <c r="G203" s="1"/>
      <c r="H203" s="1"/>
      <c r="I203" s="7"/>
      <c r="J203" s="1"/>
      <c r="K203" s="1"/>
      <c r="L203" s="1"/>
      <c r="M203" s="1"/>
      <c r="N203" s="1"/>
      <c r="O203" s="1"/>
      <c r="P203" s="26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</row>
    <row r="204" spans="1:56" x14ac:dyDescent="0.25">
      <c r="A204" s="1"/>
      <c r="B204" s="1"/>
      <c r="C204" s="1"/>
      <c r="D204" s="1"/>
      <c r="E204" s="1"/>
      <c r="F204" s="1"/>
      <c r="G204" s="1"/>
      <c r="H204" s="1"/>
      <c r="I204" s="7"/>
      <c r="J204" s="1"/>
      <c r="K204" s="1"/>
      <c r="L204" s="1"/>
      <c r="M204" s="1"/>
      <c r="N204" s="1"/>
      <c r="O204" s="1"/>
      <c r="P204" s="26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</row>
    <row r="205" spans="1:56" x14ac:dyDescent="0.25">
      <c r="A205" s="1"/>
      <c r="B205" s="1"/>
      <c r="C205" s="1"/>
      <c r="D205" s="1"/>
      <c r="E205" s="1"/>
      <c r="F205" s="1"/>
      <c r="G205" s="1"/>
      <c r="H205" s="1"/>
      <c r="I205" s="7"/>
      <c r="J205" s="1"/>
      <c r="K205" s="1"/>
      <c r="L205" s="1"/>
      <c r="M205" s="1"/>
      <c r="N205" s="1"/>
      <c r="O205" s="1"/>
      <c r="P205" s="26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</row>
    <row r="206" spans="1:56" x14ac:dyDescent="0.25">
      <c r="A206" s="1"/>
      <c r="B206" s="1"/>
      <c r="C206" s="1"/>
      <c r="D206" s="1"/>
      <c r="E206" s="1"/>
      <c r="F206" s="1"/>
      <c r="G206" s="1"/>
      <c r="H206" s="1"/>
      <c r="I206" s="7"/>
      <c r="J206" s="1"/>
      <c r="K206" s="1"/>
      <c r="L206" s="1"/>
      <c r="M206" s="1"/>
      <c r="N206" s="1"/>
      <c r="O206" s="1"/>
      <c r="P206" s="26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</row>
    <row r="207" spans="1:56" x14ac:dyDescent="0.25">
      <c r="A207" s="1"/>
      <c r="B207" s="1"/>
      <c r="C207" s="1"/>
      <c r="D207" s="1"/>
      <c r="E207" s="1"/>
      <c r="F207" s="1"/>
      <c r="G207" s="1"/>
      <c r="H207" s="1"/>
      <c r="I207" s="7"/>
      <c r="J207" s="1"/>
      <c r="K207" s="1"/>
      <c r="L207" s="1"/>
      <c r="M207" s="1"/>
      <c r="N207" s="1"/>
      <c r="O207" s="1"/>
      <c r="P207" s="26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</row>
    <row r="208" spans="1:56" x14ac:dyDescent="0.25">
      <c r="A208" s="1"/>
      <c r="B208" s="1"/>
      <c r="C208" s="1"/>
      <c r="D208" s="1"/>
      <c r="E208" s="1"/>
      <c r="F208" s="1"/>
      <c r="G208" s="1"/>
      <c r="H208" s="1"/>
      <c r="I208" s="7"/>
      <c r="J208" s="1"/>
      <c r="K208" s="1"/>
      <c r="L208" s="1"/>
      <c r="M208" s="1"/>
      <c r="N208" s="1"/>
      <c r="O208" s="1"/>
      <c r="P208" s="26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</row>
    <row r="209" spans="1:56" x14ac:dyDescent="0.25">
      <c r="A209" s="1"/>
      <c r="B209" s="1"/>
      <c r="C209" s="1"/>
      <c r="D209" s="1"/>
      <c r="E209" s="1"/>
      <c r="F209" s="1"/>
      <c r="G209" s="1"/>
      <c r="H209" s="1"/>
      <c r="I209" s="7"/>
      <c r="J209" s="1"/>
      <c r="K209" s="1"/>
      <c r="L209" s="1"/>
      <c r="M209" s="1"/>
      <c r="N209" s="1"/>
      <c r="O209" s="1"/>
      <c r="P209" s="26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</row>
    <row r="210" spans="1:56" x14ac:dyDescent="0.25">
      <c r="A210" s="1"/>
      <c r="B210" s="1"/>
      <c r="C210" s="1"/>
      <c r="D210" s="1"/>
      <c r="E210" s="1"/>
      <c r="F210" s="1"/>
      <c r="G210" s="1"/>
      <c r="H210" s="1"/>
      <c r="I210" s="7"/>
      <c r="J210" s="1"/>
      <c r="K210" s="1"/>
      <c r="L210" s="1"/>
      <c r="M210" s="1"/>
      <c r="N210" s="1"/>
      <c r="O210" s="1"/>
      <c r="P210" s="26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</row>
    <row r="211" spans="1:56" x14ac:dyDescent="0.25">
      <c r="A211" s="1"/>
      <c r="B211" s="1"/>
      <c r="C211" s="1"/>
      <c r="D211" s="1"/>
      <c r="E211" s="1"/>
      <c r="F211" s="1"/>
      <c r="G211" s="1"/>
      <c r="H211" s="1"/>
      <c r="I211" s="7"/>
      <c r="J211" s="1"/>
      <c r="K211" s="1"/>
      <c r="L211" s="1"/>
      <c r="M211" s="1"/>
      <c r="N211" s="1"/>
      <c r="O211" s="1"/>
      <c r="P211" s="26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</row>
    <row r="212" spans="1:56" x14ac:dyDescent="0.25">
      <c r="A212" s="1"/>
      <c r="B212" s="1"/>
      <c r="C212" s="1"/>
      <c r="D212" s="1"/>
      <c r="E212" s="1"/>
      <c r="F212" s="1"/>
      <c r="G212" s="1"/>
      <c r="H212" s="1"/>
      <c r="I212" s="7"/>
      <c r="J212" s="1"/>
      <c r="K212" s="1"/>
      <c r="L212" s="1"/>
      <c r="M212" s="1"/>
      <c r="N212" s="1"/>
      <c r="O212" s="1"/>
      <c r="P212" s="26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</row>
    <row r="213" spans="1:56" x14ac:dyDescent="0.25">
      <c r="A213" s="1"/>
      <c r="B213" s="1"/>
      <c r="C213" s="1"/>
      <c r="D213" s="1"/>
      <c r="E213" s="1"/>
      <c r="F213" s="1"/>
      <c r="G213" s="1"/>
      <c r="H213" s="1"/>
      <c r="I213" s="7"/>
      <c r="J213" s="1"/>
      <c r="K213" s="1"/>
      <c r="L213" s="1"/>
      <c r="M213" s="1"/>
      <c r="N213" s="1"/>
      <c r="O213" s="1"/>
      <c r="P213" s="26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</row>
    <row r="214" spans="1:56" x14ac:dyDescent="0.25">
      <c r="A214" s="1"/>
      <c r="B214" s="1"/>
      <c r="C214" s="1"/>
      <c r="D214" s="1"/>
      <c r="E214" s="1"/>
      <c r="F214" s="1"/>
      <c r="G214" s="1"/>
      <c r="H214" s="1"/>
      <c r="I214" s="7"/>
      <c r="J214" s="1"/>
      <c r="K214" s="1"/>
      <c r="L214" s="1"/>
      <c r="M214" s="1"/>
      <c r="N214" s="1"/>
      <c r="O214" s="1"/>
      <c r="P214" s="26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</row>
    <row r="215" spans="1:56" x14ac:dyDescent="0.25">
      <c r="A215" s="1"/>
      <c r="B215" s="1"/>
      <c r="C215" s="1"/>
      <c r="D215" s="1"/>
      <c r="E215" s="1"/>
      <c r="F215" s="1"/>
      <c r="G215" s="1"/>
      <c r="H215" s="1"/>
      <c r="I215" s="7"/>
      <c r="J215" s="1"/>
      <c r="K215" s="1"/>
      <c r="L215" s="1"/>
      <c r="M215" s="1"/>
      <c r="N215" s="1"/>
      <c r="O215" s="1"/>
      <c r="P215" s="26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</row>
    <row r="216" spans="1:56" x14ac:dyDescent="0.25">
      <c r="A216" s="1"/>
      <c r="B216" s="1"/>
      <c r="C216" s="1"/>
      <c r="D216" s="1"/>
      <c r="E216" s="1"/>
      <c r="F216" s="1"/>
      <c r="G216" s="1"/>
      <c r="H216" s="1"/>
      <c r="I216" s="7"/>
      <c r="J216" s="1"/>
      <c r="K216" s="1"/>
      <c r="L216" s="1"/>
      <c r="M216" s="1"/>
      <c r="N216" s="1"/>
      <c r="O216" s="1"/>
      <c r="P216" s="26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</row>
    <row r="217" spans="1:56" x14ac:dyDescent="0.25">
      <c r="A217" s="1"/>
      <c r="B217" s="1"/>
      <c r="C217" s="1"/>
      <c r="D217" s="1"/>
      <c r="E217" s="1"/>
      <c r="F217" s="1"/>
      <c r="G217" s="1"/>
      <c r="H217" s="1"/>
      <c r="I217" s="7"/>
      <c r="J217" s="1"/>
      <c r="K217" s="1"/>
      <c r="L217" s="1"/>
      <c r="M217" s="1"/>
      <c r="N217" s="1"/>
      <c r="O217" s="1"/>
      <c r="P217" s="26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</row>
    <row r="218" spans="1:56" x14ac:dyDescent="0.25">
      <c r="A218" s="1"/>
      <c r="B218" s="1"/>
      <c r="C218" s="1"/>
      <c r="D218" s="1"/>
      <c r="E218" s="1"/>
      <c r="F218" s="1"/>
      <c r="G218" s="1"/>
      <c r="H218" s="1"/>
      <c r="I218" s="7"/>
      <c r="J218" s="1"/>
      <c r="K218" s="1"/>
      <c r="L218" s="1"/>
      <c r="M218" s="1"/>
      <c r="N218" s="1"/>
      <c r="O218" s="1"/>
      <c r="P218" s="26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</row>
    <row r="219" spans="1:56" x14ac:dyDescent="0.25">
      <c r="A219" s="1"/>
      <c r="B219" s="1"/>
      <c r="C219" s="1"/>
      <c r="D219" s="1"/>
      <c r="E219" s="1"/>
      <c r="F219" s="1"/>
      <c r="G219" s="1"/>
      <c r="H219" s="1"/>
      <c r="I219" s="7"/>
      <c r="J219" s="1"/>
      <c r="K219" s="1"/>
      <c r="L219" s="1"/>
      <c r="M219" s="1"/>
      <c r="N219" s="1"/>
      <c r="O219" s="1"/>
      <c r="P219" s="26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</row>
    <row r="220" spans="1:56" x14ac:dyDescent="0.25">
      <c r="A220" s="1"/>
      <c r="B220" s="1"/>
      <c r="C220" s="1"/>
      <c r="D220" s="1"/>
      <c r="E220" s="1"/>
      <c r="F220" s="1"/>
      <c r="G220" s="1"/>
      <c r="H220" s="1"/>
      <c r="I220" s="7"/>
      <c r="J220" s="1"/>
      <c r="K220" s="1"/>
      <c r="L220" s="1"/>
      <c r="M220" s="1"/>
      <c r="N220" s="1"/>
      <c r="O220" s="1"/>
      <c r="P220" s="26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</row>
    <row r="221" spans="1:56" x14ac:dyDescent="0.25">
      <c r="A221" s="1"/>
      <c r="B221" s="1"/>
      <c r="C221" s="1"/>
      <c r="D221" s="1"/>
      <c r="E221" s="1"/>
      <c r="F221" s="1"/>
      <c r="G221" s="1"/>
      <c r="H221" s="1"/>
      <c r="I221" s="7"/>
      <c r="J221" s="1"/>
      <c r="K221" s="1"/>
      <c r="L221" s="1"/>
      <c r="M221" s="1"/>
      <c r="N221" s="1"/>
      <c r="O221" s="1"/>
      <c r="P221" s="26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</row>
    <row r="222" spans="1:56" x14ac:dyDescent="0.25">
      <c r="A222" s="1"/>
      <c r="B222" s="1"/>
      <c r="C222" s="1"/>
      <c r="D222" s="1"/>
      <c r="E222" s="1"/>
      <c r="F222" s="1"/>
      <c r="G222" s="1"/>
      <c r="H222" s="1"/>
      <c r="I222" s="7"/>
      <c r="J222" s="1"/>
      <c r="K222" s="1"/>
      <c r="L222" s="1"/>
      <c r="M222" s="1"/>
      <c r="N222" s="1"/>
      <c r="O222" s="1"/>
      <c r="P222" s="26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</row>
    <row r="223" spans="1:56" x14ac:dyDescent="0.25">
      <c r="A223" s="1"/>
      <c r="B223" s="1"/>
      <c r="C223" s="1"/>
      <c r="D223" s="1"/>
      <c r="E223" s="1"/>
      <c r="F223" s="1"/>
      <c r="G223" s="1"/>
      <c r="H223" s="1"/>
      <c r="I223" s="7"/>
      <c r="J223" s="1"/>
      <c r="K223" s="1"/>
      <c r="L223" s="1"/>
      <c r="M223" s="1"/>
      <c r="N223" s="1"/>
      <c r="O223" s="1"/>
      <c r="P223" s="26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</row>
    <row r="224" spans="1:56" x14ac:dyDescent="0.25">
      <c r="A224" s="1"/>
      <c r="B224" s="1"/>
      <c r="C224" s="1"/>
      <c r="D224" s="1"/>
      <c r="E224" s="1"/>
      <c r="F224" s="1"/>
      <c r="G224" s="1"/>
      <c r="H224" s="1"/>
      <c r="I224" s="7"/>
      <c r="J224" s="1"/>
      <c r="K224" s="1"/>
      <c r="L224" s="1"/>
      <c r="M224" s="1"/>
      <c r="N224" s="1"/>
      <c r="O224" s="1"/>
      <c r="P224" s="26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</row>
    <row r="225" spans="1:56" x14ac:dyDescent="0.25">
      <c r="A225" s="1"/>
      <c r="B225" s="1"/>
      <c r="C225" s="1"/>
      <c r="D225" s="1"/>
      <c r="E225" s="1"/>
      <c r="F225" s="1"/>
      <c r="G225" s="1"/>
      <c r="H225" s="1"/>
      <c r="I225" s="7"/>
      <c r="J225" s="1"/>
      <c r="K225" s="1"/>
      <c r="L225" s="1"/>
      <c r="M225" s="1"/>
      <c r="N225" s="1"/>
      <c r="O225" s="1"/>
      <c r="P225" s="26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</row>
    <row r="226" spans="1:56" x14ac:dyDescent="0.25">
      <c r="A226" s="1"/>
      <c r="B226" s="1"/>
      <c r="C226" s="1"/>
      <c r="D226" s="1"/>
      <c r="E226" s="1"/>
      <c r="F226" s="1"/>
      <c r="G226" s="1"/>
      <c r="H226" s="1"/>
      <c r="I226" s="7"/>
      <c r="J226" s="1"/>
      <c r="K226" s="1"/>
      <c r="L226" s="1"/>
      <c r="M226" s="1"/>
      <c r="N226" s="1"/>
      <c r="O226" s="1"/>
      <c r="P226" s="26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</row>
    <row r="227" spans="1:56" x14ac:dyDescent="0.25">
      <c r="A227" s="1"/>
      <c r="B227" s="1"/>
      <c r="C227" s="1"/>
      <c r="D227" s="1"/>
      <c r="E227" s="1"/>
      <c r="F227" s="1"/>
      <c r="G227" s="1"/>
      <c r="H227" s="1"/>
      <c r="I227" s="7"/>
      <c r="J227" s="1"/>
      <c r="K227" s="1"/>
      <c r="L227" s="1"/>
      <c r="M227" s="1"/>
      <c r="N227" s="1"/>
      <c r="O227" s="1"/>
      <c r="P227" s="26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</row>
    <row r="228" spans="1:56" x14ac:dyDescent="0.25">
      <c r="A228" s="1"/>
      <c r="B228" s="1"/>
      <c r="C228" s="1"/>
      <c r="D228" s="1"/>
      <c r="E228" s="1"/>
      <c r="F228" s="1"/>
      <c r="G228" s="1"/>
      <c r="H228" s="1"/>
      <c r="I228" s="7"/>
      <c r="J228" s="1"/>
      <c r="K228" s="1"/>
      <c r="L228" s="1"/>
      <c r="M228" s="1"/>
      <c r="N228" s="1"/>
      <c r="O228" s="1"/>
      <c r="P228" s="26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</row>
    <row r="229" spans="1:56" x14ac:dyDescent="0.25">
      <c r="A229" s="1"/>
      <c r="B229" s="1"/>
      <c r="C229" s="1"/>
      <c r="D229" s="1"/>
      <c r="E229" s="1"/>
      <c r="F229" s="1"/>
      <c r="G229" s="1"/>
      <c r="H229" s="1"/>
      <c r="I229" s="7"/>
      <c r="J229" s="1"/>
      <c r="K229" s="1"/>
      <c r="L229" s="1"/>
      <c r="M229" s="1"/>
      <c r="N229" s="1"/>
      <c r="O229" s="1"/>
      <c r="P229" s="26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</row>
    <row r="230" spans="1:56" x14ac:dyDescent="0.25">
      <c r="A230" s="1"/>
      <c r="B230" s="1"/>
      <c r="C230" s="1"/>
      <c r="D230" s="1"/>
      <c r="E230" s="1"/>
      <c r="F230" s="1"/>
      <c r="G230" s="1"/>
      <c r="H230" s="1"/>
      <c r="I230" s="7"/>
      <c r="J230" s="1"/>
      <c r="K230" s="1"/>
      <c r="L230" s="1"/>
      <c r="M230" s="1"/>
      <c r="N230" s="1"/>
      <c r="O230" s="1"/>
      <c r="P230" s="26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</row>
    <row r="231" spans="1:56" x14ac:dyDescent="0.25">
      <c r="A231" s="1"/>
      <c r="B231" s="1"/>
      <c r="C231" s="1"/>
      <c r="D231" s="1"/>
      <c r="E231" s="1"/>
      <c r="F231" s="1"/>
      <c r="G231" s="1"/>
      <c r="H231" s="1"/>
      <c r="I231" s="7"/>
      <c r="J231" s="1"/>
      <c r="K231" s="1"/>
      <c r="L231" s="1"/>
      <c r="M231" s="1"/>
      <c r="N231" s="1"/>
      <c r="O231" s="1"/>
      <c r="P231" s="26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</row>
    <row r="232" spans="1:56" x14ac:dyDescent="0.25">
      <c r="A232" s="1"/>
      <c r="B232" s="1"/>
      <c r="C232" s="1"/>
      <c r="D232" s="1"/>
      <c r="E232" s="1"/>
      <c r="F232" s="1"/>
      <c r="G232" s="1"/>
      <c r="H232" s="1"/>
      <c r="I232" s="7"/>
      <c r="J232" s="1"/>
      <c r="K232" s="1"/>
      <c r="L232" s="1"/>
      <c r="M232" s="1"/>
      <c r="N232" s="1"/>
      <c r="O232" s="1"/>
      <c r="P232" s="26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</row>
    <row r="233" spans="1:56" x14ac:dyDescent="0.25">
      <c r="A233" s="1"/>
      <c r="B233" s="1"/>
      <c r="C233" s="1"/>
      <c r="D233" s="1"/>
      <c r="E233" s="1"/>
      <c r="F233" s="1"/>
      <c r="G233" s="1"/>
      <c r="H233" s="1"/>
      <c r="I233" s="7"/>
      <c r="J233" s="1"/>
      <c r="K233" s="1"/>
      <c r="L233" s="1"/>
      <c r="M233" s="1"/>
      <c r="N233" s="1"/>
      <c r="O233" s="1"/>
      <c r="P233" s="26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</row>
    <row r="234" spans="1:56" x14ac:dyDescent="0.25">
      <c r="A234" s="1"/>
      <c r="B234" s="1"/>
      <c r="C234" s="1"/>
      <c r="D234" s="1"/>
      <c r="E234" s="1"/>
      <c r="F234" s="1"/>
      <c r="G234" s="1"/>
      <c r="H234" s="1"/>
      <c r="I234" s="7"/>
      <c r="J234" s="1"/>
      <c r="K234" s="1"/>
      <c r="L234" s="1"/>
      <c r="M234" s="1"/>
      <c r="N234" s="1"/>
      <c r="O234" s="1"/>
      <c r="P234" s="26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</row>
    <row r="235" spans="1:56" x14ac:dyDescent="0.25">
      <c r="A235" s="1"/>
      <c r="B235" s="1"/>
      <c r="C235" s="1"/>
      <c r="D235" s="1"/>
      <c r="E235" s="1"/>
      <c r="F235" s="1"/>
      <c r="G235" s="1"/>
      <c r="H235" s="1"/>
      <c r="I235" s="7"/>
      <c r="J235" s="1"/>
      <c r="K235" s="1"/>
      <c r="L235" s="1"/>
      <c r="M235" s="1"/>
      <c r="N235" s="1"/>
      <c r="O235" s="1"/>
      <c r="P235" s="26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</row>
    <row r="236" spans="1:56" x14ac:dyDescent="0.25">
      <c r="A236" s="1"/>
      <c r="B236" s="1"/>
      <c r="C236" s="1"/>
      <c r="D236" s="1"/>
      <c r="E236" s="1"/>
      <c r="F236" s="1"/>
      <c r="G236" s="1"/>
      <c r="H236" s="1"/>
      <c r="I236" s="7"/>
      <c r="J236" s="1"/>
      <c r="K236" s="1"/>
      <c r="L236" s="1"/>
      <c r="M236" s="1"/>
      <c r="N236" s="1"/>
      <c r="O236" s="1"/>
      <c r="P236" s="26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</row>
    <row r="237" spans="1:56" x14ac:dyDescent="0.25">
      <c r="A237" s="1"/>
      <c r="B237" s="1"/>
      <c r="C237" s="1"/>
      <c r="D237" s="1"/>
      <c r="E237" s="1"/>
      <c r="F237" s="1"/>
      <c r="G237" s="1"/>
      <c r="H237" s="1"/>
      <c r="I237" s="7"/>
      <c r="J237" s="1"/>
      <c r="K237" s="1"/>
      <c r="L237" s="1"/>
      <c r="M237" s="1"/>
      <c r="N237" s="1"/>
      <c r="O237" s="1"/>
      <c r="P237" s="26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</row>
    <row r="238" spans="1:56" x14ac:dyDescent="0.25">
      <c r="A238" s="1"/>
      <c r="B238" s="1"/>
      <c r="C238" s="1"/>
      <c r="D238" s="1"/>
      <c r="E238" s="1"/>
      <c r="F238" s="1"/>
      <c r="G238" s="1"/>
      <c r="H238" s="1"/>
      <c r="I238" s="7"/>
      <c r="J238" s="1"/>
      <c r="K238" s="1"/>
      <c r="L238" s="1"/>
      <c r="M238" s="1"/>
      <c r="N238" s="1"/>
      <c r="O238" s="1"/>
      <c r="P238" s="26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</row>
    <row r="239" spans="1:56" x14ac:dyDescent="0.25">
      <c r="A239" s="1"/>
      <c r="B239" s="1"/>
      <c r="C239" s="1"/>
      <c r="D239" s="1"/>
      <c r="E239" s="1"/>
      <c r="F239" s="1"/>
      <c r="G239" s="1"/>
      <c r="H239" s="1"/>
      <c r="I239" s="7"/>
      <c r="J239" s="1"/>
      <c r="K239" s="1"/>
      <c r="L239" s="1"/>
      <c r="M239" s="1"/>
      <c r="N239" s="1"/>
      <c r="O239" s="1"/>
      <c r="P239" s="26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</row>
    <row r="240" spans="1:56" x14ac:dyDescent="0.25">
      <c r="A240" s="1"/>
      <c r="B240" s="1"/>
      <c r="C240" s="1"/>
      <c r="D240" s="1"/>
      <c r="E240" s="1"/>
      <c r="F240" s="1"/>
      <c r="G240" s="1"/>
      <c r="H240" s="1"/>
      <c r="I240" s="7"/>
      <c r="J240" s="1"/>
      <c r="K240" s="1"/>
      <c r="L240" s="1"/>
      <c r="M240" s="1"/>
      <c r="N240" s="1"/>
      <c r="O240" s="1"/>
      <c r="P240" s="26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</row>
    <row r="241" spans="1:56" x14ac:dyDescent="0.25">
      <c r="A241" s="1"/>
      <c r="B241" s="1"/>
      <c r="C241" s="1"/>
      <c r="D241" s="1"/>
      <c r="E241" s="1"/>
      <c r="F241" s="1"/>
      <c r="G241" s="1"/>
      <c r="H241" s="1"/>
      <c r="I241" s="7"/>
      <c r="J241" s="1"/>
      <c r="K241" s="1"/>
      <c r="L241" s="1"/>
      <c r="M241" s="1"/>
      <c r="N241" s="1"/>
      <c r="O241" s="1"/>
      <c r="P241" s="26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</row>
    <row r="242" spans="1:56" x14ac:dyDescent="0.25">
      <c r="A242" s="1"/>
      <c r="B242" s="1"/>
      <c r="C242" s="1"/>
      <c r="D242" s="1"/>
      <c r="E242" s="1"/>
      <c r="F242" s="1"/>
      <c r="G242" s="1"/>
      <c r="H242" s="1"/>
      <c r="I242" s="7"/>
      <c r="J242" s="1"/>
      <c r="K242" s="1"/>
      <c r="L242" s="1"/>
      <c r="M242" s="1"/>
      <c r="N242" s="1"/>
      <c r="O242" s="1"/>
      <c r="P242" s="26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</row>
    <row r="243" spans="1:56" x14ac:dyDescent="0.25">
      <c r="A243" s="1"/>
      <c r="B243" s="1"/>
      <c r="C243" s="1"/>
      <c r="D243" s="1"/>
      <c r="E243" s="1"/>
      <c r="F243" s="1"/>
      <c r="G243" s="1"/>
      <c r="H243" s="1"/>
      <c r="I243" s="7"/>
      <c r="J243" s="1"/>
      <c r="K243" s="1"/>
      <c r="L243" s="1"/>
      <c r="M243" s="1"/>
      <c r="N243" s="1"/>
      <c r="O243" s="1"/>
      <c r="P243" s="26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</row>
    <row r="244" spans="1:56" x14ac:dyDescent="0.25">
      <c r="A244" s="1"/>
      <c r="B244" s="1"/>
      <c r="C244" s="1"/>
      <c r="D244" s="1"/>
      <c r="E244" s="1"/>
      <c r="F244" s="1"/>
      <c r="G244" s="1"/>
      <c r="H244" s="1"/>
      <c r="I244" s="7"/>
      <c r="J244" s="1"/>
      <c r="K244" s="1"/>
      <c r="L244" s="1"/>
      <c r="M244" s="1"/>
      <c r="N244" s="1"/>
      <c r="O244" s="1"/>
      <c r="P244" s="26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</row>
    <row r="245" spans="1:56" x14ac:dyDescent="0.25">
      <c r="A245" s="1"/>
      <c r="B245" s="1"/>
      <c r="C245" s="1"/>
      <c r="D245" s="1"/>
      <c r="E245" s="1"/>
      <c r="F245" s="1"/>
      <c r="G245" s="1"/>
      <c r="H245" s="1"/>
      <c r="I245" s="7"/>
      <c r="J245" s="1"/>
      <c r="K245" s="1"/>
      <c r="L245" s="1"/>
      <c r="M245" s="1"/>
      <c r="N245" s="1"/>
      <c r="O245" s="1"/>
      <c r="P245" s="26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</row>
    <row r="246" spans="1:56" x14ac:dyDescent="0.25">
      <c r="A246" s="1"/>
      <c r="B246" s="1"/>
      <c r="C246" s="1"/>
      <c r="D246" s="1"/>
      <c r="E246" s="1"/>
      <c r="F246" s="1"/>
      <c r="G246" s="1"/>
      <c r="H246" s="1"/>
      <c r="I246" s="7"/>
      <c r="J246" s="1"/>
      <c r="K246" s="1"/>
      <c r="L246" s="1"/>
      <c r="M246" s="1"/>
      <c r="N246" s="1"/>
      <c r="O246" s="1"/>
      <c r="P246" s="26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</row>
    <row r="247" spans="1:56" x14ac:dyDescent="0.25">
      <c r="A247" s="1"/>
      <c r="B247" s="1"/>
      <c r="C247" s="1"/>
      <c r="D247" s="1"/>
      <c r="E247" s="1"/>
      <c r="F247" s="1"/>
      <c r="G247" s="1"/>
      <c r="H247" s="1"/>
      <c r="I247" s="7"/>
      <c r="J247" s="1"/>
      <c r="K247" s="1"/>
      <c r="L247" s="1"/>
      <c r="M247" s="1"/>
      <c r="N247" s="1"/>
      <c r="O247" s="1"/>
      <c r="P247" s="26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</row>
    <row r="248" spans="1:56" x14ac:dyDescent="0.25">
      <c r="A248" s="1"/>
      <c r="B248" s="1"/>
      <c r="C248" s="1"/>
      <c r="D248" s="1"/>
      <c r="E248" s="1"/>
      <c r="F248" s="1"/>
      <c r="G248" s="1"/>
      <c r="H248" s="1"/>
      <c r="I248" s="7"/>
      <c r="J248" s="1"/>
      <c r="K248" s="1"/>
      <c r="L248" s="1"/>
      <c r="M248" s="1"/>
      <c r="N248" s="1"/>
      <c r="O248" s="1"/>
      <c r="P248" s="26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</row>
    <row r="249" spans="1:56" x14ac:dyDescent="0.25">
      <c r="A249" s="1"/>
      <c r="B249" s="1"/>
      <c r="C249" s="1"/>
      <c r="D249" s="1"/>
      <c r="E249" s="1"/>
      <c r="F249" s="1"/>
      <c r="G249" s="1"/>
      <c r="H249" s="1"/>
      <c r="I249" s="7"/>
      <c r="J249" s="1"/>
      <c r="K249" s="1"/>
      <c r="L249" s="1"/>
      <c r="M249" s="1"/>
      <c r="N249" s="1"/>
      <c r="O249" s="1"/>
      <c r="P249" s="26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</row>
    <row r="250" spans="1:56" x14ac:dyDescent="0.25">
      <c r="A250" s="1"/>
      <c r="B250" s="1"/>
      <c r="C250" s="1"/>
      <c r="D250" s="1"/>
      <c r="E250" s="1"/>
      <c r="F250" s="1"/>
      <c r="G250" s="1"/>
      <c r="H250" s="1"/>
      <c r="I250" s="7"/>
      <c r="J250" s="1"/>
      <c r="K250" s="1"/>
      <c r="L250" s="1"/>
      <c r="M250" s="1"/>
      <c r="N250" s="1"/>
      <c r="O250" s="1"/>
      <c r="P250" s="26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</row>
    <row r="251" spans="1:56" x14ac:dyDescent="0.25">
      <c r="A251" s="1"/>
      <c r="B251" s="1"/>
      <c r="C251" s="1"/>
      <c r="D251" s="1"/>
      <c r="E251" s="1"/>
      <c r="F251" s="1"/>
      <c r="G251" s="1"/>
      <c r="H251" s="1"/>
      <c r="I251" s="7"/>
      <c r="J251" s="1"/>
      <c r="K251" s="1"/>
      <c r="L251" s="1"/>
      <c r="M251" s="1"/>
      <c r="N251" s="1"/>
      <c r="O251" s="1"/>
      <c r="P251" s="26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</row>
    <row r="252" spans="1:56" x14ac:dyDescent="0.25">
      <c r="A252" s="1"/>
      <c r="B252" s="1"/>
      <c r="C252" s="1"/>
      <c r="D252" s="1"/>
      <c r="E252" s="1"/>
      <c r="F252" s="1"/>
      <c r="G252" s="1"/>
      <c r="H252" s="1"/>
      <c r="I252" s="7"/>
      <c r="J252" s="1"/>
      <c r="K252" s="1"/>
      <c r="L252" s="1"/>
      <c r="M252" s="1"/>
      <c r="N252" s="1"/>
      <c r="O252" s="1"/>
      <c r="P252" s="26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</row>
    <row r="253" spans="1:56" x14ac:dyDescent="0.25">
      <c r="A253" s="1"/>
      <c r="B253" s="1"/>
      <c r="C253" s="1"/>
      <c r="D253" s="1"/>
      <c r="E253" s="1"/>
      <c r="F253" s="1"/>
      <c r="G253" s="1"/>
      <c r="H253" s="1"/>
      <c r="I253" s="7"/>
      <c r="J253" s="1"/>
      <c r="K253" s="1"/>
      <c r="L253" s="1"/>
      <c r="M253" s="1"/>
      <c r="N253" s="1"/>
      <c r="O253" s="1"/>
      <c r="P253" s="26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</row>
    <row r="254" spans="1:56" x14ac:dyDescent="0.25">
      <c r="A254" s="1"/>
      <c r="B254" s="1"/>
      <c r="C254" s="1"/>
      <c r="D254" s="1"/>
      <c r="E254" s="1"/>
      <c r="F254" s="1"/>
      <c r="G254" s="1"/>
      <c r="H254" s="1"/>
      <c r="I254" s="7"/>
      <c r="J254" s="1"/>
      <c r="K254" s="1"/>
      <c r="L254" s="1"/>
      <c r="M254" s="1"/>
      <c r="N254" s="1"/>
      <c r="O254" s="1"/>
      <c r="P254" s="26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</row>
    <row r="255" spans="1:56" x14ac:dyDescent="0.25">
      <c r="A255" s="1"/>
      <c r="B255" s="1"/>
      <c r="C255" s="1"/>
      <c r="D255" s="1"/>
      <c r="E255" s="1"/>
      <c r="F255" s="1"/>
      <c r="G255" s="1"/>
      <c r="H255" s="1"/>
      <c r="I255" s="7"/>
      <c r="J255" s="1"/>
      <c r="K255" s="1"/>
      <c r="L255" s="1"/>
      <c r="M255" s="1"/>
      <c r="N255" s="1"/>
      <c r="O255" s="1"/>
      <c r="P255" s="26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</row>
    <row r="256" spans="1:56" x14ac:dyDescent="0.25">
      <c r="A256" s="1"/>
      <c r="B256" s="1"/>
      <c r="C256" s="1"/>
      <c r="D256" s="1"/>
      <c r="E256" s="1"/>
      <c r="F256" s="1"/>
      <c r="G256" s="1"/>
      <c r="H256" s="1"/>
      <c r="I256" s="7"/>
      <c r="J256" s="1"/>
      <c r="K256" s="1"/>
      <c r="L256" s="1"/>
      <c r="M256" s="1"/>
      <c r="N256" s="1"/>
      <c r="O256" s="1"/>
      <c r="P256" s="26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</row>
    <row r="257" spans="1:56" x14ac:dyDescent="0.25">
      <c r="A257" s="1"/>
      <c r="B257" s="1"/>
      <c r="C257" s="1"/>
      <c r="D257" s="1"/>
      <c r="E257" s="1"/>
      <c r="F257" s="1"/>
      <c r="G257" s="1"/>
      <c r="H257" s="1"/>
      <c r="I257" s="7"/>
      <c r="J257" s="1"/>
      <c r="K257" s="1"/>
      <c r="L257" s="1"/>
      <c r="M257" s="1"/>
      <c r="N257" s="1"/>
      <c r="O257" s="1"/>
      <c r="P257" s="26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</row>
    <row r="258" spans="1:56" x14ac:dyDescent="0.25">
      <c r="A258" s="1"/>
      <c r="B258" s="1"/>
      <c r="C258" s="1"/>
      <c r="D258" s="1"/>
      <c r="E258" s="1"/>
      <c r="F258" s="1"/>
      <c r="G258" s="1"/>
      <c r="H258" s="1"/>
      <c r="I258" s="7"/>
      <c r="J258" s="1"/>
      <c r="K258" s="1"/>
      <c r="L258" s="1"/>
      <c r="M258" s="1"/>
      <c r="N258" s="1"/>
      <c r="O258" s="1"/>
      <c r="P258" s="26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</row>
    <row r="259" spans="1:56" x14ac:dyDescent="0.25">
      <c r="A259" s="1"/>
      <c r="B259" s="1"/>
      <c r="C259" s="1"/>
      <c r="D259" s="1"/>
      <c r="E259" s="1"/>
      <c r="F259" s="1"/>
      <c r="G259" s="1"/>
      <c r="H259" s="1"/>
      <c r="I259" s="7"/>
      <c r="J259" s="1"/>
      <c r="K259" s="1"/>
      <c r="L259" s="1"/>
      <c r="M259" s="1"/>
      <c r="N259" s="1"/>
      <c r="O259" s="1"/>
      <c r="P259" s="26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</row>
    <row r="260" spans="1:56" x14ac:dyDescent="0.25">
      <c r="A260" s="1"/>
      <c r="B260" s="1"/>
      <c r="C260" s="1"/>
      <c r="D260" s="1"/>
      <c r="E260" s="1"/>
      <c r="F260" s="1"/>
      <c r="G260" s="1"/>
      <c r="H260" s="1"/>
      <c r="I260" s="7"/>
      <c r="J260" s="1"/>
      <c r="K260" s="1"/>
      <c r="L260" s="1"/>
      <c r="M260" s="1"/>
      <c r="N260" s="1"/>
      <c r="O260" s="1"/>
      <c r="P260" s="26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</row>
    <row r="261" spans="1:56" x14ac:dyDescent="0.25">
      <c r="A261" s="1"/>
      <c r="B261" s="1"/>
      <c r="C261" s="1"/>
      <c r="D261" s="1"/>
      <c r="E261" s="1"/>
      <c r="F261" s="1"/>
      <c r="G261" s="1"/>
      <c r="H261" s="1"/>
      <c r="I261" s="7"/>
      <c r="J261" s="1"/>
      <c r="K261" s="1"/>
      <c r="L261" s="1"/>
      <c r="M261" s="1"/>
      <c r="N261" s="1"/>
      <c r="O261" s="1"/>
      <c r="P261" s="26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</row>
    <row r="262" spans="1:56" x14ac:dyDescent="0.25">
      <c r="A262" s="1"/>
      <c r="B262" s="1"/>
      <c r="C262" s="1"/>
      <c r="D262" s="1"/>
      <c r="E262" s="1"/>
      <c r="F262" s="1"/>
      <c r="G262" s="1"/>
      <c r="H262" s="1"/>
      <c r="I262" s="7"/>
      <c r="J262" s="1"/>
      <c r="K262" s="1"/>
      <c r="L262" s="1"/>
      <c r="M262" s="1"/>
      <c r="N262" s="1"/>
      <c r="O262" s="1"/>
      <c r="P262" s="26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</row>
    <row r="263" spans="1:56" x14ac:dyDescent="0.25">
      <c r="A263" s="1"/>
      <c r="B263" s="1"/>
      <c r="C263" s="1"/>
      <c r="D263" s="1"/>
      <c r="E263" s="1"/>
      <c r="F263" s="1"/>
      <c r="G263" s="1"/>
      <c r="H263" s="1"/>
      <c r="I263" s="7"/>
      <c r="J263" s="1"/>
      <c r="K263" s="1"/>
      <c r="L263" s="1"/>
      <c r="M263" s="1"/>
      <c r="N263" s="1"/>
      <c r="O263" s="1"/>
      <c r="P263" s="26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</row>
    <row r="264" spans="1:56" x14ac:dyDescent="0.25">
      <c r="A264" s="1"/>
      <c r="B264" s="1"/>
      <c r="C264" s="1"/>
      <c r="D264" s="1"/>
      <c r="E264" s="1"/>
      <c r="F264" s="1"/>
      <c r="G264" s="1"/>
      <c r="H264" s="1"/>
      <c r="I264" s="7"/>
      <c r="J264" s="1"/>
      <c r="K264" s="1"/>
      <c r="L264" s="1"/>
      <c r="M264" s="1"/>
      <c r="N264" s="1"/>
      <c r="O264" s="1"/>
      <c r="P264" s="26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</row>
    <row r="265" spans="1:56" x14ac:dyDescent="0.25">
      <c r="A265" s="1"/>
      <c r="B265" s="1"/>
      <c r="C265" s="1"/>
      <c r="D265" s="1"/>
      <c r="E265" s="1"/>
      <c r="F265" s="1"/>
      <c r="G265" s="1"/>
      <c r="H265" s="1"/>
      <c r="I265" s="7"/>
      <c r="J265" s="1"/>
      <c r="K265" s="1"/>
      <c r="L265" s="1"/>
      <c r="M265" s="1"/>
      <c r="N265" s="1"/>
      <c r="O265" s="1"/>
      <c r="P265" s="26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</row>
    <row r="266" spans="1:56" x14ac:dyDescent="0.25">
      <c r="A266" s="1"/>
      <c r="B266" s="1"/>
      <c r="C266" s="1"/>
      <c r="D266" s="1"/>
      <c r="E266" s="1"/>
      <c r="F266" s="1"/>
      <c r="G266" s="1"/>
      <c r="H266" s="1"/>
      <c r="I266" s="7"/>
      <c r="J266" s="1"/>
      <c r="K266" s="1"/>
      <c r="L266" s="1"/>
      <c r="M266" s="1"/>
      <c r="N266" s="1"/>
      <c r="O266" s="1"/>
      <c r="P266" s="26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</row>
    <row r="267" spans="1:56" x14ac:dyDescent="0.25">
      <c r="A267" s="1"/>
      <c r="B267" s="1"/>
      <c r="C267" s="1"/>
      <c r="D267" s="1"/>
      <c r="E267" s="1"/>
      <c r="F267" s="1"/>
      <c r="G267" s="1"/>
      <c r="H267" s="1"/>
      <c r="I267" s="7"/>
      <c r="J267" s="1"/>
      <c r="K267" s="1"/>
      <c r="L267" s="1"/>
      <c r="M267" s="1"/>
      <c r="N267" s="1"/>
      <c r="O267" s="1"/>
      <c r="P267" s="26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</row>
    <row r="268" spans="1:56" x14ac:dyDescent="0.25">
      <c r="A268" s="1"/>
      <c r="B268" s="1"/>
      <c r="C268" s="1"/>
      <c r="D268" s="1"/>
      <c r="E268" s="1"/>
      <c r="F268" s="1"/>
      <c r="G268" s="1"/>
      <c r="H268" s="1"/>
      <c r="I268" s="7"/>
      <c r="J268" s="1"/>
      <c r="K268" s="1"/>
      <c r="L268" s="1"/>
      <c r="M268" s="1"/>
      <c r="N268" s="1"/>
      <c r="O268" s="1"/>
      <c r="P268" s="26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</row>
    <row r="269" spans="1:56" x14ac:dyDescent="0.25">
      <c r="A269" s="1"/>
      <c r="B269" s="1"/>
      <c r="C269" s="1"/>
      <c r="D269" s="1"/>
      <c r="E269" s="1"/>
      <c r="F269" s="1"/>
      <c r="G269" s="1"/>
      <c r="H269" s="1"/>
      <c r="I269" s="7"/>
      <c r="J269" s="1"/>
      <c r="K269" s="1"/>
      <c r="L269" s="1"/>
      <c r="M269" s="1"/>
      <c r="N269" s="1"/>
      <c r="O269" s="1"/>
      <c r="P269" s="26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</row>
    <row r="270" spans="1:56" x14ac:dyDescent="0.25">
      <c r="A270" s="1"/>
      <c r="B270" s="1"/>
      <c r="C270" s="1"/>
      <c r="D270" s="1"/>
      <c r="E270" s="1"/>
      <c r="F270" s="1"/>
      <c r="G270" s="1"/>
      <c r="H270" s="1"/>
      <c r="I270" s="7"/>
      <c r="J270" s="1"/>
      <c r="K270" s="1"/>
      <c r="L270" s="1"/>
      <c r="M270" s="1"/>
      <c r="N270" s="1"/>
      <c r="O270" s="1"/>
      <c r="P270" s="26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</row>
    <row r="271" spans="1:56" x14ac:dyDescent="0.25">
      <c r="A271" s="1"/>
      <c r="B271" s="1"/>
      <c r="C271" s="1"/>
      <c r="D271" s="1"/>
      <c r="E271" s="1"/>
      <c r="F271" s="1"/>
      <c r="G271" s="1"/>
      <c r="H271" s="1"/>
      <c r="I271" s="7"/>
      <c r="J271" s="1"/>
      <c r="K271" s="1"/>
      <c r="L271" s="1"/>
      <c r="M271" s="1"/>
      <c r="N271" s="1"/>
      <c r="O271" s="1"/>
      <c r="P271" s="26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</row>
    <row r="272" spans="1:56" x14ac:dyDescent="0.25">
      <c r="A272" s="1"/>
      <c r="B272" s="1"/>
      <c r="C272" s="1"/>
      <c r="D272" s="1"/>
      <c r="E272" s="1"/>
      <c r="F272" s="1"/>
      <c r="G272" s="1"/>
      <c r="H272" s="1"/>
      <c r="I272" s="7"/>
      <c r="J272" s="1"/>
      <c r="K272" s="1"/>
      <c r="L272" s="1"/>
      <c r="M272" s="1"/>
      <c r="N272" s="1"/>
      <c r="O272" s="1"/>
      <c r="P272" s="26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</row>
    <row r="273" spans="1:56" x14ac:dyDescent="0.25">
      <c r="A273" s="1"/>
      <c r="B273" s="1"/>
      <c r="C273" s="1"/>
      <c r="D273" s="1"/>
      <c r="E273" s="1"/>
      <c r="F273" s="1"/>
      <c r="G273" s="1"/>
      <c r="H273" s="1"/>
      <c r="I273" s="7"/>
      <c r="J273" s="1"/>
      <c r="K273" s="1"/>
      <c r="L273" s="1"/>
      <c r="M273" s="1"/>
      <c r="N273" s="1"/>
      <c r="O273" s="1"/>
      <c r="P273" s="26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</row>
    <row r="274" spans="1:56" x14ac:dyDescent="0.25">
      <c r="A274" s="1"/>
      <c r="B274" s="1"/>
      <c r="C274" s="1"/>
      <c r="D274" s="1"/>
      <c r="E274" s="1"/>
      <c r="F274" s="1"/>
      <c r="G274" s="1"/>
      <c r="H274" s="1"/>
      <c r="I274" s="7"/>
      <c r="J274" s="1"/>
      <c r="K274" s="1"/>
      <c r="L274" s="1"/>
      <c r="M274" s="1"/>
      <c r="N274" s="1"/>
      <c r="O274" s="1"/>
      <c r="P274" s="26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</row>
    <row r="275" spans="1:56" x14ac:dyDescent="0.25">
      <c r="A275" s="1"/>
      <c r="B275" s="1"/>
      <c r="C275" s="1"/>
      <c r="D275" s="1"/>
      <c r="E275" s="1"/>
      <c r="F275" s="1"/>
      <c r="G275" s="1"/>
      <c r="H275" s="1"/>
      <c r="I275" s="7"/>
      <c r="J275" s="1"/>
      <c r="K275" s="1"/>
      <c r="L275" s="1"/>
      <c r="M275" s="1"/>
      <c r="N275" s="1"/>
      <c r="O275" s="1"/>
      <c r="P275" s="26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</row>
    <row r="276" spans="1:56" x14ac:dyDescent="0.25">
      <c r="A276" s="1"/>
      <c r="B276" s="1"/>
      <c r="C276" s="1"/>
      <c r="D276" s="1"/>
      <c r="E276" s="1"/>
      <c r="F276" s="1"/>
      <c r="G276" s="1"/>
      <c r="H276" s="1"/>
      <c r="I276" s="7"/>
      <c r="J276" s="1"/>
      <c r="K276" s="1"/>
      <c r="L276" s="1"/>
      <c r="M276" s="1"/>
      <c r="N276" s="1"/>
      <c r="O276" s="1"/>
      <c r="P276" s="26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</row>
    <row r="277" spans="1:56" x14ac:dyDescent="0.25">
      <c r="A277" s="1"/>
      <c r="B277" s="1"/>
      <c r="C277" s="1"/>
      <c r="D277" s="1"/>
      <c r="E277" s="1"/>
      <c r="F277" s="1"/>
      <c r="G277" s="1"/>
      <c r="H277" s="1"/>
      <c r="I277" s="7"/>
      <c r="J277" s="1"/>
      <c r="K277" s="1"/>
      <c r="L277" s="1"/>
      <c r="M277" s="1"/>
      <c r="N277" s="1"/>
      <c r="O277" s="1"/>
      <c r="P277" s="26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</row>
    <row r="278" spans="1:56" x14ac:dyDescent="0.25">
      <c r="A278" s="1"/>
      <c r="B278" s="1"/>
      <c r="C278" s="1"/>
      <c r="D278" s="1"/>
      <c r="E278" s="1"/>
      <c r="F278" s="1"/>
      <c r="G278" s="1"/>
      <c r="H278" s="1"/>
      <c r="I278" s="7"/>
      <c r="J278" s="1"/>
      <c r="K278" s="1"/>
      <c r="L278" s="1"/>
      <c r="M278" s="1"/>
      <c r="N278" s="1"/>
      <c r="O278" s="1"/>
      <c r="P278" s="26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</row>
    <row r="279" spans="1:56" x14ac:dyDescent="0.25">
      <c r="A279" s="1"/>
      <c r="B279" s="1"/>
      <c r="C279" s="1"/>
      <c r="D279" s="1"/>
      <c r="E279" s="1"/>
      <c r="F279" s="1"/>
      <c r="G279" s="1"/>
      <c r="H279" s="1"/>
      <c r="I279" s="7"/>
      <c r="J279" s="1"/>
      <c r="K279" s="1"/>
      <c r="L279" s="1"/>
      <c r="M279" s="1"/>
      <c r="N279" s="1"/>
      <c r="O279" s="1"/>
      <c r="P279" s="26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</row>
    <row r="280" spans="1:56" x14ac:dyDescent="0.25">
      <c r="A280" s="1"/>
      <c r="B280" s="1"/>
      <c r="C280" s="1"/>
      <c r="D280" s="1"/>
      <c r="E280" s="1"/>
      <c r="F280" s="1"/>
      <c r="G280" s="1"/>
      <c r="H280" s="1"/>
      <c r="I280" s="7"/>
      <c r="J280" s="1"/>
      <c r="K280" s="1"/>
      <c r="L280" s="1"/>
      <c r="M280" s="1"/>
      <c r="N280" s="1"/>
      <c r="O280" s="1"/>
      <c r="P280" s="26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</row>
    <row r="281" spans="1:56" x14ac:dyDescent="0.25">
      <c r="A281" s="1"/>
      <c r="B281" s="1"/>
      <c r="C281" s="1"/>
      <c r="D281" s="1"/>
      <c r="E281" s="1"/>
      <c r="F281" s="1"/>
      <c r="G281" s="1"/>
      <c r="H281" s="1"/>
      <c r="I281" s="7"/>
      <c r="J281" s="1"/>
      <c r="K281" s="1"/>
      <c r="L281" s="1"/>
      <c r="M281" s="1"/>
      <c r="N281" s="1"/>
      <c r="O281" s="1"/>
      <c r="P281" s="26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</row>
    <row r="282" spans="1:56" x14ac:dyDescent="0.25">
      <c r="A282" s="1"/>
      <c r="B282" s="1"/>
      <c r="C282" s="1"/>
      <c r="D282" s="1"/>
      <c r="E282" s="1"/>
      <c r="F282" s="1"/>
      <c r="G282" s="1"/>
      <c r="H282" s="1"/>
      <c r="I282" s="7"/>
      <c r="J282" s="1"/>
      <c r="K282" s="1"/>
      <c r="L282" s="1"/>
      <c r="M282" s="1"/>
      <c r="N282" s="1"/>
      <c r="O282" s="1"/>
      <c r="P282" s="26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</row>
    <row r="283" spans="1:56" x14ac:dyDescent="0.25">
      <c r="A283" s="1"/>
      <c r="B283" s="1"/>
      <c r="C283" s="1"/>
      <c r="D283" s="1"/>
      <c r="E283" s="1"/>
      <c r="F283" s="1"/>
      <c r="G283" s="1"/>
      <c r="H283" s="1"/>
      <c r="I283" s="7"/>
      <c r="J283" s="1"/>
      <c r="K283" s="1"/>
      <c r="L283" s="1"/>
      <c r="M283" s="1"/>
      <c r="N283" s="1"/>
      <c r="O283" s="1"/>
      <c r="P283" s="26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</row>
    <row r="284" spans="1:56" x14ac:dyDescent="0.25">
      <c r="A284" s="1"/>
      <c r="B284" s="1"/>
      <c r="C284" s="1"/>
      <c r="D284" s="1"/>
      <c r="E284" s="1"/>
      <c r="F284" s="1"/>
      <c r="G284" s="1"/>
      <c r="H284" s="1"/>
      <c r="I284" s="7"/>
      <c r="J284" s="1"/>
      <c r="K284" s="1"/>
      <c r="L284" s="1"/>
      <c r="M284" s="1"/>
      <c r="N284" s="1"/>
      <c r="O284" s="1"/>
      <c r="P284" s="26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</row>
    <row r="285" spans="1:56" x14ac:dyDescent="0.25">
      <c r="A285" s="1"/>
      <c r="B285" s="1"/>
      <c r="C285" s="1"/>
      <c r="D285" s="1"/>
      <c r="E285" s="1"/>
      <c r="F285" s="1"/>
      <c r="G285" s="1"/>
      <c r="H285" s="1"/>
      <c r="I285" s="7"/>
      <c r="J285" s="1"/>
      <c r="K285" s="1"/>
      <c r="L285" s="1"/>
      <c r="M285" s="1"/>
      <c r="N285" s="1"/>
      <c r="O285" s="1"/>
      <c r="P285" s="26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</row>
    <row r="286" spans="1:56" x14ac:dyDescent="0.25">
      <c r="A286" s="1"/>
      <c r="B286" s="1"/>
      <c r="C286" s="1"/>
      <c r="D286" s="1"/>
      <c r="E286" s="1"/>
      <c r="F286" s="1"/>
      <c r="G286" s="1"/>
      <c r="H286" s="1"/>
      <c r="I286" s="7"/>
      <c r="J286" s="1"/>
      <c r="K286" s="1"/>
      <c r="L286" s="1"/>
      <c r="M286" s="1"/>
      <c r="N286" s="1"/>
      <c r="O286" s="1"/>
      <c r="P286" s="26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</row>
    <row r="287" spans="1:56" x14ac:dyDescent="0.25">
      <c r="A287" s="1"/>
      <c r="B287" s="1"/>
      <c r="C287" s="1"/>
      <c r="D287" s="1"/>
      <c r="E287" s="1"/>
      <c r="F287" s="1"/>
      <c r="G287" s="1"/>
      <c r="H287" s="1"/>
      <c r="I287" s="7"/>
      <c r="J287" s="1"/>
      <c r="K287" s="1"/>
      <c r="L287" s="1"/>
      <c r="M287" s="1"/>
      <c r="N287" s="1"/>
      <c r="O287" s="1"/>
      <c r="P287" s="26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</row>
    <row r="288" spans="1:56" x14ac:dyDescent="0.25">
      <c r="A288" s="1"/>
      <c r="B288" s="1"/>
      <c r="C288" s="1"/>
      <c r="D288" s="1"/>
      <c r="E288" s="1"/>
      <c r="F288" s="1"/>
      <c r="G288" s="1"/>
      <c r="H288" s="1"/>
      <c r="I288" s="7"/>
      <c r="J288" s="1"/>
      <c r="K288" s="1"/>
      <c r="L288" s="1"/>
      <c r="M288" s="1"/>
      <c r="N288" s="1"/>
      <c r="O288" s="1"/>
      <c r="P288" s="26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</row>
    <row r="289" spans="1:56" x14ac:dyDescent="0.25">
      <c r="A289" s="1"/>
      <c r="B289" s="1"/>
      <c r="C289" s="1"/>
      <c r="D289" s="1"/>
      <c r="E289" s="1"/>
      <c r="F289" s="1"/>
      <c r="G289" s="1"/>
      <c r="H289" s="1"/>
      <c r="I289" s="7"/>
      <c r="J289" s="1"/>
      <c r="K289" s="1"/>
      <c r="L289" s="1"/>
      <c r="M289" s="1"/>
      <c r="N289" s="1"/>
      <c r="O289" s="1"/>
      <c r="P289" s="26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</row>
    <row r="290" spans="1:56" x14ac:dyDescent="0.25">
      <c r="A290" s="1"/>
      <c r="B290" s="1"/>
      <c r="C290" s="1"/>
      <c r="D290" s="1"/>
      <c r="E290" s="1"/>
      <c r="F290" s="1"/>
      <c r="G290" s="1"/>
      <c r="H290" s="1"/>
      <c r="I290" s="7"/>
      <c r="J290" s="1"/>
      <c r="K290" s="1"/>
      <c r="L290" s="1"/>
      <c r="M290" s="1"/>
      <c r="N290" s="1"/>
      <c r="O290" s="1"/>
      <c r="P290" s="26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</row>
    <row r="291" spans="1:56" x14ac:dyDescent="0.25">
      <c r="A291" s="1"/>
      <c r="B291" s="1"/>
      <c r="C291" s="1"/>
      <c r="D291" s="1"/>
      <c r="E291" s="1"/>
      <c r="F291" s="1"/>
      <c r="G291" s="1"/>
      <c r="H291" s="1"/>
      <c r="I291" s="7"/>
      <c r="J291" s="1"/>
      <c r="K291" s="1"/>
      <c r="L291" s="1"/>
      <c r="M291" s="1"/>
      <c r="N291" s="1"/>
      <c r="O291" s="1"/>
      <c r="P291" s="26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</row>
    <row r="292" spans="1:56" x14ac:dyDescent="0.25">
      <c r="A292" s="1"/>
      <c r="B292" s="1"/>
      <c r="C292" s="1"/>
      <c r="D292" s="1"/>
      <c r="E292" s="1"/>
      <c r="F292" s="1"/>
      <c r="G292" s="1"/>
      <c r="H292" s="1"/>
      <c r="I292" s="7"/>
      <c r="J292" s="1"/>
      <c r="K292" s="1"/>
      <c r="L292" s="1"/>
      <c r="M292" s="1"/>
      <c r="N292" s="1"/>
      <c r="O292" s="1"/>
      <c r="P292" s="26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</row>
    <row r="293" spans="1:56" x14ac:dyDescent="0.25">
      <c r="A293" s="1"/>
      <c r="B293" s="1"/>
      <c r="C293" s="1"/>
      <c r="D293" s="1"/>
      <c r="E293" s="1"/>
      <c r="F293" s="1"/>
      <c r="G293" s="1"/>
      <c r="H293" s="1"/>
      <c r="I293" s="7"/>
      <c r="J293" s="1"/>
      <c r="K293" s="1"/>
      <c r="L293" s="1"/>
      <c r="M293" s="1"/>
      <c r="N293" s="1"/>
      <c r="O293" s="1"/>
      <c r="P293" s="26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</row>
    <row r="294" spans="1:56" x14ac:dyDescent="0.25">
      <c r="A294" s="1"/>
      <c r="B294" s="1"/>
      <c r="C294" s="1"/>
      <c r="D294" s="1"/>
      <c r="E294" s="1"/>
      <c r="F294" s="1"/>
      <c r="G294" s="1"/>
      <c r="H294" s="1"/>
      <c r="I294" s="7"/>
      <c r="J294" s="1"/>
      <c r="K294" s="1"/>
      <c r="L294" s="1"/>
      <c r="M294" s="1"/>
      <c r="N294" s="1"/>
      <c r="O294" s="1"/>
      <c r="P294" s="26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</row>
    <row r="295" spans="1:56" x14ac:dyDescent="0.25">
      <c r="A295" s="1"/>
      <c r="B295" s="1"/>
      <c r="C295" s="1"/>
      <c r="D295" s="1"/>
      <c r="E295" s="1"/>
      <c r="F295" s="1"/>
      <c r="G295" s="1"/>
      <c r="H295" s="1"/>
      <c r="I295" s="7"/>
      <c r="J295" s="1"/>
      <c r="K295" s="1"/>
      <c r="L295" s="1"/>
      <c r="M295" s="1"/>
      <c r="N295" s="1"/>
      <c r="O295" s="1"/>
      <c r="P295" s="26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</row>
    <row r="296" spans="1:56" x14ac:dyDescent="0.25">
      <c r="A296" s="1"/>
      <c r="B296" s="1"/>
      <c r="C296" s="1"/>
      <c r="D296" s="1"/>
      <c r="E296" s="1"/>
      <c r="F296" s="1"/>
      <c r="G296" s="1"/>
      <c r="H296" s="1"/>
      <c r="I296" s="7"/>
      <c r="J296" s="1"/>
      <c r="K296" s="1"/>
      <c r="L296" s="1"/>
      <c r="M296" s="1"/>
      <c r="N296" s="1"/>
      <c r="O296" s="1"/>
      <c r="P296" s="26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</row>
    <row r="297" spans="1:56" x14ac:dyDescent="0.25">
      <c r="A297" s="1"/>
      <c r="B297" s="1"/>
      <c r="C297" s="1"/>
      <c r="D297" s="1"/>
      <c r="E297" s="1"/>
      <c r="F297" s="1"/>
      <c r="G297" s="1"/>
      <c r="H297" s="1"/>
      <c r="I297" s="7"/>
      <c r="J297" s="1"/>
      <c r="K297" s="1"/>
      <c r="L297" s="1"/>
      <c r="M297" s="1"/>
      <c r="N297" s="1"/>
      <c r="O297" s="1"/>
      <c r="P297" s="26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</row>
    <row r="298" spans="1:56" x14ac:dyDescent="0.25">
      <c r="A298" s="1"/>
      <c r="B298" s="1"/>
      <c r="C298" s="1"/>
      <c r="D298" s="1"/>
      <c r="E298" s="1"/>
      <c r="F298" s="1"/>
      <c r="G298" s="1"/>
      <c r="H298" s="1"/>
      <c r="I298" s="7"/>
      <c r="J298" s="1"/>
      <c r="K298" s="1"/>
      <c r="L298" s="1"/>
      <c r="M298" s="1"/>
      <c r="N298" s="1"/>
      <c r="O298" s="1"/>
      <c r="P298" s="26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</row>
    <row r="299" spans="1:56" x14ac:dyDescent="0.25">
      <c r="A299" s="1"/>
      <c r="B299" s="1"/>
      <c r="C299" s="1"/>
      <c r="D299" s="1"/>
      <c r="E299" s="1"/>
      <c r="F299" s="1"/>
      <c r="G299" s="1"/>
      <c r="H299" s="1"/>
      <c r="I299" s="7"/>
      <c r="J299" s="1"/>
      <c r="K299" s="1"/>
      <c r="L299" s="1"/>
      <c r="M299" s="1"/>
      <c r="N299" s="1"/>
      <c r="O299" s="1"/>
      <c r="P299" s="26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</row>
    <row r="300" spans="1:56" x14ac:dyDescent="0.25">
      <c r="A300" s="1"/>
      <c r="B300" s="1"/>
      <c r="C300" s="1"/>
      <c r="D300" s="1"/>
      <c r="E300" s="1"/>
      <c r="F300" s="1"/>
      <c r="G300" s="1"/>
      <c r="H300" s="1"/>
      <c r="I300" s="7"/>
      <c r="J300" s="1"/>
      <c r="K300" s="1"/>
      <c r="L300" s="1"/>
      <c r="M300" s="1"/>
      <c r="N300" s="1"/>
      <c r="O300" s="1"/>
      <c r="P300" s="26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</row>
    <row r="301" spans="1:56" x14ac:dyDescent="0.25">
      <c r="A301" s="1"/>
      <c r="B301" s="1"/>
      <c r="C301" s="1"/>
      <c r="D301" s="1"/>
      <c r="E301" s="1"/>
      <c r="F301" s="1"/>
      <c r="G301" s="1"/>
      <c r="H301" s="1"/>
      <c r="I301" s="7"/>
      <c r="J301" s="1"/>
      <c r="K301" s="1"/>
      <c r="L301" s="1"/>
      <c r="M301" s="1"/>
      <c r="N301" s="1"/>
      <c r="O301" s="1"/>
      <c r="P301" s="26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  <c r="AZ301" s="1"/>
      <c r="BA301" s="1"/>
      <c r="BB301" s="1"/>
      <c r="BC301" s="1"/>
      <c r="BD301" s="1"/>
    </row>
    <row r="302" spans="1:56" x14ac:dyDescent="0.25">
      <c r="A302" s="1"/>
      <c r="B302" s="1"/>
      <c r="C302" s="1"/>
      <c r="D302" s="1"/>
      <c r="E302" s="1"/>
      <c r="F302" s="1"/>
      <c r="G302" s="1"/>
      <c r="H302" s="1"/>
      <c r="I302" s="7"/>
      <c r="J302" s="1"/>
      <c r="K302" s="1"/>
      <c r="L302" s="1"/>
      <c r="M302" s="1"/>
      <c r="N302" s="1"/>
      <c r="O302" s="1"/>
      <c r="P302" s="26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  <c r="AZ302" s="1"/>
      <c r="BA302" s="1"/>
      <c r="BB302" s="1"/>
      <c r="BC302" s="1"/>
      <c r="BD302" s="1"/>
    </row>
    <row r="303" spans="1:56" x14ac:dyDescent="0.25">
      <c r="A303" s="1"/>
      <c r="B303" s="1"/>
      <c r="C303" s="1"/>
      <c r="D303" s="1"/>
      <c r="E303" s="1"/>
      <c r="F303" s="1"/>
      <c r="G303" s="1"/>
      <c r="H303" s="1"/>
      <c r="I303" s="7"/>
      <c r="J303" s="1"/>
      <c r="K303" s="1"/>
      <c r="L303" s="1"/>
      <c r="M303" s="1"/>
      <c r="N303" s="1"/>
      <c r="O303" s="1"/>
      <c r="P303" s="26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  <c r="AZ303" s="1"/>
      <c r="BA303" s="1"/>
      <c r="BB303" s="1"/>
      <c r="BC303" s="1"/>
      <c r="BD303" s="1"/>
    </row>
    <row r="304" spans="1:56" x14ac:dyDescent="0.25">
      <c r="A304" s="1"/>
      <c r="B304" s="1"/>
      <c r="C304" s="1"/>
      <c r="D304" s="1"/>
      <c r="E304" s="1"/>
      <c r="F304" s="1"/>
      <c r="G304" s="1"/>
      <c r="H304" s="1"/>
      <c r="I304" s="7"/>
      <c r="J304" s="1"/>
      <c r="K304" s="1"/>
      <c r="L304" s="1"/>
      <c r="M304" s="1"/>
      <c r="N304" s="1"/>
      <c r="O304" s="1"/>
      <c r="P304" s="26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  <c r="AZ304" s="1"/>
      <c r="BA304" s="1"/>
      <c r="BB304" s="1"/>
      <c r="BC304" s="1"/>
      <c r="BD304" s="1"/>
    </row>
    <row r="305" spans="1:56" x14ac:dyDescent="0.25">
      <c r="A305" s="1"/>
      <c r="B305" s="1"/>
      <c r="C305" s="1"/>
      <c r="D305" s="1"/>
      <c r="E305" s="1"/>
      <c r="F305" s="1"/>
      <c r="G305" s="1"/>
      <c r="H305" s="1"/>
      <c r="I305" s="7"/>
      <c r="J305" s="1"/>
      <c r="K305" s="1"/>
      <c r="L305" s="1"/>
      <c r="M305" s="1"/>
      <c r="N305" s="1"/>
      <c r="O305" s="1"/>
      <c r="P305" s="26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  <c r="AZ305" s="1"/>
      <c r="BA305" s="1"/>
      <c r="BB305" s="1"/>
      <c r="BC305" s="1"/>
      <c r="BD305" s="1"/>
    </row>
    <row r="306" spans="1:56" x14ac:dyDescent="0.25">
      <c r="A306" s="1"/>
      <c r="B306" s="1"/>
      <c r="C306" s="1"/>
      <c r="D306" s="1"/>
      <c r="E306" s="1"/>
      <c r="F306" s="1"/>
      <c r="G306" s="1"/>
      <c r="H306" s="1"/>
      <c r="I306" s="7"/>
      <c r="J306" s="1"/>
      <c r="K306" s="1"/>
      <c r="L306" s="1"/>
      <c r="M306" s="1"/>
      <c r="N306" s="1"/>
      <c r="O306" s="1"/>
      <c r="P306" s="26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  <c r="AZ306" s="1"/>
      <c r="BA306" s="1"/>
      <c r="BB306" s="1"/>
      <c r="BC306" s="1"/>
      <c r="BD306" s="1"/>
    </row>
    <row r="307" spans="1:56" x14ac:dyDescent="0.25">
      <c r="A307" s="1"/>
      <c r="B307" s="1"/>
      <c r="C307" s="1"/>
      <c r="D307" s="1"/>
      <c r="E307" s="1"/>
      <c r="F307" s="1"/>
      <c r="G307" s="1"/>
      <c r="H307" s="1"/>
      <c r="I307" s="7"/>
      <c r="J307" s="1"/>
      <c r="K307" s="1"/>
      <c r="L307" s="1"/>
      <c r="M307" s="1"/>
      <c r="N307" s="1"/>
      <c r="O307" s="1"/>
      <c r="P307" s="26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  <c r="AZ307" s="1"/>
      <c r="BA307" s="1"/>
      <c r="BB307" s="1"/>
      <c r="BC307" s="1"/>
      <c r="BD307" s="1"/>
    </row>
    <row r="308" spans="1:56" x14ac:dyDescent="0.25">
      <c r="A308" s="1"/>
      <c r="B308" s="1"/>
      <c r="C308" s="1"/>
      <c r="D308" s="1"/>
      <c r="E308" s="1"/>
      <c r="F308" s="1"/>
      <c r="G308" s="1"/>
      <c r="H308" s="1"/>
      <c r="I308" s="7"/>
      <c r="J308" s="1"/>
      <c r="K308" s="1"/>
      <c r="L308" s="1"/>
      <c r="M308" s="1"/>
      <c r="N308" s="1"/>
      <c r="O308" s="1"/>
      <c r="P308" s="26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  <c r="AZ308" s="1"/>
      <c r="BA308" s="1"/>
      <c r="BB308" s="1"/>
      <c r="BC308" s="1"/>
      <c r="BD308" s="1"/>
    </row>
    <row r="309" spans="1:56" x14ac:dyDescent="0.25">
      <c r="A309" s="1"/>
      <c r="B309" s="1"/>
      <c r="C309" s="1"/>
      <c r="D309" s="1"/>
      <c r="E309" s="1"/>
      <c r="F309" s="1"/>
      <c r="G309" s="1"/>
      <c r="H309" s="1"/>
      <c r="I309" s="7"/>
      <c r="J309" s="1"/>
      <c r="K309" s="1"/>
      <c r="L309" s="1"/>
      <c r="M309" s="1"/>
      <c r="N309" s="1"/>
      <c r="O309" s="1"/>
      <c r="P309" s="26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  <c r="AZ309" s="1"/>
      <c r="BA309" s="1"/>
      <c r="BB309" s="1"/>
      <c r="BC309" s="1"/>
      <c r="BD309" s="1"/>
    </row>
    <row r="310" spans="1:56" x14ac:dyDescent="0.25">
      <c r="A310" s="1"/>
      <c r="B310" s="1"/>
      <c r="C310" s="1"/>
      <c r="D310" s="1"/>
      <c r="E310" s="1"/>
      <c r="F310" s="1"/>
      <c r="G310" s="1"/>
      <c r="H310" s="1"/>
      <c r="I310" s="7"/>
      <c r="J310" s="1"/>
      <c r="K310" s="1"/>
      <c r="L310" s="1"/>
      <c r="M310" s="1"/>
      <c r="N310" s="1"/>
      <c r="O310" s="1"/>
      <c r="P310" s="26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  <c r="AZ310" s="1"/>
      <c r="BA310" s="1"/>
      <c r="BB310" s="1"/>
      <c r="BC310" s="1"/>
      <c r="BD310" s="1"/>
    </row>
    <row r="311" spans="1:56" x14ac:dyDescent="0.25">
      <c r="A311" s="1"/>
      <c r="B311" s="1"/>
      <c r="C311" s="1"/>
      <c r="D311" s="1"/>
      <c r="E311" s="1"/>
      <c r="F311" s="1"/>
      <c r="G311" s="1"/>
      <c r="H311" s="1"/>
      <c r="I311" s="7"/>
      <c r="J311" s="1"/>
      <c r="K311" s="1"/>
      <c r="L311" s="1"/>
      <c r="M311" s="1"/>
      <c r="N311" s="1"/>
      <c r="O311" s="1"/>
      <c r="P311" s="26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  <c r="AZ311" s="1"/>
      <c r="BA311" s="1"/>
      <c r="BB311" s="1"/>
      <c r="BC311" s="1"/>
      <c r="BD311" s="1"/>
    </row>
    <row r="312" spans="1:56" x14ac:dyDescent="0.25">
      <c r="A312" s="1"/>
      <c r="B312" s="1"/>
      <c r="C312" s="1"/>
      <c r="D312" s="1"/>
      <c r="E312" s="1"/>
      <c r="F312" s="1"/>
      <c r="G312" s="1"/>
      <c r="H312" s="1"/>
      <c r="I312" s="7"/>
      <c r="J312" s="1"/>
      <c r="K312" s="1"/>
      <c r="L312" s="1"/>
      <c r="M312" s="1"/>
      <c r="N312" s="1"/>
      <c r="O312" s="1"/>
      <c r="P312" s="26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  <c r="AZ312" s="1"/>
      <c r="BA312" s="1"/>
      <c r="BB312" s="1"/>
      <c r="BC312" s="1"/>
      <c r="BD312" s="1"/>
    </row>
    <row r="313" spans="1:56" x14ac:dyDescent="0.25">
      <c r="A313" s="1"/>
      <c r="B313" s="1"/>
      <c r="C313" s="1"/>
      <c r="D313" s="1"/>
      <c r="E313" s="1"/>
      <c r="F313" s="1"/>
      <c r="G313" s="1"/>
      <c r="H313" s="1"/>
      <c r="I313" s="7"/>
      <c r="J313" s="1"/>
      <c r="K313" s="1"/>
      <c r="L313" s="1"/>
      <c r="M313" s="1"/>
      <c r="N313" s="1"/>
      <c r="O313" s="1"/>
      <c r="P313" s="26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  <c r="AZ313" s="1"/>
      <c r="BA313" s="1"/>
      <c r="BB313" s="1"/>
      <c r="BC313" s="1"/>
      <c r="BD313" s="1"/>
    </row>
    <row r="314" spans="1:56" x14ac:dyDescent="0.25">
      <c r="A314" s="1"/>
      <c r="B314" s="1"/>
      <c r="C314" s="1"/>
      <c r="D314" s="1"/>
      <c r="E314" s="1"/>
      <c r="F314" s="1"/>
      <c r="G314" s="1"/>
      <c r="H314" s="1"/>
      <c r="I314" s="7"/>
      <c r="J314" s="1"/>
      <c r="K314" s="1"/>
      <c r="L314" s="1"/>
      <c r="M314" s="1"/>
      <c r="N314" s="1"/>
      <c r="O314" s="1"/>
      <c r="P314" s="26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  <c r="AZ314" s="1"/>
      <c r="BA314" s="1"/>
      <c r="BB314" s="1"/>
      <c r="BC314" s="1"/>
      <c r="BD314" s="1"/>
    </row>
    <row r="315" spans="1:56" x14ac:dyDescent="0.25">
      <c r="A315" s="1"/>
      <c r="B315" s="1"/>
      <c r="C315" s="1"/>
      <c r="D315" s="1"/>
      <c r="E315" s="1"/>
      <c r="F315" s="1"/>
      <c r="G315" s="1"/>
      <c r="H315" s="1"/>
      <c r="I315" s="7"/>
      <c r="J315" s="1"/>
      <c r="K315" s="1"/>
      <c r="L315" s="1"/>
      <c r="M315" s="1"/>
      <c r="N315" s="1"/>
      <c r="O315" s="1"/>
      <c r="P315" s="26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  <c r="AZ315" s="1"/>
      <c r="BA315" s="1"/>
      <c r="BB315" s="1"/>
      <c r="BC315" s="1"/>
      <c r="BD315" s="1"/>
    </row>
    <row r="316" spans="1:56" x14ac:dyDescent="0.25">
      <c r="A316" s="1"/>
      <c r="B316" s="1"/>
      <c r="C316" s="1"/>
      <c r="D316" s="1"/>
      <c r="E316" s="1"/>
      <c r="F316" s="1"/>
      <c r="G316" s="1"/>
      <c r="H316" s="1"/>
      <c r="I316" s="7"/>
      <c r="J316" s="1"/>
      <c r="K316" s="1"/>
      <c r="L316" s="1"/>
      <c r="M316" s="1"/>
      <c r="N316" s="1"/>
      <c r="O316" s="1"/>
      <c r="P316" s="26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  <c r="AZ316" s="1"/>
      <c r="BA316" s="1"/>
      <c r="BB316" s="1"/>
      <c r="BC316" s="1"/>
      <c r="BD316" s="1"/>
    </row>
    <row r="317" spans="1:56" x14ac:dyDescent="0.25">
      <c r="A317" s="1"/>
      <c r="B317" s="1"/>
      <c r="C317" s="1"/>
      <c r="D317" s="1"/>
      <c r="E317" s="1"/>
      <c r="F317" s="1"/>
      <c r="G317" s="1"/>
      <c r="H317" s="1"/>
      <c r="I317" s="7"/>
      <c r="J317" s="1"/>
      <c r="K317" s="1"/>
      <c r="L317" s="1"/>
      <c r="M317" s="1"/>
      <c r="N317" s="1"/>
      <c r="O317" s="1"/>
      <c r="P317" s="26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  <c r="AZ317" s="1"/>
      <c r="BA317" s="1"/>
      <c r="BB317" s="1"/>
      <c r="BC317" s="1"/>
      <c r="BD317" s="1"/>
    </row>
    <row r="318" spans="1:56" x14ac:dyDescent="0.25">
      <c r="A318" s="1"/>
      <c r="B318" s="1"/>
      <c r="C318" s="1"/>
      <c r="D318" s="1"/>
      <c r="E318" s="1"/>
      <c r="F318" s="1"/>
      <c r="G318" s="1"/>
      <c r="H318" s="1"/>
      <c r="I318" s="7"/>
      <c r="J318" s="1"/>
      <c r="K318" s="1"/>
      <c r="L318" s="1"/>
      <c r="M318" s="1"/>
      <c r="N318" s="1"/>
      <c r="O318" s="1"/>
      <c r="P318" s="26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  <c r="AZ318" s="1"/>
      <c r="BA318" s="1"/>
      <c r="BB318" s="1"/>
      <c r="BC318" s="1"/>
      <c r="BD318" s="1"/>
    </row>
    <row r="319" spans="1:56" x14ac:dyDescent="0.25">
      <c r="A319" s="1"/>
      <c r="B319" s="1"/>
      <c r="C319" s="1"/>
      <c r="D319" s="1"/>
      <c r="E319" s="1"/>
      <c r="F319" s="1"/>
      <c r="G319" s="1"/>
      <c r="H319" s="1"/>
      <c r="I319" s="7"/>
      <c r="J319" s="1"/>
      <c r="K319" s="1"/>
      <c r="L319" s="1"/>
      <c r="M319" s="1"/>
      <c r="N319" s="1"/>
      <c r="O319" s="1"/>
      <c r="P319" s="26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  <c r="AZ319" s="1"/>
      <c r="BA319" s="1"/>
      <c r="BB319" s="1"/>
      <c r="BC319" s="1"/>
      <c r="BD319" s="1"/>
    </row>
    <row r="320" spans="1:56" x14ac:dyDescent="0.25">
      <c r="A320" s="1"/>
      <c r="B320" s="1"/>
      <c r="C320" s="1"/>
      <c r="D320" s="1"/>
      <c r="E320" s="1"/>
      <c r="F320" s="1"/>
      <c r="G320" s="1"/>
      <c r="H320" s="1"/>
      <c r="I320" s="7"/>
      <c r="J320" s="1"/>
      <c r="K320" s="1"/>
      <c r="L320" s="1"/>
      <c r="M320" s="1"/>
      <c r="N320" s="1"/>
      <c r="O320" s="1"/>
      <c r="P320" s="26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  <c r="AZ320" s="1"/>
      <c r="BA320" s="1"/>
      <c r="BB320" s="1"/>
      <c r="BC320" s="1"/>
      <c r="BD320" s="1"/>
    </row>
    <row r="321" spans="1:56" x14ac:dyDescent="0.25">
      <c r="A321" s="1"/>
      <c r="B321" s="1"/>
      <c r="C321" s="1"/>
      <c r="D321" s="1"/>
      <c r="E321" s="1"/>
      <c r="F321" s="1"/>
      <c r="G321" s="1"/>
      <c r="H321" s="1"/>
      <c r="I321" s="7"/>
      <c r="J321" s="1"/>
      <c r="K321" s="1"/>
      <c r="L321" s="1"/>
      <c r="M321" s="1"/>
      <c r="N321" s="1"/>
      <c r="O321" s="1"/>
      <c r="P321" s="26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  <c r="AZ321" s="1"/>
      <c r="BA321" s="1"/>
      <c r="BB321" s="1"/>
      <c r="BC321" s="1"/>
      <c r="BD321" s="1"/>
    </row>
    <row r="322" spans="1:56" x14ac:dyDescent="0.25">
      <c r="A322" s="1"/>
      <c r="B322" s="1"/>
      <c r="C322" s="1"/>
      <c r="D322" s="1"/>
      <c r="E322" s="1"/>
      <c r="F322" s="1"/>
      <c r="G322" s="1"/>
      <c r="H322" s="1"/>
      <c r="I322" s="7"/>
      <c r="J322" s="1"/>
      <c r="K322" s="1"/>
      <c r="L322" s="1"/>
      <c r="M322" s="1"/>
      <c r="N322" s="1"/>
      <c r="O322" s="1"/>
      <c r="P322" s="26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  <c r="AZ322" s="1"/>
      <c r="BA322" s="1"/>
      <c r="BB322" s="1"/>
      <c r="BC322" s="1"/>
      <c r="BD322" s="1"/>
    </row>
    <row r="323" spans="1:56" x14ac:dyDescent="0.25">
      <c r="A323" s="1"/>
      <c r="B323" s="1"/>
      <c r="C323" s="1"/>
      <c r="D323" s="1"/>
      <c r="E323" s="1"/>
      <c r="F323" s="1"/>
      <c r="G323" s="1"/>
      <c r="H323" s="1"/>
      <c r="I323" s="7"/>
      <c r="J323" s="1"/>
      <c r="K323" s="1"/>
      <c r="L323" s="1"/>
      <c r="M323" s="1"/>
      <c r="N323" s="1"/>
      <c r="O323" s="1"/>
      <c r="P323" s="26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  <c r="AZ323" s="1"/>
      <c r="BA323" s="1"/>
      <c r="BB323" s="1"/>
      <c r="BC323" s="1"/>
      <c r="BD323" s="1"/>
    </row>
    <row r="324" spans="1:56" x14ac:dyDescent="0.25">
      <c r="A324" s="1"/>
      <c r="B324" s="1"/>
      <c r="C324" s="1"/>
      <c r="D324" s="1"/>
      <c r="E324" s="1"/>
      <c r="F324" s="1"/>
      <c r="G324" s="1"/>
      <c r="H324" s="1"/>
      <c r="I324" s="7"/>
      <c r="J324" s="1"/>
      <c r="K324" s="1"/>
      <c r="L324" s="1"/>
      <c r="M324" s="1"/>
      <c r="N324" s="1"/>
      <c r="O324" s="1"/>
      <c r="P324" s="26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  <c r="AZ324" s="1"/>
      <c r="BA324" s="1"/>
      <c r="BB324" s="1"/>
      <c r="BC324" s="1"/>
      <c r="BD324" s="1"/>
    </row>
    <row r="325" spans="1:56" x14ac:dyDescent="0.25">
      <c r="A325" s="1"/>
      <c r="B325" s="1"/>
      <c r="C325" s="1"/>
      <c r="D325" s="1"/>
      <c r="E325" s="1"/>
      <c r="F325" s="1"/>
      <c r="G325" s="1"/>
      <c r="H325" s="1"/>
      <c r="I325" s="7"/>
      <c r="J325" s="1"/>
      <c r="K325" s="1"/>
      <c r="L325" s="1"/>
      <c r="M325" s="1"/>
      <c r="N325" s="1"/>
      <c r="O325" s="1"/>
      <c r="P325" s="26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  <c r="AZ325" s="1"/>
      <c r="BA325" s="1"/>
      <c r="BB325" s="1"/>
      <c r="BC325" s="1"/>
      <c r="BD325" s="1"/>
    </row>
    <row r="326" spans="1:56" x14ac:dyDescent="0.25">
      <c r="A326" s="1"/>
      <c r="B326" s="1"/>
      <c r="C326" s="1"/>
      <c r="D326" s="1"/>
      <c r="E326" s="1"/>
      <c r="F326" s="1"/>
      <c r="G326" s="1"/>
      <c r="H326" s="1"/>
      <c r="I326" s="7"/>
      <c r="J326" s="1"/>
      <c r="K326" s="1"/>
      <c r="L326" s="1"/>
      <c r="M326" s="1"/>
      <c r="N326" s="1"/>
      <c r="O326" s="1"/>
      <c r="P326" s="26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  <c r="AZ326" s="1"/>
      <c r="BA326" s="1"/>
      <c r="BB326" s="1"/>
      <c r="BC326" s="1"/>
      <c r="BD326" s="1"/>
    </row>
    <row r="327" spans="1:56" x14ac:dyDescent="0.25">
      <c r="A327" s="1"/>
      <c r="B327" s="1"/>
      <c r="C327" s="1"/>
      <c r="D327" s="1"/>
      <c r="E327" s="1"/>
      <c r="F327" s="1"/>
      <c r="G327" s="1"/>
      <c r="H327" s="1"/>
      <c r="I327" s="7"/>
      <c r="J327" s="1"/>
      <c r="K327" s="1"/>
      <c r="L327" s="1"/>
      <c r="M327" s="1"/>
      <c r="N327" s="1"/>
      <c r="O327" s="1"/>
      <c r="P327" s="26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  <c r="AZ327" s="1"/>
      <c r="BA327" s="1"/>
      <c r="BB327" s="1"/>
      <c r="BC327" s="1"/>
      <c r="BD327" s="1"/>
    </row>
    <row r="328" spans="1:56" x14ac:dyDescent="0.25">
      <c r="A328" s="1"/>
      <c r="B328" s="1"/>
      <c r="C328" s="1"/>
      <c r="D328" s="1"/>
      <c r="E328" s="1"/>
      <c r="F328" s="1"/>
      <c r="G328" s="1"/>
      <c r="H328" s="1"/>
      <c r="I328" s="7"/>
      <c r="J328" s="1"/>
      <c r="K328" s="1"/>
      <c r="L328" s="1"/>
      <c r="M328" s="1"/>
      <c r="N328" s="1"/>
      <c r="O328" s="1"/>
      <c r="P328" s="26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  <c r="AZ328" s="1"/>
      <c r="BA328" s="1"/>
      <c r="BB328" s="1"/>
      <c r="BC328" s="1"/>
      <c r="BD328" s="1"/>
    </row>
    <row r="329" spans="1:56" x14ac:dyDescent="0.25">
      <c r="A329" s="1"/>
      <c r="B329" s="1"/>
      <c r="C329" s="1"/>
      <c r="D329" s="1"/>
      <c r="E329" s="1"/>
      <c r="F329" s="1"/>
      <c r="G329" s="1"/>
      <c r="H329" s="1"/>
      <c r="I329" s="7"/>
      <c r="J329" s="1"/>
      <c r="K329" s="1"/>
      <c r="L329" s="1"/>
      <c r="M329" s="1"/>
      <c r="N329" s="1"/>
      <c r="O329" s="1"/>
      <c r="P329" s="26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  <c r="AZ329" s="1"/>
      <c r="BA329" s="1"/>
      <c r="BB329" s="1"/>
      <c r="BC329" s="1"/>
      <c r="BD329" s="1"/>
    </row>
    <row r="330" spans="1:56" x14ac:dyDescent="0.25">
      <c r="A330" s="1"/>
      <c r="B330" s="1"/>
      <c r="C330" s="1"/>
      <c r="D330" s="1"/>
      <c r="E330" s="1"/>
      <c r="F330" s="1"/>
      <c r="G330" s="1"/>
      <c r="H330" s="1"/>
      <c r="I330" s="7"/>
      <c r="J330" s="1"/>
      <c r="K330" s="1"/>
      <c r="L330" s="1"/>
      <c r="M330" s="1"/>
      <c r="N330" s="1"/>
      <c r="O330" s="1"/>
      <c r="P330" s="26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  <c r="AZ330" s="1"/>
      <c r="BA330" s="1"/>
      <c r="BB330" s="1"/>
      <c r="BC330" s="1"/>
      <c r="BD330" s="1"/>
    </row>
    <row r="331" spans="1:56" x14ac:dyDescent="0.25">
      <c r="A331" s="1"/>
      <c r="B331" s="1"/>
      <c r="C331" s="1"/>
      <c r="D331" s="1"/>
      <c r="E331" s="1"/>
      <c r="F331" s="1"/>
      <c r="G331" s="1"/>
      <c r="H331" s="1"/>
      <c r="I331" s="7"/>
      <c r="J331" s="1"/>
      <c r="K331" s="1"/>
      <c r="L331" s="1"/>
      <c r="M331" s="1"/>
      <c r="N331" s="1"/>
      <c r="O331" s="1"/>
      <c r="P331" s="26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  <c r="AZ331" s="1"/>
      <c r="BA331" s="1"/>
      <c r="BB331" s="1"/>
      <c r="BC331" s="1"/>
      <c r="BD331" s="1"/>
    </row>
    <row r="332" spans="1:56" x14ac:dyDescent="0.25">
      <c r="A332" s="1"/>
      <c r="B332" s="1"/>
      <c r="C332" s="1"/>
      <c r="D332" s="1"/>
      <c r="E332" s="1"/>
      <c r="F332" s="1"/>
      <c r="G332" s="1"/>
      <c r="H332" s="1"/>
      <c r="I332" s="7"/>
      <c r="J332" s="1"/>
      <c r="K332" s="1"/>
      <c r="L332" s="1"/>
      <c r="M332" s="1"/>
      <c r="N332" s="1"/>
      <c r="O332" s="1"/>
      <c r="P332" s="26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  <c r="AZ332" s="1"/>
      <c r="BA332" s="1"/>
      <c r="BB332" s="1"/>
      <c r="BC332" s="1"/>
      <c r="BD332" s="1"/>
    </row>
    <row r="333" spans="1:56" x14ac:dyDescent="0.25">
      <c r="A333" s="1"/>
      <c r="B333" s="1"/>
      <c r="C333" s="1"/>
      <c r="D333" s="1"/>
      <c r="E333" s="1"/>
      <c r="F333" s="1"/>
      <c r="G333" s="1"/>
      <c r="H333" s="1"/>
      <c r="I333" s="7"/>
      <c r="J333" s="1"/>
      <c r="K333" s="1"/>
      <c r="L333" s="1"/>
      <c r="M333" s="1"/>
      <c r="N333" s="1"/>
      <c r="O333" s="1"/>
      <c r="P333" s="26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  <c r="AZ333" s="1"/>
      <c r="BA333" s="1"/>
      <c r="BB333" s="1"/>
      <c r="BC333" s="1"/>
      <c r="BD333" s="1"/>
    </row>
    <row r="334" spans="1:56" x14ac:dyDescent="0.25">
      <c r="A334" s="1"/>
      <c r="B334" s="1"/>
      <c r="C334" s="1"/>
      <c r="D334" s="1"/>
      <c r="E334" s="1"/>
      <c r="F334" s="1"/>
      <c r="G334" s="1"/>
      <c r="H334" s="1"/>
      <c r="I334" s="7"/>
      <c r="J334" s="1"/>
      <c r="K334" s="1"/>
      <c r="L334" s="1"/>
      <c r="M334" s="1"/>
      <c r="N334" s="1"/>
      <c r="O334" s="1"/>
      <c r="P334" s="26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  <c r="AZ334" s="1"/>
      <c r="BA334" s="1"/>
      <c r="BB334" s="1"/>
      <c r="BC334" s="1"/>
      <c r="BD334" s="1"/>
    </row>
    <row r="335" spans="1:56" x14ac:dyDescent="0.25">
      <c r="A335" s="1"/>
      <c r="B335" s="1"/>
      <c r="C335" s="1"/>
      <c r="D335" s="1"/>
      <c r="E335" s="1"/>
      <c r="F335" s="1"/>
      <c r="G335" s="1"/>
      <c r="H335" s="1"/>
      <c r="I335" s="7"/>
      <c r="J335" s="1"/>
      <c r="K335" s="1"/>
      <c r="L335" s="1"/>
      <c r="M335" s="1"/>
      <c r="N335" s="1"/>
      <c r="O335" s="1"/>
      <c r="P335" s="26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  <c r="AZ335" s="1"/>
      <c r="BA335" s="1"/>
      <c r="BB335" s="1"/>
      <c r="BC335" s="1"/>
      <c r="BD335" s="1"/>
    </row>
    <row r="336" spans="1:56" x14ac:dyDescent="0.25">
      <c r="A336" s="1"/>
      <c r="B336" s="1"/>
      <c r="C336" s="1"/>
      <c r="D336" s="1"/>
      <c r="E336" s="1"/>
      <c r="F336" s="1"/>
      <c r="G336" s="1"/>
      <c r="H336" s="1"/>
      <c r="I336" s="7"/>
      <c r="J336" s="1"/>
      <c r="K336" s="1"/>
      <c r="L336" s="1"/>
      <c r="M336" s="1"/>
      <c r="N336" s="1"/>
      <c r="O336" s="1"/>
      <c r="P336" s="26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  <c r="AZ336" s="1"/>
      <c r="BA336" s="1"/>
      <c r="BB336" s="1"/>
      <c r="BC336" s="1"/>
      <c r="BD336" s="1"/>
    </row>
    <row r="337" spans="1:56" x14ac:dyDescent="0.25">
      <c r="A337" s="1"/>
      <c r="B337" s="1"/>
      <c r="C337" s="1"/>
      <c r="D337" s="1"/>
      <c r="E337" s="1"/>
      <c r="F337" s="1"/>
      <c r="G337" s="1"/>
      <c r="H337" s="1"/>
      <c r="I337" s="7"/>
      <c r="J337" s="1"/>
      <c r="K337" s="1"/>
      <c r="L337" s="1"/>
      <c r="M337" s="1"/>
      <c r="N337" s="1"/>
      <c r="O337" s="1"/>
      <c r="P337" s="26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  <c r="AZ337" s="1"/>
      <c r="BA337" s="1"/>
      <c r="BB337" s="1"/>
      <c r="BC337" s="1"/>
      <c r="BD337" s="1"/>
    </row>
    <row r="338" spans="1:56" x14ac:dyDescent="0.25">
      <c r="A338" s="1"/>
      <c r="B338" s="1"/>
      <c r="C338" s="1"/>
      <c r="D338" s="1"/>
      <c r="E338" s="1"/>
      <c r="F338" s="1"/>
      <c r="G338" s="1"/>
      <c r="H338" s="1"/>
      <c r="I338" s="7"/>
      <c r="J338" s="1"/>
      <c r="K338" s="1"/>
      <c r="L338" s="1"/>
      <c r="M338" s="1"/>
      <c r="N338" s="1"/>
      <c r="O338" s="1"/>
      <c r="P338" s="26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  <c r="AZ338" s="1"/>
      <c r="BA338" s="1"/>
      <c r="BB338" s="1"/>
      <c r="BC338" s="1"/>
      <c r="BD338" s="1"/>
    </row>
    <row r="339" spans="1:56" x14ac:dyDescent="0.25">
      <c r="A339" s="1"/>
      <c r="B339" s="1"/>
      <c r="C339" s="1"/>
      <c r="D339" s="1"/>
      <c r="E339" s="1"/>
      <c r="F339" s="1"/>
      <c r="G339" s="1"/>
      <c r="H339" s="1"/>
      <c r="I339" s="7"/>
      <c r="J339" s="1"/>
      <c r="K339" s="1"/>
      <c r="L339" s="1"/>
      <c r="M339" s="1"/>
      <c r="N339" s="1"/>
      <c r="O339" s="1"/>
      <c r="P339" s="26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  <c r="AZ339" s="1"/>
      <c r="BA339" s="1"/>
      <c r="BB339" s="1"/>
      <c r="BC339" s="1"/>
      <c r="BD339" s="1"/>
    </row>
    <row r="340" spans="1:56" x14ac:dyDescent="0.25">
      <c r="A340" s="1"/>
      <c r="B340" s="1"/>
      <c r="C340" s="1"/>
      <c r="D340" s="1"/>
      <c r="E340" s="1"/>
      <c r="F340" s="1"/>
      <c r="G340" s="1"/>
      <c r="H340" s="1"/>
      <c r="I340" s="7"/>
      <c r="J340" s="1"/>
      <c r="K340" s="1"/>
      <c r="L340" s="1"/>
      <c r="M340" s="1"/>
      <c r="N340" s="1"/>
      <c r="O340" s="1"/>
      <c r="P340" s="26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  <c r="AZ340" s="1"/>
      <c r="BA340" s="1"/>
      <c r="BB340" s="1"/>
      <c r="BC340" s="1"/>
      <c r="BD340" s="1"/>
    </row>
    <row r="341" spans="1:56" x14ac:dyDescent="0.25">
      <c r="A341" s="1"/>
      <c r="B341" s="1"/>
      <c r="C341" s="1"/>
      <c r="D341" s="1"/>
      <c r="E341" s="1"/>
      <c r="F341" s="1"/>
      <c r="G341" s="1"/>
      <c r="H341" s="1"/>
      <c r="I341" s="7"/>
      <c r="J341" s="1"/>
      <c r="K341" s="1"/>
      <c r="L341" s="1"/>
      <c r="M341" s="1"/>
      <c r="N341" s="1"/>
      <c r="O341" s="1"/>
      <c r="P341" s="26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  <c r="AZ341" s="1"/>
      <c r="BA341" s="1"/>
      <c r="BB341" s="1"/>
      <c r="BC341" s="1"/>
      <c r="BD341" s="1"/>
    </row>
    <row r="342" spans="1:56" x14ac:dyDescent="0.25">
      <c r="A342" s="1"/>
      <c r="B342" s="1"/>
      <c r="C342" s="1"/>
      <c r="D342" s="1"/>
      <c r="E342" s="1"/>
      <c r="F342" s="1"/>
      <c r="G342" s="1"/>
      <c r="H342" s="1"/>
      <c r="I342" s="7"/>
      <c r="J342" s="1"/>
      <c r="K342" s="1"/>
      <c r="L342" s="1"/>
      <c r="M342" s="1"/>
      <c r="N342" s="1"/>
      <c r="O342" s="1"/>
      <c r="P342" s="26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  <c r="AZ342" s="1"/>
      <c r="BA342" s="1"/>
      <c r="BB342" s="1"/>
      <c r="BC342" s="1"/>
      <c r="BD342" s="1"/>
    </row>
    <row r="343" spans="1:56" x14ac:dyDescent="0.25">
      <c r="A343" s="1"/>
      <c r="B343" s="1"/>
      <c r="C343" s="1"/>
      <c r="D343" s="1"/>
      <c r="E343" s="1"/>
      <c r="F343" s="1"/>
      <c r="G343" s="1"/>
      <c r="H343" s="1"/>
      <c r="I343" s="7"/>
      <c r="J343" s="1"/>
      <c r="K343" s="1"/>
      <c r="L343" s="1"/>
      <c r="M343" s="1"/>
      <c r="N343" s="1"/>
      <c r="O343" s="1"/>
      <c r="P343" s="26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  <c r="AZ343" s="1"/>
      <c r="BA343" s="1"/>
      <c r="BB343" s="1"/>
      <c r="BC343" s="1"/>
      <c r="BD343" s="1"/>
    </row>
    <row r="344" spans="1:56" x14ac:dyDescent="0.25">
      <c r="A344" s="1"/>
      <c r="B344" s="1"/>
      <c r="C344" s="1"/>
      <c r="D344" s="1"/>
      <c r="E344" s="1"/>
      <c r="F344" s="1"/>
      <c r="G344" s="1"/>
      <c r="H344" s="1"/>
      <c r="I344" s="7"/>
      <c r="J344" s="1"/>
      <c r="K344" s="1"/>
      <c r="L344" s="1"/>
      <c r="M344" s="1"/>
      <c r="N344" s="1"/>
      <c r="O344" s="1"/>
      <c r="P344" s="26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  <c r="AZ344" s="1"/>
      <c r="BA344" s="1"/>
      <c r="BB344" s="1"/>
      <c r="BC344" s="1"/>
      <c r="BD344" s="1"/>
    </row>
    <row r="345" spans="1:56" x14ac:dyDescent="0.25">
      <c r="A345" s="1"/>
      <c r="B345" s="1"/>
      <c r="C345" s="1"/>
      <c r="D345" s="1"/>
      <c r="E345" s="1"/>
      <c r="F345" s="1"/>
      <c r="G345" s="1"/>
      <c r="H345" s="1"/>
      <c r="I345" s="7"/>
      <c r="J345" s="1"/>
      <c r="K345" s="1"/>
      <c r="L345" s="1"/>
      <c r="M345" s="1"/>
      <c r="N345" s="1"/>
      <c r="O345" s="1"/>
      <c r="P345" s="26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  <c r="AZ345" s="1"/>
      <c r="BA345" s="1"/>
      <c r="BB345" s="1"/>
      <c r="BC345" s="1"/>
      <c r="BD345" s="1"/>
    </row>
    <row r="346" spans="1:56" x14ac:dyDescent="0.25">
      <c r="A346" s="1"/>
      <c r="B346" s="1"/>
      <c r="C346" s="1"/>
      <c r="D346" s="1"/>
      <c r="E346" s="1"/>
      <c r="F346" s="1"/>
      <c r="G346" s="1"/>
      <c r="H346" s="1"/>
      <c r="I346" s="7"/>
      <c r="J346" s="1"/>
      <c r="K346" s="1"/>
      <c r="L346" s="1"/>
      <c r="M346" s="1"/>
      <c r="N346" s="1"/>
      <c r="O346" s="1"/>
      <c r="P346" s="26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  <c r="AZ346" s="1"/>
      <c r="BA346" s="1"/>
      <c r="BB346" s="1"/>
      <c r="BC346" s="1"/>
      <c r="BD346" s="1"/>
    </row>
    <row r="347" spans="1:56" x14ac:dyDescent="0.25">
      <c r="A347" s="1"/>
      <c r="B347" s="1"/>
      <c r="C347" s="1"/>
      <c r="D347" s="1"/>
      <c r="E347" s="1"/>
      <c r="F347" s="1"/>
      <c r="G347" s="1"/>
      <c r="H347" s="1"/>
      <c r="I347" s="7"/>
      <c r="J347" s="1"/>
      <c r="K347" s="1"/>
      <c r="L347" s="1"/>
      <c r="M347" s="1"/>
      <c r="N347" s="1"/>
      <c r="O347" s="1"/>
      <c r="P347" s="26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  <c r="AZ347" s="1"/>
      <c r="BA347" s="1"/>
      <c r="BB347" s="1"/>
      <c r="BC347" s="1"/>
      <c r="BD347" s="1"/>
    </row>
    <row r="348" spans="1:56" x14ac:dyDescent="0.25">
      <c r="A348" s="1"/>
      <c r="B348" s="1"/>
      <c r="C348" s="1"/>
      <c r="D348" s="1"/>
      <c r="E348" s="1"/>
      <c r="F348" s="1"/>
      <c r="G348" s="1"/>
      <c r="H348" s="1"/>
      <c r="I348" s="7"/>
      <c r="J348" s="1"/>
      <c r="K348" s="1"/>
      <c r="L348" s="1"/>
      <c r="M348" s="1"/>
      <c r="N348" s="1"/>
      <c r="O348" s="1"/>
      <c r="P348" s="26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  <c r="AZ348" s="1"/>
      <c r="BA348" s="1"/>
      <c r="BB348" s="1"/>
      <c r="BC348" s="1"/>
      <c r="BD348" s="1"/>
    </row>
    <row r="349" spans="1:56" x14ac:dyDescent="0.25">
      <c r="A349" s="1"/>
      <c r="B349" s="1"/>
      <c r="C349" s="1"/>
      <c r="D349" s="1"/>
      <c r="E349" s="1"/>
      <c r="F349" s="1"/>
      <c r="G349" s="1"/>
      <c r="H349" s="1"/>
      <c r="I349" s="7"/>
      <c r="J349" s="1"/>
      <c r="K349" s="1"/>
      <c r="L349" s="1"/>
      <c r="M349" s="1"/>
      <c r="N349" s="1"/>
      <c r="O349" s="1"/>
      <c r="P349" s="26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  <c r="AZ349" s="1"/>
      <c r="BA349" s="1"/>
      <c r="BB349" s="1"/>
      <c r="BC349" s="1"/>
      <c r="BD349" s="1"/>
    </row>
    <row r="350" spans="1:56" x14ac:dyDescent="0.25">
      <c r="A350" s="1"/>
      <c r="B350" s="1"/>
      <c r="C350" s="1"/>
      <c r="D350" s="1"/>
      <c r="E350" s="1"/>
      <c r="F350" s="1"/>
      <c r="G350" s="1"/>
      <c r="H350" s="1"/>
      <c r="I350" s="7"/>
      <c r="J350" s="1"/>
      <c r="K350" s="1"/>
      <c r="L350" s="1"/>
      <c r="M350" s="1"/>
      <c r="N350" s="1"/>
      <c r="O350" s="1"/>
      <c r="P350" s="26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  <c r="AZ350" s="1"/>
      <c r="BA350" s="1"/>
      <c r="BB350" s="1"/>
      <c r="BC350" s="1"/>
      <c r="BD350" s="1"/>
    </row>
    <row r="351" spans="1:56" x14ac:dyDescent="0.25">
      <c r="A351" s="1"/>
      <c r="B351" s="1"/>
      <c r="C351" s="1"/>
      <c r="D351" s="1"/>
      <c r="E351" s="1"/>
      <c r="F351" s="1"/>
      <c r="G351" s="1"/>
      <c r="H351" s="1"/>
      <c r="I351" s="7"/>
      <c r="J351" s="1"/>
      <c r="K351" s="1"/>
      <c r="L351" s="1"/>
      <c r="M351" s="1"/>
      <c r="N351" s="1"/>
      <c r="O351" s="1"/>
      <c r="P351" s="26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  <c r="AZ351" s="1"/>
      <c r="BA351" s="1"/>
      <c r="BB351" s="1"/>
      <c r="BC351" s="1"/>
      <c r="BD351" s="1"/>
    </row>
    <row r="352" spans="1:56" x14ac:dyDescent="0.25">
      <c r="A352" s="1"/>
      <c r="B352" s="1"/>
      <c r="C352" s="1"/>
      <c r="D352" s="1"/>
      <c r="E352" s="1"/>
      <c r="F352" s="1"/>
      <c r="G352" s="1"/>
      <c r="H352" s="1"/>
      <c r="I352" s="7"/>
      <c r="J352" s="1"/>
      <c r="K352" s="1"/>
      <c r="L352" s="1"/>
      <c r="M352" s="1"/>
      <c r="N352" s="1"/>
      <c r="O352" s="1"/>
      <c r="P352" s="26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  <c r="AZ352" s="1"/>
      <c r="BA352" s="1"/>
      <c r="BB352" s="1"/>
      <c r="BC352" s="1"/>
      <c r="BD352" s="1"/>
    </row>
    <row r="353" spans="1:56" x14ac:dyDescent="0.25">
      <c r="A353" s="1"/>
      <c r="B353" s="1"/>
      <c r="C353" s="1"/>
      <c r="D353" s="1"/>
      <c r="E353" s="1"/>
      <c r="F353" s="1"/>
      <c r="G353" s="1"/>
      <c r="H353" s="1"/>
      <c r="I353" s="7"/>
      <c r="J353" s="1"/>
      <c r="K353" s="1"/>
      <c r="L353" s="1"/>
      <c r="M353" s="1"/>
      <c r="N353" s="1"/>
      <c r="O353" s="1"/>
      <c r="P353" s="26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  <c r="AZ353" s="1"/>
      <c r="BA353" s="1"/>
      <c r="BB353" s="1"/>
      <c r="BC353" s="1"/>
      <c r="BD353" s="1"/>
    </row>
    <row r="354" spans="1:56" x14ac:dyDescent="0.25">
      <c r="A354" s="1"/>
      <c r="B354" s="1"/>
      <c r="C354" s="1"/>
      <c r="D354" s="1"/>
      <c r="E354" s="1"/>
      <c r="F354" s="1"/>
      <c r="G354" s="1"/>
      <c r="H354" s="1"/>
      <c r="I354" s="7"/>
      <c r="J354" s="1"/>
      <c r="K354" s="1"/>
      <c r="L354" s="1"/>
      <c r="M354" s="1"/>
      <c r="N354" s="1"/>
      <c r="O354" s="1"/>
      <c r="P354" s="26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  <c r="AZ354" s="1"/>
      <c r="BA354" s="1"/>
      <c r="BB354" s="1"/>
      <c r="BC354" s="1"/>
      <c r="BD354" s="1"/>
    </row>
    <row r="355" spans="1:56" x14ac:dyDescent="0.25">
      <c r="A355" s="1"/>
      <c r="B355" s="1"/>
      <c r="C355" s="1"/>
      <c r="D355" s="1"/>
      <c r="E355" s="1"/>
      <c r="F355" s="1"/>
      <c r="G355" s="1"/>
      <c r="H355" s="1"/>
      <c r="I355" s="7"/>
      <c r="J355" s="1"/>
      <c r="K355" s="1"/>
      <c r="L355" s="1"/>
      <c r="M355" s="1"/>
      <c r="N355" s="1"/>
      <c r="O355" s="1"/>
      <c r="P355" s="26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  <c r="AZ355" s="1"/>
      <c r="BA355" s="1"/>
      <c r="BB355" s="1"/>
      <c r="BC355" s="1"/>
      <c r="BD355" s="1"/>
    </row>
    <row r="356" spans="1:56" x14ac:dyDescent="0.25">
      <c r="A356" s="1"/>
      <c r="B356" s="1"/>
      <c r="C356" s="1"/>
      <c r="D356" s="1"/>
      <c r="E356" s="1"/>
      <c r="F356" s="1"/>
      <c r="G356" s="1"/>
      <c r="H356" s="1"/>
      <c r="I356" s="7"/>
      <c r="J356" s="1"/>
      <c r="K356" s="1"/>
      <c r="L356" s="1"/>
      <c r="M356" s="1"/>
      <c r="N356" s="1"/>
      <c r="O356" s="1"/>
      <c r="P356" s="26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  <c r="AZ356" s="1"/>
      <c r="BA356" s="1"/>
      <c r="BB356" s="1"/>
      <c r="BC356" s="1"/>
      <c r="BD356" s="1"/>
    </row>
    <row r="357" spans="1:56" x14ac:dyDescent="0.25">
      <c r="A357" s="1"/>
      <c r="B357" s="1"/>
      <c r="C357" s="1"/>
      <c r="D357" s="1"/>
      <c r="E357" s="1"/>
      <c r="F357" s="1"/>
      <c r="G357" s="1"/>
      <c r="H357" s="1"/>
      <c r="I357" s="7"/>
      <c r="J357" s="1"/>
      <c r="K357" s="1"/>
      <c r="L357" s="1"/>
      <c r="M357" s="1"/>
      <c r="N357" s="1"/>
      <c r="O357" s="1"/>
      <c r="P357" s="26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  <c r="AZ357" s="1"/>
      <c r="BA357" s="1"/>
      <c r="BB357" s="1"/>
      <c r="BC357" s="1"/>
      <c r="BD357" s="1"/>
    </row>
    <row r="358" spans="1:56" x14ac:dyDescent="0.25">
      <c r="A358" s="1"/>
      <c r="B358" s="1"/>
      <c r="C358" s="1"/>
      <c r="D358" s="1"/>
      <c r="E358" s="1"/>
      <c r="F358" s="1"/>
      <c r="G358" s="1"/>
      <c r="H358" s="1"/>
      <c r="I358" s="7"/>
      <c r="J358" s="1"/>
      <c r="K358" s="1"/>
      <c r="L358" s="1"/>
      <c r="M358" s="1"/>
      <c r="N358" s="1"/>
      <c r="O358" s="1"/>
      <c r="P358" s="26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  <c r="AZ358" s="1"/>
      <c r="BA358" s="1"/>
      <c r="BB358" s="1"/>
      <c r="BC358" s="1"/>
      <c r="BD358" s="1"/>
    </row>
    <row r="359" spans="1:56" x14ac:dyDescent="0.25">
      <c r="A359" s="1"/>
      <c r="B359" s="1"/>
      <c r="C359" s="1"/>
      <c r="D359" s="1"/>
      <c r="E359" s="1"/>
      <c r="F359" s="1"/>
      <c r="G359" s="1"/>
      <c r="H359" s="1"/>
      <c r="I359" s="7"/>
      <c r="J359" s="1"/>
      <c r="K359" s="1"/>
      <c r="L359" s="1"/>
      <c r="M359" s="1"/>
      <c r="N359" s="1"/>
      <c r="O359" s="1"/>
      <c r="P359" s="26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  <c r="AZ359" s="1"/>
      <c r="BA359" s="1"/>
      <c r="BB359" s="1"/>
      <c r="BC359" s="1"/>
      <c r="BD359" s="1"/>
    </row>
    <row r="360" spans="1:56" x14ac:dyDescent="0.25">
      <c r="A360" s="1"/>
      <c r="B360" s="1"/>
      <c r="C360" s="1"/>
      <c r="D360" s="1"/>
      <c r="E360" s="1"/>
      <c r="F360" s="1"/>
      <c r="G360" s="1"/>
      <c r="H360" s="1"/>
      <c r="I360" s="7"/>
      <c r="J360" s="1"/>
      <c r="K360" s="1"/>
      <c r="L360" s="1"/>
      <c r="M360" s="1"/>
      <c r="N360" s="1"/>
      <c r="O360" s="1"/>
      <c r="P360" s="26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  <c r="AZ360" s="1"/>
      <c r="BA360" s="1"/>
      <c r="BB360" s="1"/>
      <c r="BC360" s="1"/>
      <c r="BD360" s="1"/>
    </row>
    <row r="361" spans="1:56" x14ac:dyDescent="0.25">
      <c r="A361" s="1"/>
      <c r="B361" s="1"/>
      <c r="C361" s="1"/>
      <c r="D361" s="1"/>
      <c r="E361" s="1"/>
      <c r="F361" s="1"/>
      <c r="G361" s="1"/>
      <c r="H361" s="1"/>
      <c r="I361" s="7"/>
      <c r="J361" s="1"/>
      <c r="K361" s="1"/>
      <c r="L361" s="1"/>
      <c r="M361" s="1"/>
      <c r="N361" s="1"/>
      <c r="O361" s="1"/>
      <c r="P361" s="26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  <c r="AZ361" s="1"/>
      <c r="BA361" s="1"/>
      <c r="BB361" s="1"/>
      <c r="BC361" s="1"/>
      <c r="BD361" s="1"/>
    </row>
    <row r="362" spans="1:56" x14ac:dyDescent="0.25">
      <c r="A362" s="1"/>
      <c r="B362" s="1"/>
      <c r="C362" s="1"/>
      <c r="D362" s="1"/>
      <c r="E362" s="1"/>
      <c r="F362" s="1"/>
      <c r="G362" s="1"/>
      <c r="H362" s="1"/>
      <c r="I362" s="7"/>
      <c r="J362" s="1"/>
      <c r="K362" s="1"/>
      <c r="L362" s="1"/>
      <c r="M362" s="1"/>
      <c r="N362" s="1"/>
      <c r="O362" s="1"/>
      <c r="P362" s="26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  <c r="AZ362" s="1"/>
      <c r="BA362" s="1"/>
      <c r="BB362" s="1"/>
      <c r="BC362" s="1"/>
      <c r="BD362" s="1"/>
    </row>
    <row r="363" spans="1:56" x14ac:dyDescent="0.25">
      <c r="A363" s="1"/>
      <c r="B363" s="1"/>
      <c r="C363" s="1"/>
      <c r="D363" s="1"/>
      <c r="E363" s="1"/>
      <c r="F363" s="1"/>
      <c r="G363" s="1"/>
      <c r="H363" s="1"/>
      <c r="I363" s="7"/>
      <c r="J363" s="1"/>
      <c r="K363" s="1"/>
      <c r="L363" s="1"/>
      <c r="M363" s="1"/>
      <c r="N363" s="1"/>
      <c r="O363" s="1"/>
      <c r="P363" s="26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  <c r="AZ363" s="1"/>
      <c r="BA363" s="1"/>
      <c r="BB363" s="1"/>
      <c r="BC363" s="1"/>
      <c r="BD363" s="1"/>
    </row>
    <row r="364" spans="1:56" x14ac:dyDescent="0.25">
      <c r="A364" s="1"/>
      <c r="B364" s="1"/>
      <c r="C364" s="1"/>
      <c r="D364" s="1"/>
      <c r="E364" s="1"/>
      <c r="F364" s="1"/>
      <c r="G364" s="1"/>
      <c r="H364" s="1"/>
      <c r="I364" s="7"/>
      <c r="J364" s="1"/>
      <c r="K364" s="1"/>
      <c r="L364" s="1"/>
      <c r="M364" s="1"/>
      <c r="N364" s="1"/>
      <c r="O364" s="1"/>
      <c r="P364" s="26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  <c r="AZ364" s="1"/>
      <c r="BA364" s="1"/>
      <c r="BB364" s="1"/>
      <c r="BC364" s="1"/>
      <c r="BD364" s="1"/>
    </row>
    <row r="365" spans="1:56" x14ac:dyDescent="0.25">
      <c r="A365" s="1"/>
      <c r="B365" s="1"/>
      <c r="C365" s="1"/>
      <c r="D365" s="1"/>
      <c r="E365" s="1"/>
      <c r="F365" s="1"/>
      <c r="G365" s="1"/>
      <c r="H365" s="1"/>
      <c r="I365" s="7"/>
      <c r="J365" s="1"/>
      <c r="K365" s="1"/>
      <c r="L365" s="1"/>
      <c r="M365" s="1"/>
      <c r="N365" s="1"/>
      <c r="O365" s="1"/>
      <c r="P365" s="26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  <c r="AZ365" s="1"/>
      <c r="BA365" s="1"/>
      <c r="BB365" s="1"/>
      <c r="BC365" s="1"/>
      <c r="BD365" s="1"/>
    </row>
    <row r="366" spans="1:56" x14ac:dyDescent="0.25">
      <c r="A366" s="1"/>
      <c r="B366" s="1"/>
      <c r="C366" s="1"/>
      <c r="D366" s="1"/>
      <c r="E366" s="1"/>
      <c r="F366" s="1"/>
      <c r="G366" s="1"/>
      <c r="H366" s="1"/>
      <c r="I366" s="7"/>
      <c r="J366" s="1"/>
      <c r="K366" s="1"/>
      <c r="L366" s="1"/>
      <c r="M366" s="1"/>
      <c r="N366" s="1"/>
      <c r="O366" s="1"/>
      <c r="P366" s="26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  <c r="AZ366" s="1"/>
      <c r="BA366" s="1"/>
      <c r="BB366" s="1"/>
      <c r="BC366" s="1"/>
      <c r="BD366" s="1"/>
    </row>
    <row r="367" spans="1:56" x14ac:dyDescent="0.25">
      <c r="A367" s="1"/>
      <c r="B367" s="1"/>
      <c r="C367" s="1"/>
      <c r="D367" s="1"/>
      <c r="E367" s="1"/>
      <c r="F367" s="1"/>
      <c r="G367" s="1"/>
      <c r="H367" s="1"/>
      <c r="I367" s="7"/>
      <c r="J367" s="1"/>
      <c r="K367" s="1"/>
      <c r="L367" s="1"/>
      <c r="M367" s="1"/>
      <c r="N367" s="1"/>
      <c r="O367" s="1"/>
      <c r="P367" s="26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  <c r="AZ367" s="1"/>
      <c r="BA367" s="1"/>
      <c r="BB367" s="1"/>
      <c r="BC367" s="1"/>
      <c r="BD367" s="1"/>
    </row>
    <row r="368" spans="1:56" x14ac:dyDescent="0.25">
      <c r="A368" s="1"/>
      <c r="B368" s="1"/>
      <c r="C368" s="1"/>
      <c r="D368" s="1"/>
      <c r="E368" s="1"/>
      <c r="F368" s="1"/>
      <c r="G368" s="1"/>
      <c r="H368" s="1"/>
      <c r="I368" s="7"/>
      <c r="J368" s="1"/>
      <c r="K368" s="1"/>
      <c r="L368" s="1"/>
      <c r="M368" s="1"/>
      <c r="N368" s="1"/>
      <c r="O368" s="1"/>
      <c r="P368" s="26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  <c r="AZ368" s="1"/>
      <c r="BA368" s="1"/>
      <c r="BB368" s="1"/>
      <c r="BC368" s="1"/>
      <c r="BD368" s="1"/>
    </row>
    <row r="369" spans="1:56" x14ac:dyDescent="0.25">
      <c r="A369" s="1"/>
      <c r="B369" s="1"/>
      <c r="C369" s="1"/>
      <c r="D369" s="1"/>
      <c r="E369" s="1"/>
      <c r="F369" s="1"/>
      <c r="G369" s="1"/>
      <c r="H369" s="1"/>
      <c r="I369" s="7"/>
      <c r="J369" s="1"/>
      <c r="K369" s="1"/>
      <c r="L369" s="1"/>
      <c r="M369" s="1"/>
      <c r="N369" s="1"/>
      <c r="O369" s="1"/>
      <c r="P369" s="26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  <c r="AZ369" s="1"/>
      <c r="BA369" s="1"/>
      <c r="BB369" s="1"/>
      <c r="BC369" s="1"/>
      <c r="BD369" s="1"/>
    </row>
    <row r="370" spans="1:56" x14ac:dyDescent="0.25">
      <c r="A370" s="1"/>
      <c r="B370" s="1"/>
      <c r="C370" s="1"/>
      <c r="D370" s="1"/>
      <c r="E370" s="1"/>
      <c r="F370" s="1"/>
      <c r="G370" s="1"/>
      <c r="H370" s="1"/>
      <c r="I370" s="7"/>
      <c r="J370" s="1"/>
      <c r="K370" s="1"/>
      <c r="L370" s="1"/>
      <c r="M370" s="1"/>
      <c r="N370" s="1"/>
      <c r="O370" s="1"/>
      <c r="P370" s="26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  <c r="AZ370" s="1"/>
      <c r="BA370" s="1"/>
      <c r="BB370" s="1"/>
      <c r="BC370" s="1"/>
      <c r="BD370" s="1"/>
    </row>
    <row r="371" spans="1:56" x14ac:dyDescent="0.25">
      <c r="A371" s="1"/>
      <c r="B371" s="1"/>
      <c r="C371" s="1"/>
      <c r="D371" s="1"/>
      <c r="E371" s="1"/>
      <c r="F371" s="1"/>
      <c r="G371" s="1"/>
      <c r="H371" s="1"/>
      <c r="I371" s="7"/>
      <c r="J371" s="1"/>
      <c r="K371" s="1"/>
      <c r="L371" s="1"/>
      <c r="M371" s="1"/>
      <c r="N371" s="1"/>
      <c r="O371" s="1"/>
      <c r="P371" s="26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  <c r="AZ371" s="1"/>
      <c r="BA371" s="1"/>
      <c r="BB371" s="1"/>
      <c r="BC371" s="1"/>
      <c r="BD371" s="1"/>
    </row>
    <row r="372" spans="1:56" x14ac:dyDescent="0.25">
      <c r="A372" s="1"/>
      <c r="B372" s="1"/>
      <c r="C372" s="1"/>
      <c r="D372" s="1"/>
      <c r="E372" s="1"/>
      <c r="F372" s="1"/>
      <c r="G372" s="1"/>
      <c r="H372" s="1"/>
      <c r="I372" s="7"/>
      <c r="J372" s="1"/>
      <c r="K372" s="1"/>
      <c r="L372" s="1"/>
      <c r="M372" s="1"/>
      <c r="N372" s="1"/>
      <c r="O372" s="1"/>
      <c r="P372" s="26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  <c r="AZ372" s="1"/>
      <c r="BA372" s="1"/>
      <c r="BB372" s="1"/>
      <c r="BC372" s="1"/>
      <c r="BD372" s="1"/>
    </row>
    <row r="373" spans="1:56" x14ac:dyDescent="0.25">
      <c r="A373" s="1"/>
      <c r="B373" s="1"/>
      <c r="C373" s="1"/>
      <c r="D373" s="1"/>
      <c r="E373" s="1"/>
      <c r="F373" s="1"/>
      <c r="G373" s="1"/>
      <c r="H373" s="1"/>
      <c r="I373" s="7"/>
      <c r="J373" s="1"/>
      <c r="K373" s="1"/>
      <c r="L373" s="1"/>
      <c r="M373" s="1"/>
      <c r="N373" s="1"/>
      <c r="O373" s="1"/>
      <c r="P373" s="26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  <c r="AZ373" s="1"/>
      <c r="BA373" s="1"/>
      <c r="BB373" s="1"/>
      <c r="BC373" s="1"/>
      <c r="BD373" s="1"/>
    </row>
    <row r="374" spans="1:56" x14ac:dyDescent="0.25">
      <c r="A374" s="1"/>
      <c r="B374" s="1"/>
      <c r="C374" s="1"/>
      <c r="D374" s="1"/>
      <c r="E374" s="1"/>
      <c r="F374" s="1"/>
      <c r="G374" s="1"/>
      <c r="H374" s="1"/>
      <c r="I374" s="7"/>
      <c r="J374" s="1"/>
      <c r="K374" s="1"/>
      <c r="L374" s="1"/>
      <c r="M374" s="1"/>
      <c r="N374" s="1"/>
      <c r="O374" s="1"/>
      <c r="P374" s="26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  <c r="AZ374" s="1"/>
      <c r="BA374" s="1"/>
      <c r="BB374" s="1"/>
      <c r="BC374" s="1"/>
      <c r="BD374" s="1"/>
    </row>
    <row r="375" spans="1:56" x14ac:dyDescent="0.25">
      <c r="A375" s="1"/>
      <c r="B375" s="1"/>
      <c r="C375" s="1"/>
      <c r="D375" s="1"/>
      <c r="E375" s="1"/>
      <c r="F375" s="1"/>
      <c r="G375" s="1"/>
      <c r="H375" s="1"/>
      <c r="I375" s="7"/>
      <c r="J375" s="1"/>
      <c r="K375" s="1"/>
      <c r="L375" s="1"/>
      <c r="M375" s="1"/>
      <c r="N375" s="1"/>
      <c r="O375" s="1"/>
      <c r="P375" s="26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  <c r="AZ375" s="1"/>
      <c r="BA375" s="1"/>
      <c r="BB375" s="1"/>
      <c r="BC375" s="1"/>
      <c r="BD375" s="1"/>
    </row>
    <row r="376" spans="1:56" x14ac:dyDescent="0.25">
      <c r="A376" s="1"/>
      <c r="B376" s="1"/>
      <c r="C376" s="1"/>
      <c r="D376" s="1"/>
      <c r="E376" s="1"/>
      <c r="F376" s="1"/>
      <c r="G376" s="1"/>
      <c r="H376" s="1"/>
      <c r="I376" s="7"/>
      <c r="J376" s="1"/>
      <c r="K376" s="1"/>
      <c r="L376" s="1"/>
      <c r="M376" s="1"/>
      <c r="N376" s="1"/>
      <c r="O376" s="1"/>
      <c r="P376" s="26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  <c r="AZ376" s="1"/>
      <c r="BA376" s="1"/>
      <c r="BB376" s="1"/>
      <c r="BC376" s="1"/>
      <c r="BD376" s="1"/>
    </row>
    <row r="377" spans="1:56" x14ac:dyDescent="0.25">
      <c r="A377" s="1"/>
      <c r="B377" s="1"/>
      <c r="C377" s="1"/>
      <c r="D377" s="1"/>
      <c r="E377" s="1"/>
      <c r="F377" s="1"/>
      <c r="G377" s="1"/>
      <c r="H377" s="1"/>
      <c r="I377" s="7"/>
      <c r="J377" s="1"/>
      <c r="K377" s="1"/>
      <c r="L377" s="1"/>
      <c r="M377" s="1"/>
      <c r="N377" s="1"/>
      <c r="O377" s="1"/>
      <c r="P377" s="26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  <c r="AZ377" s="1"/>
      <c r="BA377" s="1"/>
      <c r="BB377" s="1"/>
      <c r="BC377" s="1"/>
      <c r="BD377" s="1"/>
    </row>
    <row r="378" spans="1:56" x14ac:dyDescent="0.25">
      <c r="A378" s="1"/>
      <c r="B378" s="1"/>
      <c r="C378" s="1"/>
      <c r="D378" s="1"/>
      <c r="E378" s="1"/>
      <c r="F378" s="1"/>
      <c r="G378" s="1"/>
      <c r="H378" s="1"/>
      <c r="I378" s="7"/>
      <c r="J378" s="1"/>
      <c r="K378" s="1"/>
      <c r="L378" s="1"/>
      <c r="M378" s="1"/>
      <c r="N378" s="1"/>
      <c r="O378" s="1"/>
      <c r="P378" s="26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  <c r="AZ378" s="1"/>
      <c r="BA378" s="1"/>
      <c r="BB378" s="1"/>
      <c r="BC378" s="1"/>
      <c r="BD378" s="1"/>
    </row>
    <row r="379" spans="1:56" x14ac:dyDescent="0.25">
      <c r="A379" s="1"/>
      <c r="B379" s="1"/>
      <c r="C379" s="1"/>
      <c r="D379" s="1"/>
      <c r="E379" s="1"/>
      <c r="F379" s="1"/>
      <c r="G379" s="1"/>
      <c r="H379" s="1"/>
      <c r="I379" s="7"/>
      <c r="J379" s="1"/>
      <c r="K379" s="1"/>
      <c r="L379" s="1"/>
      <c r="M379" s="1"/>
      <c r="N379" s="1"/>
      <c r="O379" s="1"/>
      <c r="P379" s="26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  <c r="AZ379" s="1"/>
      <c r="BA379" s="1"/>
      <c r="BB379" s="1"/>
      <c r="BC379" s="1"/>
      <c r="BD379" s="1"/>
    </row>
    <row r="380" spans="1:56" x14ac:dyDescent="0.25">
      <c r="A380" s="1"/>
      <c r="B380" s="1"/>
      <c r="C380" s="1"/>
      <c r="D380" s="1"/>
      <c r="E380" s="1"/>
      <c r="F380" s="1"/>
      <c r="G380" s="1"/>
      <c r="H380" s="1"/>
      <c r="I380" s="7"/>
      <c r="J380" s="1"/>
      <c r="K380" s="1"/>
      <c r="L380" s="1"/>
      <c r="M380" s="1"/>
      <c r="N380" s="1"/>
      <c r="O380" s="1"/>
      <c r="P380" s="26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  <c r="AZ380" s="1"/>
      <c r="BA380" s="1"/>
      <c r="BB380" s="1"/>
      <c r="BC380" s="1"/>
      <c r="BD380" s="1"/>
    </row>
    <row r="381" spans="1:56" x14ac:dyDescent="0.25">
      <c r="A381" s="1"/>
      <c r="B381" s="1"/>
      <c r="C381" s="1"/>
      <c r="D381" s="1"/>
      <c r="E381" s="1"/>
      <c r="F381" s="1"/>
      <c r="G381" s="1"/>
      <c r="H381" s="1"/>
      <c r="I381" s="7"/>
      <c r="J381" s="1"/>
      <c r="K381" s="1"/>
      <c r="L381" s="1"/>
      <c r="M381" s="1"/>
      <c r="N381" s="1"/>
      <c r="O381" s="1"/>
      <c r="P381" s="26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  <c r="AZ381" s="1"/>
      <c r="BA381" s="1"/>
      <c r="BB381" s="1"/>
      <c r="BC381" s="1"/>
      <c r="BD381" s="1"/>
    </row>
    <row r="382" spans="1:56" x14ac:dyDescent="0.25">
      <c r="A382" s="1"/>
      <c r="B382" s="1"/>
      <c r="C382" s="1"/>
      <c r="D382" s="1"/>
      <c r="E382" s="1"/>
      <c r="F382" s="1"/>
      <c r="G382" s="1"/>
      <c r="H382" s="1"/>
      <c r="I382" s="7"/>
      <c r="J382" s="1"/>
      <c r="K382" s="1"/>
      <c r="L382" s="1"/>
      <c r="M382" s="1"/>
      <c r="N382" s="1"/>
      <c r="O382" s="1"/>
      <c r="P382" s="26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  <c r="AZ382" s="1"/>
      <c r="BA382" s="1"/>
      <c r="BB382" s="1"/>
      <c r="BC382" s="1"/>
      <c r="BD382" s="1"/>
    </row>
    <row r="383" spans="1:56" x14ac:dyDescent="0.25">
      <c r="A383" s="1"/>
      <c r="B383" s="1"/>
      <c r="C383" s="1"/>
      <c r="D383" s="1"/>
      <c r="E383" s="1"/>
      <c r="F383" s="1"/>
      <c r="G383" s="1"/>
      <c r="H383" s="1"/>
      <c r="I383" s="7"/>
      <c r="J383" s="1"/>
      <c r="K383" s="1"/>
      <c r="L383" s="1"/>
      <c r="M383" s="1"/>
      <c r="N383" s="1"/>
      <c r="O383" s="1"/>
      <c r="P383" s="26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  <c r="AZ383" s="1"/>
      <c r="BA383" s="1"/>
      <c r="BB383" s="1"/>
      <c r="BC383" s="1"/>
      <c r="BD383" s="1"/>
    </row>
    <row r="384" spans="1:56" x14ac:dyDescent="0.25">
      <c r="A384" s="1"/>
      <c r="B384" s="1"/>
      <c r="C384" s="1"/>
      <c r="D384" s="1"/>
      <c r="E384" s="1"/>
      <c r="F384" s="1"/>
      <c r="G384" s="1"/>
      <c r="H384" s="1"/>
      <c r="I384" s="7"/>
      <c r="J384" s="1"/>
      <c r="K384" s="1"/>
      <c r="L384" s="1"/>
      <c r="M384" s="1"/>
      <c r="N384" s="1"/>
      <c r="O384" s="1"/>
      <c r="P384" s="26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  <c r="AZ384" s="1"/>
      <c r="BA384" s="1"/>
      <c r="BB384" s="1"/>
      <c r="BC384" s="1"/>
      <c r="BD384" s="1"/>
    </row>
    <row r="385" spans="1:56" x14ac:dyDescent="0.25">
      <c r="A385" s="1"/>
      <c r="B385" s="1"/>
      <c r="C385" s="1"/>
      <c r="D385" s="1"/>
      <c r="E385" s="1"/>
      <c r="F385" s="1"/>
      <c r="G385" s="1"/>
      <c r="H385" s="1"/>
      <c r="I385" s="7"/>
      <c r="J385" s="1"/>
      <c r="K385" s="1"/>
      <c r="L385" s="1"/>
      <c r="M385" s="1"/>
      <c r="N385" s="1"/>
      <c r="O385" s="1"/>
      <c r="P385" s="26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  <c r="AZ385" s="1"/>
      <c r="BA385" s="1"/>
      <c r="BB385" s="1"/>
      <c r="BC385" s="1"/>
      <c r="BD385" s="1"/>
    </row>
    <row r="386" spans="1:56" x14ac:dyDescent="0.25">
      <c r="A386" s="1"/>
      <c r="B386" s="1"/>
      <c r="C386" s="1"/>
      <c r="D386" s="1"/>
      <c r="E386" s="1"/>
      <c r="F386" s="1"/>
      <c r="G386" s="1"/>
      <c r="H386" s="1"/>
      <c r="I386" s="7"/>
      <c r="J386" s="1"/>
      <c r="K386" s="1"/>
      <c r="L386" s="1"/>
      <c r="M386" s="1"/>
      <c r="N386" s="1"/>
      <c r="O386" s="1"/>
      <c r="P386" s="26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  <c r="AZ386" s="1"/>
      <c r="BA386" s="1"/>
      <c r="BB386" s="1"/>
      <c r="BC386" s="1"/>
      <c r="BD386" s="1"/>
    </row>
    <row r="387" spans="1:56" x14ac:dyDescent="0.25">
      <c r="A387" s="1"/>
      <c r="B387" s="1"/>
      <c r="C387" s="1"/>
      <c r="D387" s="1"/>
      <c r="E387" s="1"/>
      <c r="F387" s="1"/>
      <c r="G387" s="1"/>
      <c r="H387" s="1"/>
      <c r="I387" s="7"/>
      <c r="J387" s="1"/>
      <c r="K387" s="1"/>
      <c r="L387" s="1"/>
      <c r="M387" s="1"/>
      <c r="N387" s="1"/>
      <c r="O387" s="1"/>
      <c r="P387" s="26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  <c r="AZ387" s="1"/>
      <c r="BA387" s="1"/>
      <c r="BB387" s="1"/>
      <c r="BC387" s="1"/>
      <c r="BD387" s="1"/>
    </row>
    <row r="388" spans="1:56" x14ac:dyDescent="0.25">
      <c r="A388" s="1"/>
      <c r="B388" s="1"/>
      <c r="C388" s="1"/>
      <c r="D388" s="1"/>
      <c r="E388" s="1"/>
      <c r="F388" s="1"/>
      <c r="G388" s="1"/>
      <c r="H388" s="1"/>
      <c r="I388" s="7"/>
      <c r="J388" s="1"/>
      <c r="K388" s="1"/>
      <c r="L388" s="1"/>
      <c r="M388" s="1"/>
      <c r="N388" s="1"/>
      <c r="O388" s="1"/>
      <c r="P388" s="26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  <c r="AZ388" s="1"/>
      <c r="BA388" s="1"/>
      <c r="BB388" s="1"/>
      <c r="BC388" s="1"/>
      <c r="BD388" s="1"/>
    </row>
    <row r="389" spans="1:56" x14ac:dyDescent="0.25">
      <c r="A389" s="1"/>
      <c r="B389" s="1"/>
      <c r="C389" s="1"/>
      <c r="D389" s="1"/>
      <c r="E389" s="1"/>
      <c r="F389" s="1"/>
      <c r="G389" s="1"/>
      <c r="H389" s="1"/>
      <c r="I389" s="7"/>
      <c r="J389" s="1"/>
      <c r="K389" s="1"/>
      <c r="L389" s="1"/>
      <c r="M389" s="1"/>
      <c r="N389" s="1"/>
      <c r="O389" s="1"/>
      <c r="P389" s="26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  <c r="AZ389" s="1"/>
      <c r="BA389" s="1"/>
      <c r="BB389" s="1"/>
      <c r="BC389" s="1"/>
      <c r="BD389" s="1"/>
    </row>
    <row r="390" spans="1:56" x14ac:dyDescent="0.25">
      <c r="A390" s="1"/>
      <c r="B390" s="1"/>
      <c r="C390" s="1"/>
      <c r="D390" s="1"/>
      <c r="E390" s="1"/>
      <c r="F390" s="1"/>
      <c r="G390" s="1"/>
      <c r="H390" s="1"/>
      <c r="I390" s="7"/>
      <c r="J390" s="1"/>
      <c r="K390" s="1"/>
      <c r="L390" s="1"/>
      <c r="M390" s="1"/>
      <c r="N390" s="1"/>
      <c r="O390" s="1"/>
      <c r="P390" s="26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  <c r="AZ390" s="1"/>
      <c r="BA390" s="1"/>
      <c r="BB390" s="1"/>
      <c r="BC390" s="1"/>
      <c r="BD390" s="1"/>
    </row>
    <row r="391" spans="1:56" x14ac:dyDescent="0.25">
      <c r="A391" s="1"/>
      <c r="B391" s="1"/>
      <c r="C391" s="1"/>
      <c r="D391" s="1"/>
      <c r="E391" s="1"/>
      <c r="F391" s="1"/>
      <c r="G391" s="1"/>
      <c r="H391" s="1"/>
      <c r="I391" s="7"/>
      <c r="J391" s="1"/>
      <c r="K391" s="1"/>
      <c r="L391" s="1"/>
      <c r="M391" s="1"/>
      <c r="N391" s="1"/>
      <c r="O391" s="1"/>
      <c r="P391" s="26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  <c r="AZ391" s="1"/>
      <c r="BA391" s="1"/>
      <c r="BB391" s="1"/>
      <c r="BC391" s="1"/>
      <c r="BD391" s="1"/>
    </row>
    <row r="392" spans="1:56" x14ac:dyDescent="0.25">
      <c r="A392" s="1"/>
      <c r="B392" s="1"/>
      <c r="C392" s="1"/>
      <c r="D392" s="1"/>
      <c r="E392" s="1"/>
      <c r="F392" s="1"/>
      <c r="G392" s="1"/>
      <c r="H392" s="1"/>
      <c r="I392" s="7"/>
      <c r="J392" s="1"/>
      <c r="K392" s="1"/>
      <c r="L392" s="1"/>
      <c r="M392" s="1"/>
      <c r="N392" s="1"/>
      <c r="O392" s="1"/>
      <c r="P392" s="26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  <c r="AZ392" s="1"/>
      <c r="BA392" s="1"/>
      <c r="BB392" s="1"/>
      <c r="BC392" s="1"/>
      <c r="BD392" s="1"/>
    </row>
    <row r="393" spans="1:56" x14ac:dyDescent="0.25">
      <c r="A393" s="1"/>
      <c r="B393" s="1"/>
      <c r="C393" s="1"/>
      <c r="D393" s="1"/>
      <c r="E393" s="1"/>
      <c r="F393" s="1"/>
      <c r="G393" s="1"/>
      <c r="H393" s="1"/>
      <c r="I393" s="7"/>
      <c r="J393" s="1"/>
      <c r="K393" s="1"/>
      <c r="L393" s="1"/>
      <c r="M393" s="1"/>
      <c r="N393" s="1"/>
      <c r="O393" s="1"/>
      <c r="P393" s="26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  <c r="AZ393" s="1"/>
      <c r="BA393" s="1"/>
      <c r="BB393" s="1"/>
      <c r="BC393" s="1"/>
      <c r="BD393" s="1"/>
    </row>
    <row r="394" spans="1:56" x14ac:dyDescent="0.25">
      <c r="A394" s="1"/>
      <c r="B394" s="1"/>
      <c r="C394" s="1"/>
      <c r="D394" s="1"/>
      <c r="E394" s="1"/>
      <c r="F394" s="1"/>
      <c r="G394" s="1"/>
      <c r="H394" s="1"/>
      <c r="I394" s="7"/>
      <c r="J394" s="1"/>
      <c r="K394" s="1"/>
      <c r="L394" s="1"/>
      <c r="M394" s="1"/>
      <c r="N394" s="1"/>
      <c r="O394" s="1"/>
      <c r="P394" s="26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  <c r="AZ394" s="1"/>
      <c r="BA394" s="1"/>
      <c r="BB394" s="1"/>
      <c r="BC394" s="1"/>
      <c r="BD394" s="1"/>
    </row>
    <row r="395" spans="1:56" x14ac:dyDescent="0.25">
      <c r="A395" s="1"/>
      <c r="B395" s="1"/>
      <c r="C395" s="1"/>
      <c r="D395" s="1"/>
      <c r="E395" s="1"/>
      <c r="F395" s="1"/>
      <c r="G395" s="1"/>
      <c r="H395" s="1"/>
      <c r="I395" s="7"/>
      <c r="J395" s="1"/>
      <c r="K395" s="1"/>
      <c r="L395" s="1"/>
      <c r="M395" s="1"/>
      <c r="N395" s="1"/>
      <c r="O395" s="1"/>
      <c r="P395" s="26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  <c r="AZ395" s="1"/>
      <c r="BA395" s="1"/>
      <c r="BB395" s="1"/>
      <c r="BC395" s="1"/>
      <c r="BD395" s="1"/>
    </row>
    <row r="396" spans="1:56" x14ac:dyDescent="0.25">
      <c r="A396" s="1"/>
      <c r="B396" s="1"/>
      <c r="C396" s="1"/>
      <c r="D396" s="1"/>
      <c r="E396" s="1"/>
      <c r="F396" s="1"/>
      <c r="G396" s="1"/>
      <c r="H396" s="1"/>
      <c r="I396" s="7"/>
      <c r="J396" s="1"/>
      <c r="K396" s="1"/>
      <c r="L396" s="1"/>
      <c r="M396" s="1"/>
      <c r="N396" s="1"/>
      <c r="O396" s="1"/>
      <c r="P396" s="26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  <c r="AZ396" s="1"/>
      <c r="BA396" s="1"/>
      <c r="BB396" s="1"/>
      <c r="BC396" s="1"/>
      <c r="BD396" s="1"/>
    </row>
    <row r="397" spans="1:56" x14ac:dyDescent="0.25">
      <c r="A397" s="1"/>
      <c r="B397" s="1"/>
      <c r="C397" s="1"/>
      <c r="D397" s="1"/>
      <c r="E397" s="1"/>
      <c r="F397" s="1"/>
      <c r="G397" s="1"/>
      <c r="H397" s="1"/>
      <c r="I397" s="7"/>
      <c r="J397" s="1"/>
      <c r="K397" s="1"/>
      <c r="L397" s="1"/>
      <c r="M397" s="1"/>
      <c r="N397" s="1"/>
      <c r="O397" s="1"/>
      <c r="P397" s="26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  <c r="AZ397" s="1"/>
      <c r="BA397" s="1"/>
      <c r="BB397" s="1"/>
      <c r="BC397" s="1"/>
      <c r="BD397" s="1"/>
    </row>
    <row r="398" spans="1:56" x14ac:dyDescent="0.25">
      <c r="A398" s="1"/>
      <c r="B398" s="1"/>
      <c r="C398" s="1"/>
      <c r="D398" s="1"/>
      <c r="E398" s="1"/>
      <c r="F398" s="1"/>
      <c r="G398" s="1"/>
      <c r="H398" s="1"/>
      <c r="I398" s="7"/>
      <c r="J398" s="1"/>
      <c r="K398" s="1"/>
      <c r="L398" s="1"/>
      <c r="M398" s="1"/>
      <c r="N398" s="1"/>
      <c r="O398" s="1"/>
      <c r="P398" s="26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  <c r="AZ398" s="1"/>
      <c r="BA398" s="1"/>
      <c r="BB398" s="1"/>
      <c r="BC398" s="1"/>
      <c r="BD398" s="1"/>
    </row>
    <row r="399" spans="1:56" x14ac:dyDescent="0.25">
      <c r="A399" s="1"/>
      <c r="B399" s="1"/>
      <c r="C399" s="1"/>
      <c r="D399" s="1"/>
      <c r="E399" s="1"/>
      <c r="F399" s="1"/>
      <c r="G399" s="1"/>
      <c r="H399" s="1"/>
      <c r="I399" s="7"/>
      <c r="J399" s="1"/>
      <c r="K399" s="1"/>
      <c r="L399" s="1"/>
      <c r="M399" s="1"/>
      <c r="N399" s="1"/>
      <c r="O399" s="1"/>
      <c r="P399" s="26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  <c r="AZ399" s="1"/>
      <c r="BA399" s="1"/>
      <c r="BB399" s="1"/>
      <c r="BC399" s="1"/>
      <c r="BD399" s="1"/>
    </row>
    <row r="400" spans="1:56" x14ac:dyDescent="0.25">
      <c r="A400" s="1"/>
      <c r="B400" s="1"/>
      <c r="C400" s="1"/>
      <c r="D400" s="1"/>
      <c r="E400" s="1"/>
      <c r="F400" s="1"/>
      <c r="G400" s="1"/>
      <c r="H400" s="1"/>
      <c r="I400" s="7"/>
      <c r="J400" s="1"/>
      <c r="K400" s="1"/>
      <c r="L400" s="1"/>
      <c r="M400" s="1"/>
      <c r="N400" s="1"/>
      <c r="O400" s="1"/>
      <c r="P400" s="26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  <c r="AZ400" s="1"/>
      <c r="BA400" s="1"/>
      <c r="BB400" s="1"/>
      <c r="BC400" s="1"/>
      <c r="BD400" s="1"/>
    </row>
    <row r="401" spans="1:56" x14ac:dyDescent="0.25">
      <c r="A401" s="1"/>
      <c r="B401" s="1"/>
      <c r="C401" s="1"/>
      <c r="D401" s="1"/>
      <c r="E401" s="1"/>
      <c r="F401" s="1"/>
      <c r="G401" s="1"/>
      <c r="H401" s="1"/>
      <c r="I401" s="7"/>
      <c r="J401" s="1"/>
      <c r="K401" s="1"/>
      <c r="L401" s="1"/>
      <c r="M401" s="1"/>
      <c r="N401" s="1"/>
      <c r="O401" s="1"/>
      <c r="P401" s="26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  <c r="AZ401" s="1"/>
      <c r="BA401" s="1"/>
      <c r="BB401" s="1"/>
      <c r="BC401" s="1"/>
      <c r="BD401" s="1"/>
    </row>
    <row r="402" spans="1:56" x14ac:dyDescent="0.25">
      <c r="A402" s="1"/>
      <c r="B402" s="1"/>
      <c r="C402" s="1"/>
      <c r="D402" s="1"/>
      <c r="E402" s="1"/>
      <c r="F402" s="1"/>
      <c r="G402" s="1"/>
      <c r="H402" s="1"/>
      <c r="I402" s="7"/>
      <c r="J402" s="1"/>
      <c r="K402" s="1"/>
      <c r="L402" s="1"/>
      <c r="M402" s="1"/>
      <c r="N402" s="1"/>
      <c r="O402" s="1"/>
      <c r="P402" s="26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  <c r="AZ402" s="1"/>
      <c r="BA402" s="1"/>
      <c r="BB402" s="1"/>
      <c r="BC402" s="1"/>
      <c r="BD402" s="1"/>
    </row>
    <row r="403" spans="1:56" x14ac:dyDescent="0.25">
      <c r="A403" s="1"/>
      <c r="B403" s="1"/>
      <c r="C403" s="1"/>
      <c r="D403" s="1"/>
      <c r="E403" s="1"/>
      <c r="F403" s="1"/>
      <c r="G403" s="1"/>
      <c r="H403" s="1"/>
      <c r="I403" s="7"/>
      <c r="J403" s="1"/>
      <c r="K403" s="1"/>
      <c r="L403" s="1"/>
      <c r="M403" s="1"/>
      <c r="N403" s="1"/>
      <c r="O403" s="1"/>
      <c r="P403" s="26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  <c r="AZ403" s="1"/>
      <c r="BA403" s="1"/>
      <c r="BB403" s="1"/>
      <c r="BC403" s="1"/>
      <c r="BD403" s="1"/>
    </row>
    <row r="404" spans="1:56" x14ac:dyDescent="0.25">
      <c r="A404" s="1"/>
      <c r="B404" s="1"/>
      <c r="C404" s="1"/>
      <c r="D404" s="1"/>
      <c r="E404" s="1"/>
      <c r="F404" s="1"/>
      <c r="G404" s="1"/>
      <c r="H404" s="1"/>
      <c r="I404" s="7"/>
      <c r="J404" s="1"/>
      <c r="K404" s="1"/>
      <c r="L404" s="1"/>
      <c r="M404" s="1"/>
      <c r="N404" s="1"/>
      <c r="O404" s="1"/>
      <c r="P404" s="26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  <c r="AZ404" s="1"/>
      <c r="BA404" s="1"/>
      <c r="BB404" s="1"/>
      <c r="BC404" s="1"/>
      <c r="BD404" s="1"/>
    </row>
    <row r="405" spans="1:56" x14ac:dyDescent="0.25">
      <c r="A405" s="1"/>
      <c r="B405" s="1"/>
      <c r="C405" s="1"/>
      <c r="D405" s="1"/>
      <c r="E405" s="1"/>
      <c r="F405" s="1"/>
      <c r="G405" s="1"/>
      <c r="H405" s="1"/>
      <c r="I405" s="7"/>
      <c r="J405" s="1"/>
      <c r="K405" s="1"/>
      <c r="L405" s="1"/>
      <c r="M405" s="1"/>
      <c r="N405" s="1"/>
      <c r="O405" s="1"/>
      <c r="P405" s="26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  <c r="AZ405" s="1"/>
      <c r="BA405" s="1"/>
      <c r="BB405" s="1"/>
      <c r="BC405" s="1"/>
      <c r="BD405" s="1"/>
    </row>
    <row r="406" spans="1:56" x14ac:dyDescent="0.25">
      <c r="A406" s="1"/>
      <c r="B406" s="1"/>
      <c r="C406" s="1"/>
      <c r="D406" s="1"/>
      <c r="E406" s="1"/>
      <c r="F406" s="1"/>
      <c r="G406" s="1"/>
      <c r="H406" s="1"/>
      <c r="I406" s="7"/>
      <c r="J406" s="1"/>
      <c r="K406" s="1"/>
      <c r="L406" s="1"/>
      <c r="M406" s="1"/>
      <c r="N406" s="1"/>
      <c r="O406" s="1"/>
      <c r="P406" s="26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  <c r="AZ406" s="1"/>
      <c r="BA406" s="1"/>
      <c r="BB406" s="1"/>
      <c r="BC406" s="1"/>
      <c r="BD406" s="1"/>
    </row>
    <row r="407" spans="1:56" x14ac:dyDescent="0.25">
      <c r="A407" s="1"/>
      <c r="B407" s="1"/>
      <c r="C407" s="1"/>
      <c r="D407" s="1"/>
      <c r="E407" s="1"/>
      <c r="F407" s="1"/>
      <c r="G407" s="1"/>
      <c r="H407" s="1"/>
      <c r="I407" s="7"/>
      <c r="J407" s="1"/>
      <c r="K407" s="1"/>
      <c r="L407" s="1"/>
      <c r="M407" s="1"/>
      <c r="N407" s="1"/>
      <c r="O407" s="1"/>
      <c r="P407" s="26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  <c r="AZ407" s="1"/>
      <c r="BA407" s="1"/>
      <c r="BB407" s="1"/>
      <c r="BC407" s="1"/>
      <c r="BD407" s="1"/>
    </row>
    <row r="408" spans="1:56" x14ac:dyDescent="0.25">
      <c r="A408" s="1"/>
      <c r="B408" s="1"/>
      <c r="C408" s="1"/>
      <c r="D408" s="1"/>
      <c r="E408" s="1"/>
      <c r="F408" s="1"/>
      <c r="G408" s="1"/>
      <c r="H408" s="1"/>
      <c r="I408" s="7"/>
      <c r="J408" s="1"/>
      <c r="K408" s="1"/>
      <c r="L408" s="1"/>
      <c r="M408" s="1"/>
      <c r="N408" s="1"/>
      <c r="O408" s="1"/>
      <c r="P408" s="26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  <c r="AZ408" s="1"/>
      <c r="BA408" s="1"/>
      <c r="BB408" s="1"/>
      <c r="BC408" s="1"/>
      <c r="BD408" s="1"/>
    </row>
    <row r="409" spans="1:56" x14ac:dyDescent="0.25">
      <c r="A409" s="1"/>
      <c r="B409" s="1"/>
      <c r="C409" s="1"/>
      <c r="D409" s="1"/>
      <c r="E409" s="1"/>
      <c r="F409" s="1"/>
      <c r="G409" s="1"/>
      <c r="H409" s="1"/>
      <c r="I409" s="7"/>
      <c r="J409" s="1"/>
      <c r="K409" s="1"/>
      <c r="L409" s="1"/>
      <c r="M409" s="1"/>
      <c r="N409" s="1"/>
      <c r="O409" s="1"/>
      <c r="P409" s="26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  <c r="AZ409" s="1"/>
      <c r="BA409" s="1"/>
      <c r="BB409" s="1"/>
      <c r="BC409" s="1"/>
      <c r="BD409" s="1"/>
    </row>
    <row r="410" spans="1:56" x14ac:dyDescent="0.25">
      <c r="A410" s="1"/>
      <c r="B410" s="1"/>
      <c r="C410" s="1"/>
      <c r="D410" s="1"/>
      <c r="E410" s="1"/>
      <c r="F410" s="1"/>
      <c r="G410" s="1"/>
      <c r="H410" s="1"/>
      <c r="I410" s="7"/>
      <c r="J410" s="1"/>
      <c r="K410" s="1"/>
      <c r="L410" s="1"/>
      <c r="M410" s="1"/>
      <c r="N410" s="1"/>
      <c r="O410" s="1"/>
      <c r="P410" s="26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  <c r="AZ410" s="1"/>
      <c r="BA410" s="1"/>
      <c r="BB410" s="1"/>
      <c r="BC410" s="1"/>
      <c r="BD410" s="1"/>
    </row>
    <row r="411" spans="1:56" x14ac:dyDescent="0.25">
      <c r="A411" s="1"/>
      <c r="B411" s="1"/>
      <c r="C411" s="1"/>
      <c r="D411" s="1"/>
      <c r="E411" s="1"/>
      <c r="F411" s="1"/>
      <c r="G411" s="1"/>
      <c r="H411" s="1"/>
      <c r="I411" s="7"/>
      <c r="J411" s="1"/>
      <c r="K411" s="1"/>
      <c r="L411" s="1"/>
      <c r="M411" s="1"/>
      <c r="N411" s="1"/>
      <c r="O411" s="1"/>
      <c r="P411" s="26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  <c r="AZ411" s="1"/>
      <c r="BA411" s="1"/>
      <c r="BB411" s="1"/>
      <c r="BC411" s="1"/>
      <c r="BD411" s="1"/>
    </row>
    <row r="412" spans="1:56" x14ac:dyDescent="0.25">
      <c r="A412" s="1"/>
      <c r="B412" s="1"/>
      <c r="C412" s="1"/>
      <c r="D412" s="1"/>
      <c r="E412" s="1"/>
      <c r="F412" s="1"/>
      <c r="G412" s="1"/>
      <c r="H412" s="1"/>
      <c r="I412" s="7"/>
      <c r="J412" s="1"/>
      <c r="K412" s="1"/>
      <c r="L412" s="1"/>
      <c r="M412" s="1"/>
      <c r="N412" s="1"/>
      <c r="O412" s="1"/>
      <c r="P412" s="26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  <c r="AZ412" s="1"/>
      <c r="BA412" s="1"/>
      <c r="BB412" s="1"/>
      <c r="BC412" s="1"/>
      <c r="BD412" s="1"/>
    </row>
    <row r="413" spans="1:56" x14ac:dyDescent="0.25">
      <c r="A413" s="1"/>
      <c r="B413" s="1"/>
      <c r="C413" s="1"/>
      <c r="D413" s="1"/>
      <c r="E413" s="1"/>
      <c r="F413" s="1"/>
      <c r="G413" s="1"/>
      <c r="H413" s="1"/>
      <c r="I413" s="7"/>
      <c r="J413" s="1"/>
      <c r="K413" s="1"/>
      <c r="L413" s="1"/>
      <c r="M413" s="1"/>
      <c r="N413" s="1"/>
      <c r="O413" s="1"/>
      <c r="P413" s="26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  <c r="AZ413" s="1"/>
      <c r="BA413" s="1"/>
      <c r="BB413" s="1"/>
      <c r="BC413" s="1"/>
      <c r="BD413" s="1"/>
    </row>
    <row r="414" spans="1:56" x14ac:dyDescent="0.25">
      <c r="A414" s="1"/>
      <c r="B414" s="1"/>
      <c r="C414" s="1"/>
      <c r="D414" s="1"/>
      <c r="E414" s="1"/>
      <c r="F414" s="1"/>
      <c r="G414" s="1"/>
      <c r="H414" s="1"/>
      <c r="I414" s="7"/>
      <c r="J414" s="1"/>
      <c r="K414" s="1"/>
      <c r="L414" s="1"/>
      <c r="M414" s="1"/>
      <c r="N414" s="1"/>
      <c r="O414" s="1"/>
      <c r="P414" s="26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  <c r="AZ414" s="1"/>
      <c r="BA414" s="1"/>
      <c r="BB414" s="1"/>
      <c r="BC414" s="1"/>
      <c r="BD414" s="1"/>
    </row>
    <row r="415" spans="1:56" x14ac:dyDescent="0.25">
      <c r="A415" s="1"/>
      <c r="B415" s="1"/>
      <c r="C415" s="1"/>
      <c r="D415" s="1"/>
      <c r="E415" s="1"/>
      <c r="F415" s="1"/>
      <c r="G415" s="1"/>
      <c r="H415" s="1"/>
      <c r="I415" s="7"/>
      <c r="J415" s="1"/>
      <c r="K415" s="1"/>
      <c r="L415" s="1"/>
      <c r="M415" s="1"/>
      <c r="N415" s="1"/>
      <c r="O415" s="1"/>
      <c r="P415" s="26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  <c r="AZ415" s="1"/>
      <c r="BA415" s="1"/>
      <c r="BB415" s="1"/>
      <c r="BC415" s="1"/>
      <c r="BD415" s="1"/>
    </row>
    <row r="416" spans="1:56" x14ac:dyDescent="0.25">
      <c r="A416" s="1"/>
      <c r="B416" s="1"/>
      <c r="C416" s="1"/>
      <c r="D416" s="1"/>
      <c r="E416" s="1"/>
      <c r="F416" s="1"/>
      <c r="G416" s="1"/>
      <c r="H416" s="1"/>
      <c r="I416" s="7"/>
      <c r="J416" s="1"/>
      <c r="K416" s="1"/>
      <c r="L416" s="1"/>
      <c r="M416" s="1"/>
      <c r="N416" s="1"/>
      <c r="O416" s="1"/>
      <c r="P416" s="26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  <c r="AZ416" s="1"/>
      <c r="BA416" s="1"/>
      <c r="BB416" s="1"/>
      <c r="BC416" s="1"/>
      <c r="BD416" s="1"/>
    </row>
    <row r="417" spans="1:56" x14ac:dyDescent="0.25">
      <c r="A417" s="1"/>
      <c r="B417" s="1"/>
      <c r="C417" s="1"/>
      <c r="D417" s="1"/>
      <c r="E417" s="1"/>
      <c r="F417" s="1"/>
      <c r="G417" s="1"/>
      <c r="H417" s="1"/>
      <c r="I417" s="7"/>
      <c r="J417" s="1"/>
      <c r="K417" s="1"/>
      <c r="L417" s="1"/>
      <c r="M417" s="1"/>
      <c r="N417" s="1"/>
      <c r="O417" s="1"/>
      <c r="P417" s="26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  <c r="AZ417" s="1"/>
      <c r="BA417" s="1"/>
      <c r="BB417" s="1"/>
      <c r="BC417" s="1"/>
      <c r="BD417" s="1"/>
    </row>
    <row r="418" spans="1:56" x14ac:dyDescent="0.25">
      <c r="A418" s="1"/>
      <c r="B418" s="1"/>
      <c r="C418" s="1"/>
      <c r="D418" s="1"/>
      <c r="E418" s="1"/>
      <c r="F418" s="1"/>
      <c r="G418" s="1"/>
      <c r="H418" s="1"/>
      <c r="I418" s="7"/>
      <c r="J418" s="1"/>
      <c r="K418" s="1"/>
      <c r="L418" s="1"/>
      <c r="M418" s="1"/>
      <c r="N418" s="1"/>
      <c r="O418" s="1"/>
      <c r="P418" s="26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  <c r="AZ418" s="1"/>
      <c r="BA418" s="1"/>
      <c r="BB418" s="1"/>
      <c r="BC418" s="1"/>
      <c r="BD418" s="1"/>
    </row>
    <row r="419" spans="1:56" x14ac:dyDescent="0.25">
      <c r="A419" s="1"/>
      <c r="B419" s="1"/>
      <c r="C419" s="1"/>
      <c r="D419" s="1"/>
      <c r="E419" s="1"/>
      <c r="F419" s="1"/>
      <c r="G419" s="1"/>
      <c r="H419" s="1"/>
      <c r="I419" s="7"/>
      <c r="J419" s="1"/>
      <c r="K419" s="1"/>
      <c r="L419" s="1"/>
      <c r="M419" s="1"/>
      <c r="N419" s="1"/>
      <c r="O419" s="1"/>
      <c r="P419" s="26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  <c r="AZ419" s="1"/>
      <c r="BA419" s="1"/>
      <c r="BB419" s="1"/>
      <c r="BC419" s="1"/>
      <c r="BD419" s="1"/>
    </row>
    <row r="420" spans="1:56" x14ac:dyDescent="0.25">
      <c r="A420" s="1"/>
      <c r="B420" s="1"/>
      <c r="C420" s="1"/>
      <c r="D420" s="1"/>
      <c r="E420" s="1"/>
      <c r="F420" s="1"/>
      <c r="G420" s="1"/>
      <c r="H420" s="1"/>
      <c r="I420" s="7"/>
      <c r="J420" s="1"/>
      <c r="K420" s="1"/>
      <c r="L420" s="1"/>
      <c r="M420" s="1"/>
      <c r="N420" s="1"/>
      <c r="O420" s="1"/>
      <c r="P420" s="26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  <c r="AZ420" s="1"/>
      <c r="BA420" s="1"/>
      <c r="BB420" s="1"/>
      <c r="BC420" s="1"/>
      <c r="BD420" s="1"/>
    </row>
    <row r="421" spans="1:56" x14ac:dyDescent="0.25">
      <c r="A421" s="1"/>
      <c r="B421" s="1"/>
      <c r="C421" s="1"/>
      <c r="D421" s="1"/>
      <c r="E421" s="1"/>
      <c r="F421" s="1"/>
      <c r="G421" s="1"/>
      <c r="H421" s="1"/>
      <c r="I421" s="7"/>
      <c r="J421" s="1"/>
      <c r="K421" s="1"/>
      <c r="L421" s="1"/>
      <c r="M421" s="1"/>
      <c r="N421" s="1"/>
      <c r="O421" s="1"/>
      <c r="P421" s="26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  <c r="AZ421" s="1"/>
      <c r="BA421" s="1"/>
      <c r="BB421" s="1"/>
      <c r="BC421" s="1"/>
      <c r="BD421" s="1"/>
    </row>
    <row r="422" spans="1:56" x14ac:dyDescent="0.25">
      <c r="A422" s="1"/>
      <c r="B422" s="1"/>
      <c r="C422" s="1"/>
      <c r="D422" s="1"/>
      <c r="E422" s="1"/>
      <c r="F422" s="1"/>
      <c r="G422" s="1"/>
      <c r="H422" s="1"/>
      <c r="I422" s="7"/>
      <c r="J422" s="1"/>
      <c r="K422" s="1"/>
      <c r="L422" s="1"/>
      <c r="M422" s="1"/>
      <c r="N422" s="1"/>
      <c r="O422" s="1"/>
      <c r="P422" s="26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  <c r="AZ422" s="1"/>
      <c r="BA422" s="1"/>
      <c r="BB422" s="1"/>
      <c r="BC422" s="1"/>
      <c r="BD422" s="1"/>
    </row>
    <row r="423" spans="1:56" x14ac:dyDescent="0.25">
      <c r="A423" s="1"/>
      <c r="B423" s="1"/>
      <c r="C423" s="1"/>
      <c r="D423" s="1"/>
      <c r="E423" s="1"/>
      <c r="F423" s="1"/>
      <c r="G423" s="1"/>
      <c r="H423" s="1"/>
      <c r="I423" s="7"/>
      <c r="J423" s="1"/>
      <c r="K423" s="1"/>
      <c r="L423" s="1"/>
      <c r="M423" s="1"/>
      <c r="N423" s="1"/>
      <c r="O423" s="1"/>
      <c r="P423" s="26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  <c r="AZ423" s="1"/>
      <c r="BA423" s="1"/>
      <c r="BB423" s="1"/>
      <c r="BC423" s="1"/>
      <c r="BD423" s="1"/>
    </row>
    <row r="424" spans="1:56" x14ac:dyDescent="0.25">
      <c r="A424" s="1"/>
      <c r="B424" s="1"/>
      <c r="C424" s="1"/>
      <c r="D424" s="1"/>
      <c r="E424" s="1"/>
      <c r="F424" s="1"/>
      <c r="G424" s="1"/>
      <c r="H424" s="1"/>
      <c r="I424" s="7"/>
      <c r="J424" s="1"/>
      <c r="K424" s="1"/>
      <c r="L424" s="1"/>
      <c r="M424" s="1"/>
      <c r="N424" s="1"/>
      <c r="O424" s="1"/>
      <c r="P424" s="26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  <c r="AZ424" s="1"/>
      <c r="BA424" s="1"/>
      <c r="BB424" s="1"/>
      <c r="BC424" s="1"/>
      <c r="BD424" s="1"/>
    </row>
    <row r="425" spans="1:56" x14ac:dyDescent="0.25">
      <c r="A425" s="1"/>
      <c r="B425" s="1"/>
      <c r="C425" s="1"/>
      <c r="D425" s="1"/>
      <c r="E425" s="1"/>
      <c r="F425" s="1"/>
      <c r="G425" s="1"/>
      <c r="H425" s="1"/>
      <c r="I425" s="7"/>
      <c r="J425" s="1"/>
      <c r="K425" s="1"/>
      <c r="L425" s="1"/>
      <c r="M425" s="1"/>
      <c r="N425" s="1"/>
      <c r="O425" s="1"/>
      <c r="P425" s="26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  <c r="AZ425" s="1"/>
      <c r="BA425" s="1"/>
      <c r="BB425" s="1"/>
      <c r="BC425" s="1"/>
      <c r="BD425" s="1"/>
    </row>
    <row r="426" spans="1:56" x14ac:dyDescent="0.25">
      <c r="A426" s="1"/>
      <c r="B426" s="1"/>
      <c r="C426" s="1"/>
      <c r="D426" s="1"/>
      <c r="E426" s="1"/>
      <c r="F426" s="1"/>
      <c r="G426" s="1"/>
      <c r="H426" s="1"/>
      <c r="I426" s="7"/>
      <c r="J426" s="1"/>
      <c r="K426" s="1"/>
      <c r="L426" s="1"/>
      <c r="M426" s="1"/>
      <c r="N426" s="1"/>
      <c r="O426" s="1"/>
      <c r="P426" s="26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  <c r="AZ426" s="1"/>
      <c r="BA426" s="1"/>
      <c r="BB426" s="1"/>
      <c r="BC426" s="1"/>
      <c r="BD426" s="1"/>
    </row>
    <row r="427" spans="1:56" x14ac:dyDescent="0.25">
      <c r="A427" s="1"/>
      <c r="B427" s="1"/>
      <c r="C427" s="1"/>
      <c r="D427" s="1"/>
      <c r="E427" s="1"/>
      <c r="F427" s="1"/>
      <c r="G427" s="1"/>
      <c r="H427" s="1"/>
      <c r="I427" s="7"/>
      <c r="J427" s="1"/>
      <c r="K427" s="1"/>
      <c r="L427" s="1"/>
      <c r="M427" s="1"/>
      <c r="N427" s="1"/>
      <c r="O427" s="1"/>
      <c r="P427" s="26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  <c r="AZ427" s="1"/>
      <c r="BA427" s="1"/>
      <c r="BB427" s="1"/>
      <c r="BC427" s="1"/>
      <c r="BD427" s="1"/>
    </row>
    <row r="428" spans="1:56" x14ac:dyDescent="0.25">
      <c r="A428" s="1"/>
      <c r="B428" s="1"/>
      <c r="C428" s="1"/>
      <c r="D428" s="1"/>
      <c r="E428" s="1"/>
      <c r="F428" s="1"/>
      <c r="G428" s="1"/>
      <c r="H428" s="1"/>
      <c r="I428" s="7"/>
      <c r="J428" s="1"/>
      <c r="K428" s="1"/>
      <c r="L428" s="1"/>
      <c r="M428" s="1"/>
      <c r="N428" s="1"/>
      <c r="O428" s="1"/>
      <c r="P428" s="26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  <c r="AZ428" s="1"/>
      <c r="BA428" s="1"/>
      <c r="BB428" s="1"/>
      <c r="BC428" s="1"/>
      <c r="BD428" s="1"/>
    </row>
    <row r="429" spans="1:56" x14ac:dyDescent="0.25">
      <c r="A429" s="1"/>
      <c r="B429" s="1"/>
      <c r="C429" s="1"/>
      <c r="D429" s="1"/>
      <c r="E429" s="1"/>
      <c r="F429" s="1"/>
      <c r="G429" s="1"/>
      <c r="H429" s="1"/>
      <c r="I429" s="7"/>
      <c r="J429" s="1"/>
      <c r="K429" s="1"/>
      <c r="L429" s="1"/>
      <c r="M429" s="1"/>
      <c r="N429" s="1"/>
      <c r="O429" s="1"/>
      <c r="P429" s="26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  <c r="AZ429" s="1"/>
      <c r="BA429" s="1"/>
      <c r="BB429" s="1"/>
      <c r="BC429" s="1"/>
      <c r="BD429" s="1"/>
    </row>
    <row r="430" spans="1:56" x14ac:dyDescent="0.25">
      <c r="A430" s="1"/>
      <c r="B430" s="1"/>
      <c r="C430" s="1"/>
      <c r="D430" s="1"/>
      <c r="E430" s="1"/>
      <c r="F430" s="1"/>
      <c r="G430" s="1"/>
      <c r="H430" s="1"/>
      <c r="I430" s="7"/>
      <c r="J430" s="1"/>
      <c r="K430" s="1"/>
      <c r="L430" s="1"/>
      <c r="M430" s="1"/>
      <c r="N430" s="1"/>
      <c r="O430" s="1"/>
      <c r="P430" s="26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  <c r="AZ430" s="1"/>
      <c r="BA430" s="1"/>
      <c r="BB430" s="1"/>
      <c r="BC430" s="1"/>
      <c r="BD430" s="1"/>
    </row>
    <row r="431" spans="1:56" x14ac:dyDescent="0.25">
      <c r="A431" s="1"/>
      <c r="B431" s="1"/>
      <c r="C431" s="1"/>
      <c r="D431" s="1"/>
      <c r="E431" s="1"/>
      <c r="F431" s="1"/>
      <c r="G431" s="1"/>
      <c r="H431" s="1"/>
      <c r="I431" s="7"/>
      <c r="J431" s="1"/>
      <c r="K431" s="1"/>
      <c r="L431" s="1"/>
      <c r="M431" s="1"/>
      <c r="N431" s="1"/>
      <c r="O431" s="1"/>
      <c r="P431" s="26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  <c r="AZ431" s="1"/>
      <c r="BA431" s="1"/>
      <c r="BB431" s="1"/>
      <c r="BC431" s="1"/>
      <c r="BD431" s="1"/>
    </row>
    <row r="432" spans="1:56" x14ac:dyDescent="0.25">
      <c r="A432" s="1"/>
      <c r="B432" s="1"/>
      <c r="C432" s="1"/>
      <c r="D432" s="1"/>
      <c r="E432" s="1"/>
      <c r="F432" s="1"/>
      <c r="G432" s="1"/>
      <c r="H432" s="1"/>
      <c r="I432" s="7"/>
      <c r="J432" s="1"/>
      <c r="K432" s="1"/>
      <c r="L432" s="1"/>
      <c r="M432" s="1"/>
      <c r="N432" s="1"/>
      <c r="O432" s="1"/>
      <c r="P432" s="26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  <c r="AZ432" s="1"/>
      <c r="BA432" s="1"/>
      <c r="BB432" s="1"/>
      <c r="BC432" s="1"/>
      <c r="BD432" s="1"/>
    </row>
    <row r="433" spans="1:56" x14ac:dyDescent="0.25">
      <c r="A433" s="1"/>
      <c r="B433" s="1"/>
      <c r="C433" s="1"/>
      <c r="D433" s="1"/>
      <c r="E433" s="1"/>
      <c r="F433" s="1"/>
      <c r="G433" s="1"/>
      <c r="H433" s="1"/>
      <c r="I433" s="7"/>
      <c r="J433" s="1"/>
      <c r="K433" s="1"/>
      <c r="L433" s="1"/>
      <c r="M433" s="1"/>
      <c r="N433" s="1"/>
      <c r="O433" s="1"/>
      <c r="P433" s="26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  <c r="AZ433" s="1"/>
      <c r="BA433" s="1"/>
      <c r="BB433" s="1"/>
      <c r="BC433" s="1"/>
      <c r="BD433" s="1"/>
    </row>
    <row r="434" spans="1:56" x14ac:dyDescent="0.25">
      <c r="A434" s="1"/>
      <c r="B434" s="1"/>
      <c r="C434" s="1"/>
      <c r="D434" s="1"/>
      <c r="E434" s="1"/>
      <c r="F434" s="1"/>
      <c r="G434" s="1"/>
      <c r="H434" s="1"/>
      <c r="I434" s="7"/>
      <c r="J434" s="1"/>
      <c r="K434" s="1"/>
      <c r="L434" s="1"/>
      <c r="M434" s="1"/>
      <c r="N434" s="1"/>
      <c r="O434" s="1"/>
      <c r="P434" s="26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  <c r="AZ434" s="1"/>
      <c r="BA434" s="1"/>
      <c r="BB434" s="1"/>
      <c r="BC434" s="1"/>
      <c r="BD434" s="1"/>
    </row>
    <row r="435" spans="1:56" x14ac:dyDescent="0.25">
      <c r="A435" s="1"/>
      <c r="B435" s="1"/>
      <c r="C435" s="1"/>
      <c r="D435" s="1"/>
      <c r="E435" s="1"/>
      <c r="F435" s="1"/>
      <c r="G435" s="1"/>
      <c r="H435" s="1"/>
      <c r="I435" s="7"/>
      <c r="J435" s="1"/>
      <c r="K435" s="1"/>
      <c r="L435" s="1"/>
      <c r="M435" s="1"/>
      <c r="N435" s="1"/>
      <c r="O435" s="1"/>
      <c r="P435" s="26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  <c r="AZ435" s="1"/>
      <c r="BA435" s="1"/>
      <c r="BB435" s="1"/>
      <c r="BC435" s="1"/>
      <c r="BD435" s="1"/>
    </row>
    <row r="436" spans="1:56" x14ac:dyDescent="0.25">
      <c r="A436" s="1"/>
      <c r="B436" s="1"/>
      <c r="C436" s="1"/>
      <c r="D436" s="1"/>
      <c r="E436" s="1"/>
      <c r="F436" s="1"/>
      <c r="G436" s="1"/>
      <c r="H436" s="1"/>
      <c r="I436" s="7"/>
      <c r="J436" s="1"/>
      <c r="K436" s="1"/>
      <c r="L436" s="1"/>
      <c r="M436" s="1"/>
      <c r="N436" s="1"/>
      <c r="O436" s="1"/>
      <c r="P436" s="26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  <c r="AZ436" s="1"/>
      <c r="BA436" s="1"/>
      <c r="BB436" s="1"/>
      <c r="BC436" s="1"/>
      <c r="BD436" s="1"/>
    </row>
    <row r="437" spans="1:56" x14ac:dyDescent="0.25">
      <c r="A437" s="1"/>
      <c r="B437" s="1"/>
      <c r="C437" s="1"/>
      <c r="D437" s="1"/>
      <c r="E437" s="1"/>
      <c r="F437" s="1"/>
      <c r="G437" s="1"/>
      <c r="H437" s="1"/>
      <c r="I437" s="7"/>
      <c r="J437" s="1"/>
      <c r="K437" s="1"/>
      <c r="L437" s="1"/>
      <c r="M437" s="1"/>
      <c r="N437" s="1"/>
      <c r="O437" s="1"/>
      <c r="P437" s="26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  <c r="AZ437" s="1"/>
      <c r="BA437" s="1"/>
      <c r="BB437" s="1"/>
      <c r="BC437" s="1"/>
      <c r="BD437" s="1"/>
    </row>
    <row r="438" spans="1:56" x14ac:dyDescent="0.25">
      <c r="A438" s="1"/>
      <c r="B438" s="1"/>
      <c r="C438" s="1"/>
      <c r="D438" s="1"/>
      <c r="E438" s="1"/>
      <c r="F438" s="1"/>
      <c r="G438" s="1"/>
      <c r="H438" s="1"/>
      <c r="I438" s="7"/>
      <c r="J438" s="1"/>
      <c r="K438" s="1"/>
      <c r="L438" s="1"/>
      <c r="M438" s="1"/>
      <c r="N438" s="1"/>
      <c r="O438" s="1"/>
      <c r="P438" s="26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  <c r="AZ438" s="1"/>
      <c r="BA438" s="1"/>
      <c r="BB438" s="1"/>
      <c r="BC438" s="1"/>
      <c r="BD438" s="1"/>
    </row>
    <row r="439" spans="1:56" x14ac:dyDescent="0.25">
      <c r="A439" s="1"/>
      <c r="B439" s="1"/>
      <c r="C439" s="1"/>
      <c r="D439" s="1"/>
      <c r="E439" s="1"/>
      <c r="F439" s="1"/>
      <c r="G439" s="1"/>
      <c r="H439" s="1"/>
      <c r="I439" s="7"/>
      <c r="J439" s="1"/>
      <c r="K439" s="1"/>
      <c r="L439" s="1"/>
      <c r="M439" s="1"/>
      <c r="N439" s="1"/>
      <c r="O439" s="1"/>
      <c r="P439" s="26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  <c r="AZ439" s="1"/>
      <c r="BA439" s="1"/>
      <c r="BB439" s="1"/>
      <c r="BC439" s="1"/>
      <c r="BD439" s="1"/>
    </row>
    <row r="440" spans="1:56" x14ac:dyDescent="0.25">
      <c r="A440" s="1"/>
      <c r="B440" s="1"/>
      <c r="C440" s="1"/>
      <c r="D440" s="1"/>
      <c r="E440" s="1"/>
      <c r="F440" s="1"/>
      <c r="G440" s="1"/>
      <c r="H440" s="1"/>
      <c r="I440" s="7"/>
      <c r="J440" s="1"/>
      <c r="K440" s="1"/>
      <c r="L440" s="1"/>
      <c r="M440" s="1"/>
      <c r="N440" s="1"/>
      <c r="O440" s="1"/>
      <c r="P440" s="26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  <c r="AZ440" s="1"/>
      <c r="BA440" s="1"/>
      <c r="BB440" s="1"/>
      <c r="BC440" s="1"/>
      <c r="BD440" s="1"/>
    </row>
    <row r="441" spans="1:56" x14ac:dyDescent="0.25">
      <c r="A441" s="1"/>
      <c r="B441" s="1"/>
      <c r="C441" s="1"/>
      <c r="D441" s="1"/>
      <c r="E441" s="1"/>
      <c r="F441" s="1"/>
      <c r="G441" s="1"/>
      <c r="H441" s="1"/>
      <c r="I441" s="7"/>
      <c r="J441" s="1"/>
      <c r="K441" s="1"/>
      <c r="L441" s="1"/>
      <c r="M441" s="1"/>
      <c r="N441" s="1"/>
      <c r="O441" s="1"/>
      <c r="P441" s="26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  <c r="AZ441" s="1"/>
      <c r="BA441" s="1"/>
      <c r="BB441" s="1"/>
      <c r="BC441" s="1"/>
      <c r="BD441" s="1"/>
    </row>
    <row r="442" spans="1:56" x14ac:dyDescent="0.25">
      <c r="A442" s="1"/>
      <c r="B442" s="1"/>
      <c r="C442" s="1"/>
      <c r="D442" s="1"/>
      <c r="E442" s="1"/>
      <c r="F442" s="1"/>
      <c r="G442" s="1"/>
      <c r="H442" s="1"/>
      <c r="I442" s="7"/>
      <c r="J442" s="1"/>
      <c r="K442" s="1"/>
      <c r="L442" s="1"/>
      <c r="M442" s="1"/>
      <c r="N442" s="1"/>
      <c r="O442" s="1"/>
      <c r="P442" s="26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  <c r="AZ442" s="1"/>
      <c r="BA442" s="1"/>
      <c r="BB442" s="1"/>
      <c r="BC442" s="1"/>
      <c r="BD442" s="1"/>
    </row>
    <row r="443" spans="1:56" x14ac:dyDescent="0.25">
      <c r="A443" s="1"/>
      <c r="B443" s="1"/>
      <c r="C443" s="1"/>
      <c r="D443" s="1"/>
      <c r="E443" s="1"/>
      <c r="F443" s="1"/>
      <c r="G443" s="1"/>
      <c r="H443" s="1"/>
      <c r="I443" s="7"/>
      <c r="J443" s="1"/>
      <c r="K443" s="1"/>
      <c r="L443" s="1"/>
      <c r="M443" s="1"/>
      <c r="N443" s="1"/>
      <c r="O443" s="1"/>
      <c r="P443" s="26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  <c r="AZ443" s="1"/>
      <c r="BA443" s="1"/>
      <c r="BB443" s="1"/>
      <c r="BC443" s="1"/>
      <c r="BD443" s="1"/>
    </row>
    <row r="444" spans="1:56" x14ac:dyDescent="0.25">
      <c r="A444" s="1"/>
      <c r="B444" s="1"/>
      <c r="C444" s="1"/>
      <c r="D444" s="1"/>
      <c r="E444" s="1"/>
      <c r="F444" s="1"/>
      <c r="G444" s="1"/>
      <c r="H444" s="1"/>
      <c r="I444" s="7"/>
      <c r="J444" s="1"/>
      <c r="K444" s="1"/>
      <c r="L444" s="1"/>
      <c r="M444" s="1"/>
      <c r="N444" s="1"/>
      <c r="O444" s="1"/>
      <c r="P444" s="26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  <c r="AZ444" s="1"/>
      <c r="BA444" s="1"/>
      <c r="BB444" s="1"/>
      <c r="BC444" s="1"/>
      <c r="BD444" s="1"/>
    </row>
    <row r="445" spans="1:56" x14ac:dyDescent="0.25">
      <c r="A445" s="1"/>
      <c r="B445" s="1"/>
      <c r="C445" s="1"/>
      <c r="D445" s="1"/>
      <c r="E445" s="1"/>
      <c r="F445" s="1"/>
      <c r="G445" s="1"/>
      <c r="H445" s="1"/>
      <c r="I445" s="7"/>
      <c r="J445" s="1"/>
      <c r="K445" s="1"/>
      <c r="L445" s="1"/>
      <c r="M445" s="1"/>
      <c r="N445" s="1"/>
      <c r="O445" s="1"/>
      <c r="P445" s="26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  <c r="AZ445" s="1"/>
      <c r="BA445" s="1"/>
      <c r="BB445" s="1"/>
      <c r="BC445" s="1"/>
      <c r="BD445" s="1"/>
    </row>
    <row r="446" spans="1:56" x14ac:dyDescent="0.25">
      <c r="A446" s="1"/>
      <c r="B446" s="1"/>
      <c r="C446" s="1"/>
      <c r="D446" s="1"/>
      <c r="E446" s="1"/>
      <c r="F446" s="1"/>
      <c r="G446" s="1"/>
      <c r="H446" s="1"/>
      <c r="I446" s="7"/>
      <c r="J446" s="1"/>
      <c r="K446" s="1"/>
      <c r="L446" s="1"/>
      <c r="M446" s="1"/>
      <c r="N446" s="1"/>
      <c r="O446" s="1"/>
      <c r="P446" s="26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  <c r="AZ446" s="1"/>
      <c r="BA446" s="1"/>
      <c r="BB446" s="1"/>
      <c r="BC446" s="1"/>
      <c r="BD446" s="1"/>
    </row>
    <row r="447" spans="1:56" x14ac:dyDescent="0.25">
      <c r="A447" s="1"/>
      <c r="B447" s="1"/>
      <c r="C447" s="1"/>
      <c r="D447" s="1"/>
      <c r="E447" s="1"/>
      <c r="F447" s="1"/>
      <c r="G447" s="1"/>
      <c r="H447" s="1"/>
      <c r="I447" s="7"/>
      <c r="J447" s="1"/>
      <c r="K447" s="1"/>
      <c r="L447" s="1"/>
      <c r="M447" s="1"/>
      <c r="N447" s="1"/>
      <c r="O447" s="1"/>
      <c r="P447" s="26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  <c r="AZ447" s="1"/>
      <c r="BA447" s="1"/>
      <c r="BB447" s="1"/>
      <c r="BC447" s="1"/>
      <c r="BD447" s="1"/>
    </row>
    <row r="448" spans="1:56" x14ac:dyDescent="0.25">
      <c r="A448" s="1"/>
      <c r="B448" s="1"/>
      <c r="C448" s="1"/>
      <c r="D448" s="1"/>
      <c r="E448" s="1"/>
      <c r="F448" s="1"/>
      <c r="G448" s="1"/>
      <c r="H448" s="1"/>
      <c r="I448" s="7"/>
      <c r="J448" s="1"/>
      <c r="K448" s="1"/>
      <c r="L448" s="1"/>
      <c r="M448" s="1"/>
      <c r="N448" s="1"/>
      <c r="O448" s="1"/>
      <c r="P448" s="26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  <c r="AZ448" s="1"/>
      <c r="BA448" s="1"/>
      <c r="BB448" s="1"/>
      <c r="BC448" s="1"/>
      <c r="BD448" s="1"/>
    </row>
    <row r="449" spans="1:56" x14ac:dyDescent="0.25">
      <c r="A449" s="1"/>
      <c r="B449" s="1"/>
      <c r="C449" s="1"/>
      <c r="D449" s="1"/>
      <c r="E449" s="1"/>
      <c r="F449" s="1"/>
      <c r="G449" s="1"/>
      <c r="H449" s="1"/>
      <c r="I449" s="7"/>
      <c r="J449" s="1"/>
      <c r="K449" s="1"/>
      <c r="L449" s="1"/>
      <c r="M449" s="1"/>
      <c r="N449" s="1"/>
      <c r="O449" s="1"/>
      <c r="P449" s="26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  <c r="AZ449" s="1"/>
      <c r="BA449" s="1"/>
      <c r="BB449" s="1"/>
      <c r="BC449" s="1"/>
      <c r="BD449" s="1"/>
    </row>
    <row r="450" spans="1:56" x14ac:dyDescent="0.25">
      <c r="A450" s="1"/>
      <c r="B450" s="1"/>
      <c r="C450" s="1"/>
      <c r="D450" s="1"/>
      <c r="E450" s="1"/>
      <c r="F450" s="1"/>
      <c r="G450" s="1"/>
      <c r="H450" s="1"/>
      <c r="I450" s="7"/>
      <c r="J450" s="1"/>
      <c r="K450" s="1"/>
      <c r="L450" s="1"/>
      <c r="M450" s="1"/>
      <c r="N450" s="1"/>
      <c r="O450" s="1"/>
      <c r="P450" s="26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  <c r="AZ450" s="1"/>
      <c r="BA450" s="1"/>
      <c r="BB450" s="1"/>
      <c r="BC450" s="1"/>
      <c r="BD450" s="1"/>
    </row>
    <row r="451" spans="1:56" x14ac:dyDescent="0.25">
      <c r="A451" s="1"/>
      <c r="B451" s="1"/>
      <c r="C451" s="1"/>
      <c r="D451" s="1"/>
      <c r="E451" s="1"/>
      <c r="F451" s="1"/>
      <c r="G451" s="1"/>
      <c r="H451" s="1"/>
      <c r="I451" s="7"/>
      <c r="J451" s="1"/>
      <c r="K451" s="1"/>
      <c r="L451" s="1"/>
      <c r="M451" s="1"/>
      <c r="N451" s="1"/>
      <c r="O451" s="1"/>
      <c r="P451" s="26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  <c r="AZ451" s="1"/>
      <c r="BA451" s="1"/>
      <c r="BB451" s="1"/>
      <c r="BC451" s="1"/>
      <c r="BD451" s="1"/>
    </row>
    <row r="452" spans="1:56" x14ac:dyDescent="0.25">
      <c r="A452" s="1"/>
      <c r="B452" s="1"/>
      <c r="C452" s="1"/>
      <c r="D452" s="1"/>
      <c r="E452" s="1"/>
      <c r="F452" s="1"/>
      <c r="G452" s="1"/>
      <c r="H452" s="1"/>
      <c r="I452" s="7"/>
      <c r="J452" s="1"/>
      <c r="K452" s="1"/>
      <c r="L452" s="1"/>
      <c r="M452" s="1"/>
      <c r="N452" s="1"/>
      <c r="O452" s="1"/>
      <c r="P452" s="26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  <c r="AZ452" s="1"/>
      <c r="BA452" s="1"/>
      <c r="BB452" s="1"/>
      <c r="BC452" s="1"/>
      <c r="BD452" s="1"/>
    </row>
    <row r="453" spans="1:56" x14ac:dyDescent="0.25">
      <c r="A453" s="1"/>
      <c r="B453" s="1"/>
      <c r="C453" s="1"/>
      <c r="D453" s="1"/>
      <c r="E453" s="1"/>
      <c r="F453" s="1"/>
      <c r="G453" s="1"/>
      <c r="H453" s="1"/>
      <c r="I453" s="7"/>
      <c r="J453" s="1"/>
      <c r="K453" s="1"/>
      <c r="L453" s="1"/>
      <c r="M453" s="1"/>
      <c r="N453" s="1"/>
      <c r="O453" s="1"/>
      <c r="P453" s="26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  <c r="AZ453" s="1"/>
      <c r="BA453" s="1"/>
      <c r="BB453" s="1"/>
      <c r="BC453" s="1"/>
      <c r="BD453" s="1"/>
    </row>
    <row r="454" spans="1:56" x14ac:dyDescent="0.25">
      <c r="A454" s="1"/>
      <c r="B454" s="1"/>
      <c r="C454" s="1"/>
      <c r="D454" s="1"/>
      <c r="E454" s="1"/>
      <c r="F454" s="1"/>
      <c r="G454" s="1"/>
      <c r="H454" s="1"/>
      <c r="I454" s="7"/>
      <c r="J454" s="1"/>
      <c r="K454" s="1"/>
      <c r="L454" s="1"/>
      <c r="M454" s="1"/>
      <c r="N454" s="1"/>
      <c r="O454" s="1"/>
      <c r="P454" s="26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  <c r="AZ454" s="1"/>
      <c r="BA454" s="1"/>
      <c r="BB454" s="1"/>
      <c r="BC454" s="1"/>
      <c r="BD454" s="1"/>
    </row>
    <row r="455" spans="1:56" x14ac:dyDescent="0.25">
      <c r="A455" s="1"/>
      <c r="B455" s="1"/>
      <c r="C455" s="1"/>
      <c r="D455" s="1"/>
      <c r="E455" s="1"/>
      <c r="F455" s="1"/>
      <c r="G455" s="1"/>
      <c r="H455" s="1"/>
      <c r="I455" s="7"/>
      <c r="J455" s="1"/>
      <c r="K455" s="1"/>
      <c r="L455" s="1"/>
      <c r="M455" s="1"/>
      <c r="N455" s="1"/>
      <c r="O455" s="1"/>
      <c r="P455" s="26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  <c r="AZ455" s="1"/>
      <c r="BA455" s="1"/>
      <c r="BB455" s="1"/>
      <c r="BC455" s="1"/>
      <c r="BD455" s="1"/>
    </row>
    <row r="456" spans="1:56" x14ac:dyDescent="0.25">
      <c r="A456" s="1"/>
      <c r="B456" s="1"/>
      <c r="C456" s="1"/>
      <c r="D456" s="1"/>
      <c r="E456" s="1"/>
      <c r="F456" s="1"/>
      <c r="G456" s="1"/>
      <c r="H456" s="1"/>
      <c r="I456" s="7"/>
      <c r="J456" s="1"/>
      <c r="K456" s="1"/>
      <c r="L456" s="1"/>
      <c r="M456" s="1"/>
      <c r="N456" s="1"/>
      <c r="O456" s="1"/>
      <c r="P456" s="26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  <c r="AZ456" s="1"/>
      <c r="BA456" s="1"/>
      <c r="BB456" s="1"/>
      <c r="BC456" s="1"/>
      <c r="BD456" s="1"/>
    </row>
    <row r="457" spans="1:56" x14ac:dyDescent="0.25">
      <c r="A457" s="1"/>
      <c r="B457" s="1"/>
      <c r="C457" s="1"/>
      <c r="D457" s="1"/>
      <c r="E457" s="1"/>
      <c r="F457" s="1"/>
      <c r="G457" s="1"/>
      <c r="H457" s="1"/>
      <c r="I457" s="7"/>
      <c r="J457" s="1"/>
      <c r="K457" s="1"/>
      <c r="L457" s="1"/>
      <c r="M457" s="1"/>
      <c r="N457" s="1"/>
      <c r="O457" s="1"/>
      <c r="P457" s="26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  <c r="AZ457" s="1"/>
      <c r="BA457" s="1"/>
      <c r="BB457" s="1"/>
      <c r="BC457" s="1"/>
      <c r="BD457" s="1"/>
    </row>
    <row r="458" spans="1:56" x14ac:dyDescent="0.25">
      <c r="A458" s="1"/>
      <c r="B458" s="1"/>
      <c r="C458" s="1"/>
      <c r="D458" s="1"/>
      <c r="E458" s="1"/>
      <c r="F458" s="1"/>
      <c r="G458" s="1"/>
      <c r="H458" s="1"/>
      <c r="I458" s="7"/>
      <c r="J458" s="1"/>
      <c r="K458" s="1"/>
      <c r="L458" s="1"/>
      <c r="M458" s="1"/>
      <c r="N458" s="1"/>
      <c r="O458" s="1"/>
      <c r="P458" s="26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  <c r="AZ458" s="1"/>
      <c r="BA458" s="1"/>
      <c r="BB458" s="1"/>
      <c r="BC458" s="1"/>
      <c r="BD458" s="1"/>
    </row>
    <row r="459" spans="1:56" x14ac:dyDescent="0.25">
      <c r="A459" s="1"/>
      <c r="B459" s="1"/>
      <c r="C459" s="1"/>
      <c r="D459" s="1"/>
      <c r="E459" s="1"/>
      <c r="F459" s="1"/>
      <c r="G459" s="1"/>
      <c r="H459" s="1"/>
      <c r="I459" s="7"/>
      <c r="J459" s="1"/>
      <c r="K459" s="1"/>
      <c r="L459" s="1"/>
      <c r="M459" s="1"/>
      <c r="N459" s="1"/>
      <c r="O459" s="1"/>
      <c r="P459" s="26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  <c r="AZ459" s="1"/>
      <c r="BA459" s="1"/>
      <c r="BB459" s="1"/>
      <c r="BC459" s="1"/>
      <c r="BD459" s="1"/>
    </row>
    <row r="460" spans="1:56" x14ac:dyDescent="0.25">
      <c r="A460" s="1"/>
      <c r="B460" s="1"/>
      <c r="C460" s="1"/>
      <c r="D460" s="1"/>
      <c r="E460" s="1"/>
      <c r="F460" s="1"/>
      <c r="G460" s="1"/>
      <c r="H460" s="1"/>
      <c r="I460" s="7"/>
      <c r="J460" s="1"/>
      <c r="K460" s="1"/>
      <c r="L460" s="1"/>
      <c r="M460" s="1"/>
      <c r="N460" s="1"/>
      <c r="O460" s="1"/>
      <c r="P460" s="26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  <c r="AZ460" s="1"/>
      <c r="BA460" s="1"/>
      <c r="BB460" s="1"/>
      <c r="BC460" s="1"/>
      <c r="BD460" s="1"/>
    </row>
    <row r="461" spans="1:56" x14ac:dyDescent="0.25">
      <c r="A461" s="1"/>
      <c r="B461" s="1"/>
      <c r="C461" s="1"/>
      <c r="D461" s="1"/>
      <c r="E461" s="1"/>
      <c r="F461" s="1"/>
      <c r="G461" s="1"/>
      <c r="H461" s="1"/>
      <c r="I461" s="7"/>
      <c r="J461" s="1"/>
      <c r="K461" s="1"/>
      <c r="L461" s="1"/>
      <c r="M461" s="1"/>
      <c r="N461" s="1"/>
      <c r="O461" s="1"/>
      <c r="P461" s="26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  <c r="AZ461" s="1"/>
      <c r="BA461" s="1"/>
      <c r="BB461" s="1"/>
      <c r="BC461" s="1"/>
      <c r="BD461" s="1"/>
    </row>
    <row r="462" spans="1:56" x14ac:dyDescent="0.25">
      <c r="A462" s="1"/>
      <c r="B462" s="1"/>
      <c r="C462" s="1"/>
      <c r="D462" s="1"/>
      <c r="E462" s="1"/>
      <c r="F462" s="1"/>
      <c r="G462" s="1"/>
      <c r="H462" s="1"/>
      <c r="I462" s="7"/>
      <c r="J462" s="1"/>
      <c r="K462" s="1"/>
      <c r="L462" s="1"/>
      <c r="M462" s="1"/>
      <c r="N462" s="1"/>
      <c r="O462" s="1"/>
      <c r="P462" s="26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  <c r="AZ462" s="1"/>
      <c r="BA462" s="1"/>
      <c r="BB462" s="1"/>
      <c r="BC462" s="1"/>
      <c r="BD462" s="1"/>
    </row>
    <row r="463" spans="1:56" x14ac:dyDescent="0.25">
      <c r="A463" s="1"/>
      <c r="B463" s="1"/>
      <c r="C463" s="1"/>
      <c r="D463" s="1"/>
      <c r="E463" s="1"/>
      <c r="F463" s="1"/>
      <c r="G463" s="1"/>
      <c r="H463" s="1"/>
      <c r="I463" s="7"/>
      <c r="J463" s="1"/>
      <c r="K463" s="1"/>
      <c r="L463" s="1"/>
      <c r="M463" s="1"/>
      <c r="N463" s="1"/>
      <c r="O463" s="1"/>
      <c r="P463" s="26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  <c r="AZ463" s="1"/>
      <c r="BA463" s="1"/>
      <c r="BB463" s="1"/>
      <c r="BC463" s="1"/>
      <c r="BD463" s="1"/>
    </row>
    <row r="464" spans="1:56" x14ac:dyDescent="0.25">
      <c r="A464" s="1"/>
      <c r="B464" s="1"/>
      <c r="C464" s="1"/>
      <c r="D464" s="1"/>
      <c r="E464" s="1"/>
      <c r="F464" s="1"/>
      <c r="G464" s="1"/>
      <c r="H464" s="1"/>
      <c r="I464" s="7"/>
      <c r="J464" s="1"/>
      <c r="K464" s="1"/>
      <c r="L464" s="1"/>
      <c r="M464" s="1"/>
      <c r="N464" s="1"/>
      <c r="O464" s="1"/>
      <c r="P464" s="26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  <c r="AZ464" s="1"/>
      <c r="BA464" s="1"/>
      <c r="BB464" s="1"/>
      <c r="BC464" s="1"/>
      <c r="BD464" s="1"/>
    </row>
    <row r="465" spans="1:56" x14ac:dyDescent="0.25">
      <c r="A465" s="1"/>
      <c r="B465" s="1"/>
      <c r="C465" s="1"/>
      <c r="D465" s="1"/>
      <c r="E465" s="1"/>
      <c r="F465" s="1"/>
      <c r="G465" s="1"/>
      <c r="H465" s="1"/>
      <c r="I465" s="7"/>
      <c r="J465" s="1"/>
      <c r="K465" s="1"/>
      <c r="L465" s="1"/>
      <c r="M465" s="1"/>
      <c r="N465" s="1"/>
      <c r="O465" s="1"/>
      <c r="P465" s="26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  <c r="AZ465" s="1"/>
      <c r="BA465" s="1"/>
      <c r="BB465" s="1"/>
      <c r="BC465" s="1"/>
      <c r="BD465" s="1"/>
    </row>
    <row r="466" spans="1:56" x14ac:dyDescent="0.25">
      <c r="A466" s="1"/>
      <c r="B466" s="1"/>
      <c r="C466" s="1"/>
      <c r="D466" s="1"/>
      <c r="E466" s="1"/>
      <c r="F466" s="1"/>
      <c r="G466" s="1"/>
      <c r="H466" s="1"/>
      <c r="I466" s="7"/>
      <c r="J466" s="1"/>
      <c r="K466" s="1"/>
      <c r="L466" s="1"/>
      <c r="M466" s="1"/>
      <c r="N466" s="1"/>
      <c r="O466" s="1"/>
      <c r="P466" s="26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  <c r="AZ466" s="1"/>
      <c r="BA466" s="1"/>
      <c r="BB466" s="1"/>
      <c r="BC466" s="1"/>
      <c r="BD466" s="1"/>
    </row>
    <row r="467" spans="1:56" x14ac:dyDescent="0.25">
      <c r="A467" s="1"/>
      <c r="B467" s="1"/>
      <c r="C467" s="1"/>
      <c r="D467" s="1"/>
      <c r="E467" s="1"/>
      <c r="F467" s="1"/>
      <c r="G467" s="1"/>
      <c r="H467" s="1"/>
      <c r="I467" s="7"/>
      <c r="J467" s="1"/>
      <c r="K467" s="1"/>
      <c r="L467" s="1"/>
      <c r="M467" s="1"/>
      <c r="N467" s="1"/>
      <c r="O467" s="1"/>
      <c r="P467" s="26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  <c r="AZ467" s="1"/>
      <c r="BA467" s="1"/>
      <c r="BB467" s="1"/>
      <c r="BC467" s="1"/>
      <c r="BD467" s="1"/>
    </row>
    <row r="468" spans="1:56" x14ac:dyDescent="0.25">
      <c r="A468" s="1"/>
      <c r="B468" s="1"/>
      <c r="C468" s="1"/>
      <c r="D468" s="1"/>
      <c r="E468" s="1"/>
      <c r="F468" s="1"/>
      <c r="G468" s="1"/>
      <c r="H468" s="1"/>
      <c r="I468" s="7"/>
      <c r="J468" s="1"/>
      <c r="K468" s="1"/>
      <c r="L468" s="1"/>
      <c r="M468" s="1"/>
      <c r="N468" s="1"/>
      <c r="O468" s="1"/>
      <c r="P468" s="26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  <c r="AZ468" s="1"/>
      <c r="BA468" s="1"/>
      <c r="BB468" s="1"/>
      <c r="BC468" s="1"/>
      <c r="BD468" s="1"/>
    </row>
    <row r="469" spans="1:56" x14ac:dyDescent="0.25">
      <c r="A469" s="1"/>
      <c r="B469" s="1"/>
      <c r="C469" s="1"/>
      <c r="D469" s="1"/>
      <c r="E469" s="1"/>
      <c r="F469" s="1"/>
      <c r="G469" s="1"/>
      <c r="H469" s="1"/>
      <c r="I469" s="7"/>
      <c r="J469" s="1"/>
      <c r="K469" s="1"/>
      <c r="L469" s="1"/>
      <c r="M469" s="1"/>
      <c r="N469" s="1"/>
      <c r="O469" s="1"/>
      <c r="P469" s="26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</row>
    <row r="470" spans="1:56" x14ac:dyDescent="0.25">
      <c r="A470" s="1"/>
      <c r="B470" s="1"/>
      <c r="C470" s="1"/>
      <c r="D470" s="1"/>
      <c r="E470" s="1"/>
      <c r="F470" s="1"/>
      <c r="G470" s="1"/>
      <c r="H470" s="1"/>
      <c r="I470" s="7"/>
      <c r="J470" s="1"/>
      <c r="K470" s="1"/>
      <c r="L470" s="1"/>
      <c r="M470" s="1"/>
      <c r="N470" s="1"/>
      <c r="O470" s="1"/>
      <c r="P470" s="26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  <c r="AZ470" s="1"/>
      <c r="BA470" s="1"/>
      <c r="BB470" s="1"/>
      <c r="BC470" s="1"/>
      <c r="BD470" s="1"/>
    </row>
    <row r="471" spans="1:56" x14ac:dyDescent="0.25">
      <c r="A471" s="1"/>
      <c r="B471" s="1"/>
      <c r="C471" s="1"/>
      <c r="D471" s="1"/>
      <c r="E471" s="1"/>
      <c r="F471" s="1"/>
      <c r="G471" s="1"/>
      <c r="H471" s="1"/>
      <c r="I471" s="7"/>
      <c r="J471" s="1"/>
      <c r="K471" s="1"/>
      <c r="L471" s="1"/>
      <c r="M471" s="1"/>
      <c r="N471" s="1"/>
      <c r="O471" s="1"/>
      <c r="P471" s="26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  <c r="AZ471" s="1"/>
      <c r="BA471" s="1"/>
      <c r="BB471" s="1"/>
      <c r="BC471" s="1"/>
      <c r="BD471" s="1"/>
    </row>
    <row r="472" spans="1:56" x14ac:dyDescent="0.25">
      <c r="A472" s="1"/>
      <c r="B472" s="1"/>
      <c r="C472" s="1"/>
      <c r="D472" s="1"/>
      <c r="E472" s="1"/>
      <c r="F472" s="1"/>
      <c r="G472" s="1"/>
      <c r="H472" s="1"/>
      <c r="I472" s="7"/>
      <c r="J472" s="1"/>
      <c r="K472" s="1"/>
      <c r="L472" s="1"/>
      <c r="M472" s="1"/>
      <c r="N472" s="1"/>
      <c r="O472" s="1"/>
      <c r="P472" s="26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  <c r="AZ472" s="1"/>
      <c r="BA472" s="1"/>
      <c r="BB472" s="1"/>
      <c r="BC472" s="1"/>
      <c r="BD472" s="1"/>
    </row>
    <row r="473" spans="1:56" x14ac:dyDescent="0.25">
      <c r="A473" s="1"/>
      <c r="B473" s="1"/>
      <c r="C473" s="1"/>
      <c r="D473" s="1"/>
      <c r="E473" s="1"/>
      <c r="F473" s="1"/>
      <c r="G473" s="1"/>
      <c r="H473" s="1"/>
      <c r="I473" s="7"/>
      <c r="J473" s="1"/>
      <c r="K473" s="1"/>
      <c r="L473" s="1"/>
      <c r="M473" s="1"/>
      <c r="N473" s="1"/>
      <c r="O473" s="1"/>
      <c r="P473" s="26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  <c r="AZ473" s="1"/>
      <c r="BA473" s="1"/>
      <c r="BB473" s="1"/>
      <c r="BC473" s="1"/>
      <c r="BD473" s="1"/>
    </row>
    <row r="474" spans="1:56" x14ac:dyDescent="0.25">
      <c r="A474" s="1"/>
      <c r="B474" s="1"/>
      <c r="C474" s="1"/>
      <c r="D474" s="1"/>
      <c r="E474" s="1"/>
      <c r="F474" s="1"/>
      <c r="G474" s="1"/>
      <c r="H474" s="1"/>
      <c r="I474" s="7"/>
      <c r="J474" s="1"/>
      <c r="K474" s="1"/>
      <c r="L474" s="1"/>
      <c r="M474" s="1"/>
      <c r="N474" s="1"/>
      <c r="O474" s="1"/>
      <c r="P474" s="26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  <c r="AZ474" s="1"/>
      <c r="BA474" s="1"/>
      <c r="BB474" s="1"/>
      <c r="BC474" s="1"/>
      <c r="BD474" s="1"/>
    </row>
    <row r="475" spans="1:56" x14ac:dyDescent="0.25">
      <c r="A475" s="1"/>
      <c r="B475" s="1"/>
      <c r="C475" s="1"/>
      <c r="D475" s="1"/>
      <c r="E475" s="1"/>
      <c r="F475" s="1"/>
      <c r="G475" s="1"/>
      <c r="H475" s="1"/>
      <c r="I475" s="7"/>
      <c r="J475" s="1"/>
      <c r="K475" s="1"/>
      <c r="L475" s="1"/>
      <c r="M475" s="1"/>
      <c r="N475" s="1"/>
      <c r="O475" s="1"/>
      <c r="P475" s="26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  <c r="AZ475" s="1"/>
      <c r="BA475" s="1"/>
      <c r="BB475" s="1"/>
      <c r="BC475" s="1"/>
      <c r="BD475" s="1"/>
    </row>
    <row r="476" spans="1:56" x14ac:dyDescent="0.25">
      <c r="A476" s="1"/>
      <c r="B476" s="1"/>
      <c r="C476" s="1"/>
      <c r="D476" s="1"/>
      <c r="E476" s="1"/>
      <c r="F476" s="1"/>
      <c r="G476" s="1"/>
      <c r="H476" s="1"/>
      <c r="I476" s="7"/>
      <c r="J476" s="1"/>
      <c r="K476" s="1"/>
      <c r="L476" s="1"/>
      <c r="M476" s="1"/>
      <c r="N476" s="1"/>
      <c r="O476" s="1"/>
      <c r="P476" s="26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  <c r="AZ476" s="1"/>
      <c r="BA476" s="1"/>
      <c r="BB476" s="1"/>
      <c r="BC476" s="1"/>
      <c r="BD476" s="1"/>
    </row>
    <row r="477" spans="1:56" x14ac:dyDescent="0.25">
      <c r="A477" s="1"/>
      <c r="B477" s="1"/>
      <c r="C477" s="1"/>
      <c r="D477" s="1"/>
      <c r="E477" s="1"/>
      <c r="F477" s="1"/>
      <c r="G477" s="1"/>
      <c r="H477" s="1"/>
      <c r="I477" s="7"/>
      <c r="J477" s="1"/>
      <c r="K477" s="1"/>
      <c r="L477" s="1"/>
      <c r="M477" s="1"/>
      <c r="N477" s="1"/>
      <c r="O477" s="1"/>
      <c r="P477" s="26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  <c r="AZ477" s="1"/>
      <c r="BA477" s="1"/>
      <c r="BB477" s="1"/>
      <c r="BC477" s="1"/>
      <c r="BD477" s="1"/>
    </row>
    <row r="478" spans="1:56" x14ac:dyDescent="0.25">
      <c r="A478" s="1"/>
      <c r="B478" s="1"/>
      <c r="C478" s="1"/>
      <c r="D478" s="1"/>
      <c r="E478" s="1"/>
      <c r="F478" s="1"/>
      <c r="G478" s="1"/>
      <c r="H478" s="1"/>
      <c r="I478" s="7"/>
      <c r="J478" s="1"/>
      <c r="K478" s="1"/>
      <c r="L478" s="1"/>
      <c r="M478" s="1"/>
      <c r="N478" s="1"/>
      <c r="O478" s="1"/>
      <c r="P478" s="26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  <c r="AZ478" s="1"/>
      <c r="BA478" s="1"/>
      <c r="BB478" s="1"/>
      <c r="BC478" s="1"/>
      <c r="BD478" s="1"/>
    </row>
    <row r="479" spans="1:56" x14ac:dyDescent="0.25">
      <c r="A479" s="1"/>
      <c r="B479" s="1"/>
      <c r="C479" s="1"/>
      <c r="D479" s="1"/>
      <c r="E479" s="1"/>
      <c r="F479" s="1"/>
      <c r="G479" s="1"/>
      <c r="H479" s="1"/>
      <c r="I479" s="7"/>
      <c r="J479" s="1"/>
      <c r="K479" s="1"/>
      <c r="L479" s="1"/>
      <c r="M479" s="1"/>
      <c r="N479" s="1"/>
      <c r="O479" s="1"/>
      <c r="P479" s="26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  <c r="AZ479" s="1"/>
      <c r="BA479" s="1"/>
      <c r="BB479" s="1"/>
      <c r="BC479" s="1"/>
      <c r="BD479" s="1"/>
    </row>
    <row r="480" spans="1:56" x14ac:dyDescent="0.25">
      <c r="A480" s="1"/>
      <c r="B480" s="1"/>
      <c r="C480" s="1"/>
      <c r="D480" s="1"/>
      <c r="E480" s="1"/>
      <c r="F480" s="1"/>
      <c r="G480" s="1"/>
      <c r="H480" s="1"/>
      <c r="I480" s="7"/>
      <c r="J480" s="1"/>
      <c r="K480" s="1"/>
      <c r="L480" s="1"/>
      <c r="M480" s="1"/>
      <c r="N480" s="1"/>
      <c r="O480" s="1"/>
      <c r="P480" s="26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  <c r="AZ480" s="1"/>
      <c r="BA480" s="1"/>
      <c r="BB480" s="1"/>
      <c r="BC480" s="1"/>
      <c r="BD480" s="1"/>
    </row>
    <row r="481" spans="1:56" x14ac:dyDescent="0.25">
      <c r="A481" s="1"/>
      <c r="B481" s="1"/>
      <c r="C481" s="1"/>
      <c r="D481" s="1"/>
      <c r="E481" s="1"/>
      <c r="F481" s="1"/>
      <c r="G481" s="1"/>
      <c r="H481" s="1"/>
      <c r="I481" s="7"/>
      <c r="J481" s="1"/>
      <c r="K481" s="1"/>
      <c r="L481" s="1"/>
      <c r="M481" s="1"/>
      <c r="N481" s="1"/>
      <c r="O481" s="1"/>
      <c r="P481" s="26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  <c r="AZ481" s="1"/>
      <c r="BA481" s="1"/>
      <c r="BB481" s="1"/>
      <c r="BC481" s="1"/>
      <c r="BD481" s="1"/>
    </row>
  </sheetData>
  <autoFilter ref="A3:AK81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2025-04-24T13:16:28Z</dcterms:created>
  <dcterms:modified xsi:type="dcterms:W3CDTF">2025-05-01T13:18:42Z</dcterms:modified>
</cp:coreProperties>
</file>