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9B1704-0FE5-4B81-9216-A67C7A1C08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заказа'!$X$387:$X$387</definedName>
    <definedName name="GrossWeightTotalR">'Бланк заказа'!$Y$387:$Y$387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заказа'!$X$388:$X$388</definedName>
    <definedName name="PalletQtyTotalR">'Бланк заказа'!$Y$388:$Y$388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заказа'!$B$234:$B$234</definedName>
    <definedName name="ProductId101">'Бланк заказа'!$B$235:$B$235</definedName>
    <definedName name="ProductId102">'Бланк заказа'!$B$236:$B$236</definedName>
    <definedName name="ProductId103">'Бланк заказа'!$B$237:$B$237</definedName>
    <definedName name="ProductId104">'Бланк заказа'!$B$241:$B$241</definedName>
    <definedName name="ProductId105">'Бланк заказа'!$B$242:$B$242</definedName>
    <definedName name="ProductId106">'Бланк заказа'!$B$243:$B$243</definedName>
    <definedName name="ProductId107">'Бланк заказа'!$B$247:$B$247</definedName>
    <definedName name="ProductId108">'Бланк заказа'!$B$248:$B$248</definedName>
    <definedName name="ProductId109">'Бланк заказа'!$B$249:$B$249</definedName>
    <definedName name="ProductId11">'Бланк заказа'!$B$44:$B$44</definedName>
    <definedName name="ProductId110">'Бланк заказа'!$B$250:$B$250</definedName>
    <definedName name="ProductId111">'Бланк заказа'!$B$254:$B$254</definedName>
    <definedName name="ProductId112">'Бланк заказа'!$B$255:$B$255</definedName>
    <definedName name="ProductId113">'Бланк заказа'!$B$256:$B$256</definedName>
    <definedName name="ProductId114">'Бланк заказа'!$B$261:$B$261</definedName>
    <definedName name="ProductId115">'Бланк заказа'!$B$265:$B$265</definedName>
    <definedName name="ProductId116">'Бланк заказа'!$B$266:$B$266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заказа'!$B$45:$B$45</definedName>
    <definedName name="ProductId120">'Бланк заказа'!$B$275:$B$275</definedName>
    <definedName name="ProductId121">'Бланк заказа'!$B$276:$B$276</definedName>
    <definedName name="ProductId122">'Бланк заказа'!$B$277:$B$277</definedName>
    <definedName name="ProductId123">'Бланк заказа'!$B$281:$B$281</definedName>
    <definedName name="ProductId124">'Бланк заказа'!$B$282:$B$282</definedName>
    <definedName name="ProductId125">'Бланк заказа'!$B$286:$B$286</definedName>
    <definedName name="ProductId126">'Бланк заказа'!$B$287:$B$287</definedName>
    <definedName name="ProductId127">'Бланк заказа'!$B$291:$B$291</definedName>
    <definedName name="ProductId128">'Бланк заказа'!$B$296:$B$296</definedName>
    <definedName name="ProductId129">'Бланк заказа'!$B$297:$B$297</definedName>
    <definedName name="ProductId13">'Бланк заказа'!$B$46:$B$46</definedName>
    <definedName name="ProductId130">'Бланк заказа'!$B$298:$B$298</definedName>
    <definedName name="ProductId131">'Бланк заказа'!$B$299:$B$299</definedName>
    <definedName name="ProductId132">'Бланк заказа'!$B$303:$B$303</definedName>
    <definedName name="ProductId133">'Бланк заказа'!$B$307:$B$307</definedName>
    <definedName name="ProductId134">'Бланк заказа'!$B$308:$B$308</definedName>
    <definedName name="ProductId135">'Бланк заказа'!$B$309:$B$309</definedName>
    <definedName name="ProductId136">'Бланк заказа'!$B$310:$B$310</definedName>
    <definedName name="ProductId137">'Бланк заказа'!$B$314:$B$314</definedName>
    <definedName name="ProductId138">'Бланк заказа'!$B$320:$B$320</definedName>
    <definedName name="ProductId139">'Бланк заказа'!$B$321:$B$321</definedName>
    <definedName name="ProductId14">'Бланк заказа'!$B$50:$B$50</definedName>
    <definedName name="ProductId140">'Бланк заказа'!$B$322:$B$322</definedName>
    <definedName name="ProductId141">'Бланк заказа'!$B$323:$B$323</definedName>
    <definedName name="ProductId142">'Бланк заказа'!$B$327:$B$327</definedName>
    <definedName name="ProductId143">'Бланк заказа'!$B$328:$B$328</definedName>
    <definedName name="ProductId144">'Бланк заказа'!$B$333:$B$333</definedName>
    <definedName name="ProductId145">'Бланк заказа'!$B$334:$B$334</definedName>
    <definedName name="ProductId146">'Бланк заказа'!$B$338:$B$338</definedName>
    <definedName name="ProductId147">'Бланк заказа'!$B$344:$B$344</definedName>
    <definedName name="ProductId148">'Бланк заказа'!$B$345:$B$345</definedName>
    <definedName name="ProductId149">'Бланк заказа'!$B$346:$B$346</definedName>
    <definedName name="ProductId15">'Бланк заказа'!$B$51:$B$51</definedName>
    <definedName name="ProductId150">'Бланк заказа'!$B$347:$B$347</definedName>
    <definedName name="ProductId151">'Бланк заказа'!$B$348:$B$348</definedName>
    <definedName name="ProductId152">'Бланк заказа'!$B$349:$B$349</definedName>
    <definedName name="ProductId153">'Бланк заказа'!$B$350:$B$350</definedName>
    <definedName name="ProductId154">'Бланк заказа'!$B$351:$B$351</definedName>
    <definedName name="ProductId155">'Бланк заказа'!$B$352:$B$352</definedName>
    <definedName name="ProductId156">'Бланк заказа'!$B$353:$B$353</definedName>
    <definedName name="ProductId157">'Бланк заказа'!$B$354:$B$354</definedName>
    <definedName name="ProductId158">'Бланк заказа'!$B$355:$B$355</definedName>
    <definedName name="ProductId159">'Бланк заказа'!$B$356:$B$356</definedName>
    <definedName name="ProductId16">'Бланк заказа'!$B$52:$B$52</definedName>
    <definedName name="ProductId160">'Бланк заказа'!$B$360:$B$360</definedName>
    <definedName name="ProductId161">'Бланк заказа'!$B$361:$B$361</definedName>
    <definedName name="ProductId162">'Бланк заказа'!$B$365:$B$365</definedName>
    <definedName name="ProductId163">'Бланк заказа'!$B$366:$B$366</definedName>
    <definedName name="ProductId164">'Бланк заказа'!$B$367:$B$367</definedName>
    <definedName name="ProductId165">'Бланк заказа'!$B$368:$B$368</definedName>
    <definedName name="ProductId166">'Бланк заказа'!$B$369:$B$369</definedName>
    <definedName name="ProductId167">'Бланк заказа'!$B$370:$B$370</definedName>
    <definedName name="ProductId168">'Бланк заказа'!$B$371:$B$371</definedName>
    <definedName name="ProductId169">'Бланк заказа'!$B$372:$B$372</definedName>
    <definedName name="ProductId17">'Бланк заказа'!$B$53:$B$53</definedName>
    <definedName name="ProductId170">'Бланк заказа'!$B$376:$B$376</definedName>
    <definedName name="ProductId171">'Бланк заказа'!$B$377:$B$377</definedName>
    <definedName name="ProductId172">'Бланк заказа'!$B$383:$B$383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заказа'!$B$80:$B$80</definedName>
    <definedName name="ProductId31">'Бланк заказа'!$B$84:$B$84</definedName>
    <definedName name="ProductId32">'Бланк заказа'!$B$85:$B$85</definedName>
    <definedName name="ProductId33">'Бланк заказа'!$B$86:$B$86</definedName>
    <definedName name="ProductId34">'Бланк заказа'!$B$90:$B$90</definedName>
    <definedName name="ProductId35">'Бланк заказа'!$B$91:$B$91</definedName>
    <definedName name="ProductId36">'Бланк заказа'!$B$92:$B$92</definedName>
    <definedName name="ProductId37">'Бланк заказа'!$B$93:$B$93</definedName>
    <definedName name="ProductId38">'Бланк заказа'!$B$97:$B$97</definedName>
    <definedName name="ProductId39">'Бланк заказа'!$B$102:$B$102</definedName>
    <definedName name="ProductId4">'Бланк заказа'!$B$33:$B$33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заказа'!$B$112:$B$112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заказа'!$B$130:$B$130</definedName>
    <definedName name="ProductId54">'Бланк заказа'!$B$131:$B$131</definedName>
    <definedName name="ProductId55">'Бланк заказа'!$B$135:$B$135</definedName>
    <definedName name="ProductId56">'Бланк заказа'!$B$140:$B$140</definedName>
    <definedName name="ProductId57">'Бланк заказа'!$B$141:$B$141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заказа'!$B$157:$B$157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заказа'!$B$36:$B$36</definedName>
    <definedName name="ProductId70">'Бланк заказа'!$B$163:$B$163</definedName>
    <definedName name="ProductId71">'Бланк заказа'!$B$164:$B$164</definedName>
    <definedName name="ProductId72">'Бланк заказа'!$B$168:$B$168</definedName>
    <definedName name="ProductId73">'Бланк заказа'!$B$173:$B$173</definedName>
    <definedName name="ProductId74">'Бланк заказа'!$B$174:$B$174</definedName>
    <definedName name="ProductId75">'Бланк заказа'!$B$175:$B$175</definedName>
    <definedName name="ProductId76">'Бланк заказа'!$B$176:$B$176</definedName>
    <definedName name="ProductId77">'Бланк заказа'!$B$177:$B$177</definedName>
    <definedName name="ProductId78">'Бланк заказа'!$B$178:$B$178</definedName>
    <definedName name="ProductId79">'Бланк заказа'!$B$183:$B$183</definedName>
    <definedName name="ProductId8">'Бланк заказа'!$B$41:$B$41</definedName>
    <definedName name="ProductId80">'Бланк заказа'!$B$184:$B$184</definedName>
    <definedName name="ProductId81">'Бланк заказа'!$B$185:$B$185</definedName>
    <definedName name="ProductId82">'Бланк заказа'!$B$186:$B$186</definedName>
    <definedName name="ProductId83">'Бланк заказа'!$B$187:$B$187</definedName>
    <definedName name="ProductId84">'Бланк заказа'!$B$192:$B$192</definedName>
    <definedName name="ProductId85">'Бланк заказа'!$B$197:$B$197</definedName>
    <definedName name="ProductId86">'Бланк заказа'!$B$198:$B$198</definedName>
    <definedName name="ProductId87">'Бланк заказа'!$B$203:$B$203</definedName>
    <definedName name="ProductId88">'Бланк заказа'!$B$208:$B$208</definedName>
    <definedName name="ProductId89">'Бланк заказа'!$B$213:$B$213</definedName>
    <definedName name="ProductId9">'Бланк заказа'!$B$42:$B$42</definedName>
    <definedName name="ProductId90">'Бланк заказа'!$B$218:$B$218</definedName>
    <definedName name="ProductId91">'Бланк заказа'!$B$219:$B$219</definedName>
    <definedName name="ProductId92">'Бланк заказа'!$B$220:$B$220</definedName>
    <definedName name="ProductId93">'Бланк заказа'!$B$221:$B$221</definedName>
    <definedName name="ProductId94">'Бланк заказа'!$B$222:$B$222</definedName>
    <definedName name="ProductId95">'Бланк заказа'!$B$226:$B$226</definedName>
    <definedName name="ProductId96">'Бланк заказа'!$B$227:$B$227</definedName>
    <definedName name="ProductId97">'Бланк заказа'!$B$228:$B$228</definedName>
    <definedName name="ProductId98">'Бланк заказа'!$B$229:$B$229</definedName>
    <definedName name="ProductId99">'Бланк заказа'!$B$233:$B$233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заказа'!$X$234:$X$234</definedName>
    <definedName name="SalesQty101">'Бланк заказа'!$X$235:$X$235</definedName>
    <definedName name="SalesQty102">'Бланк заказа'!$X$236:$X$236</definedName>
    <definedName name="SalesQty103">'Бланк заказа'!$X$237:$X$237</definedName>
    <definedName name="SalesQty104">'Бланк заказа'!$X$241:$X$241</definedName>
    <definedName name="SalesQty105">'Бланк заказа'!$X$242:$X$242</definedName>
    <definedName name="SalesQty106">'Бланк заказа'!$X$243:$X$243</definedName>
    <definedName name="SalesQty107">'Бланк заказа'!$X$247:$X$247</definedName>
    <definedName name="SalesQty108">'Бланк заказа'!$X$248:$X$248</definedName>
    <definedName name="SalesQty109">'Бланк заказа'!$X$249:$X$249</definedName>
    <definedName name="SalesQty11">'Бланк заказа'!$X$44:$X$44</definedName>
    <definedName name="SalesQty110">'Бланк заказа'!$X$250:$X$250</definedName>
    <definedName name="SalesQty111">'Бланк заказа'!$X$254:$X$254</definedName>
    <definedName name="SalesQty112">'Бланк заказа'!$X$255:$X$255</definedName>
    <definedName name="SalesQty113">'Бланк заказа'!$X$256:$X$256</definedName>
    <definedName name="SalesQty114">'Бланк заказа'!$X$261:$X$261</definedName>
    <definedName name="SalesQty115">'Бланк заказа'!$X$265:$X$265</definedName>
    <definedName name="SalesQty116">'Бланк заказа'!$X$266:$X$266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заказа'!$X$45:$X$45</definedName>
    <definedName name="SalesQty120">'Бланк заказа'!$X$275:$X$275</definedName>
    <definedName name="SalesQty121">'Бланк заказа'!$X$276:$X$276</definedName>
    <definedName name="SalesQty122">'Бланк заказа'!$X$277:$X$277</definedName>
    <definedName name="SalesQty123">'Бланк заказа'!$X$281:$X$281</definedName>
    <definedName name="SalesQty124">'Бланк заказа'!$X$282:$X$282</definedName>
    <definedName name="SalesQty125">'Бланк заказа'!$X$286:$X$286</definedName>
    <definedName name="SalesQty126">'Бланк заказа'!$X$287:$X$287</definedName>
    <definedName name="SalesQty127">'Бланк заказа'!$X$291:$X$291</definedName>
    <definedName name="SalesQty128">'Бланк заказа'!$X$296:$X$296</definedName>
    <definedName name="SalesQty129">'Бланк заказа'!$X$297:$X$297</definedName>
    <definedName name="SalesQty13">'Бланк заказа'!$X$46:$X$46</definedName>
    <definedName name="SalesQty130">'Бланк заказа'!$X$298:$X$298</definedName>
    <definedName name="SalesQty131">'Бланк заказа'!$X$299:$X$299</definedName>
    <definedName name="SalesQty132">'Бланк заказа'!$X$303:$X$303</definedName>
    <definedName name="SalesQty133">'Бланк заказа'!$X$307:$X$307</definedName>
    <definedName name="SalesQty134">'Бланк заказа'!$X$308:$X$308</definedName>
    <definedName name="SalesQty135">'Бланк заказа'!$X$309:$X$309</definedName>
    <definedName name="SalesQty136">'Бланк заказа'!$X$310:$X$310</definedName>
    <definedName name="SalesQty137">'Бланк заказа'!$X$314:$X$314</definedName>
    <definedName name="SalesQty138">'Бланк заказа'!$X$320:$X$320</definedName>
    <definedName name="SalesQty139">'Бланк заказа'!$X$321:$X$321</definedName>
    <definedName name="SalesQty14">'Бланк заказа'!$X$50:$X$50</definedName>
    <definedName name="SalesQty140">'Бланк заказа'!$X$322:$X$322</definedName>
    <definedName name="SalesQty141">'Бланк заказа'!$X$323:$X$323</definedName>
    <definedName name="SalesQty142">'Бланк заказа'!$X$327:$X$327</definedName>
    <definedName name="SalesQty143">'Бланк заказа'!$X$328:$X$328</definedName>
    <definedName name="SalesQty144">'Бланк заказа'!$X$333:$X$333</definedName>
    <definedName name="SalesQty145">'Бланк заказа'!$X$334:$X$334</definedName>
    <definedName name="SalesQty146">'Бланк заказа'!$X$338:$X$338</definedName>
    <definedName name="SalesQty147">'Бланк заказа'!$X$344:$X$344</definedName>
    <definedName name="SalesQty148">'Бланк заказа'!$X$345:$X$345</definedName>
    <definedName name="SalesQty149">'Бланк заказа'!$X$346:$X$346</definedName>
    <definedName name="SalesQty15">'Бланк заказа'!$X$51:$X$51</definedName>
    <definedName name="SalesQty150">'Бланк заказа'!$X$347:$X$347</definedName>
    <definedName name="SalesQty151">'Бланк заказа'!$X$348:$X$348</definedName>
    <definedName name="SalesQty152">'Бланк заказа'!$X$349:$X$349</definedName>
    <definedName name="SalesQty153">'Бланк заказа'!$X$350:$X$350</definedName>
    <definedName name="SalesQty154">'Бланк заказа'!$X$351:$X$351</definedName>
    <definedName name="SalesQty155">'Бланк заказа'!$X$352:$X$352</definedName>
    <definedName name="SalesQty156">'Бланк заказа'!$X$353:$X$353</definedName>
    <definedName name="SalesQty157">'Бланк заказа'!$X$354:$X$354</definedName>
    <definedName name="SalesQty158">'Бланк заказа'!$X$355:$X$355</definedName>
    <definedName name="SalesQty159">'Бланк заказа'!$X$356:$X$356</definedName>
    <definedName name="SalesQty16">'Бланк заказа'!$X$52:$X$52</definedName>
    <definedName name="SalesQty160">'Бланк заказа'!$X$360:$X$360</definedName>
    <definedName name="SalesQty161">'Бланк заказа'!$X$361:$X$361</definedName>
    <definedName name="SalesQty162">'Бланк заказа'!$X$365:$X$365</definedName>
    <definedName name="SalesQty163">'Бланк заказа'!$X$366:$X$366</definedName>
    <definedName name="SalesQty164">'Бланк заказа'!$X$367:$X$367</definedName>
    <definedName name="SalesQty165">'Бланк заказа'!$X$368:$X$368</definedName>
    <definedName name="SalesQty166">'Бланк заказа'!$X$369:$X$369</definedName>
    <definedName name="SalesQty167">'Бланк заказа'!$X$370:$X$370</definedName>
    <definedName name="SalesQty168">'Бланк заказа'!$X$371:$X$371</definedName>
    <definedName name="SalesQty169">'Бланк заказа'!$X$372:$X$372</definedName>
    <definedName name="SalesQty17">'Бланк заказа'!$X$53:$X$53</definedName>
    <definedName name="SalesQty170">'Бланк заказа'!$X$376:$X$376</definedName>
    <definedName name="SalesQty171">'Бланк заказа'!$X$377:$X$377</definedName>
    <definedName name="SalesQty172">'Бланк заказа'!$X$383:$X$383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заказа'!$X$80:$X$80</definedName>
    <definedName name="SalesQty31">'Бланк заказа'!$X$84:$X$84</definedName>
    <definedName name="SalesQty32">'Бланк заказа'!$X$85:$X$85</definedName>
    <definedName name="SalesQty33">'Бланк заказа'!$X$86:$X$86</definedName>
    <definedName name="SalesQty34">'Бланк заказа'!$X$90:$X$90</definedName>
    <definedName name="SalesQty35">'Бланк заказа'!$X$91:$X$91</definedName>
    <definedName name="SalesQty36">'Бланк заказа'!$X$92:$X$92</definedName>
    <definedName name="SalesQty37">'Бланк заказа'!$X$93:$X$93</definedName>
    <definedName name="SalesQty38">'Бланк заказа'!$X$97:$X$97</definedName>
    <definedName name="SalesQty39">'Бланк заказа'!$X$102:$X$102</definedName>
    <definedName name="SalesQty4">'Бланк заказа'!$X$33:$X$33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заказа'!$X$112:$X$112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заказа'!$X$130:$X$130</definedName>
    <definedName name="SalesQty54">'Бланк заказа'!$X$131:$X$131</definedName>
    <definedName name="SalesQty55">'Бланк заказа'!$X$135:$X$135</definedName>
    <definedName name="SalesQty56">'Бланк заказа'!$X$140:$X$140</definedName>
    <definedName name="SalesQty57">'Бланк заказа'!$X$141:$X$141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заказа'!$X$157:$X$157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заказа'!$X$36:$X$36</definedName>
    <definedName name="SalesQty70">'Бланк заказа'!$X$163:$X$163</definedName>
    <definedName name="SalesQty71">'Бланк заказа'!$X$164:$X$164</definedName>
    <definedName name="SalesQty72">'Бланк заказа'!$X$168:$X$168</definedName>
    <definedName name="SalesQty73">'Бланк заказа'!$X$173:$X$173</definedName>
    <definedName name="SalesQty74">'Бланк заказа'!$X$174:$X$174</definedName>
    <definedName name="SalesQty75">'Бланк заказа'!$X$175:$X$175</definedName>
    <definedName name="SalesQty76">'Бланк заказа'!$X$176:$X$176</definedName>
    <definedName name="SalesQty77">'Бланк заказа'!$X$177:$X$177</definedName>
    <definedName name="SalesQty78">'Бланк заказа'!$X$178:$X$178</definedName>
    <definedName name="SalesQty79">'Бланк заказа'!$X$183:$X$183</definedName>
    <definedName name="SalesQty8">'Бланк заказа'!$X$41:$X$41</definedName>
    <definedName name="SalesQty80">'Бланк заказа'!$X$184:$X$184</definedName>
    <definedName name="SalesQty81">'Бланк заказа'!$X$185:$X$185</definedName>
    <definedName name="SalesQty82">'Бланк заказа'!$X$186:$X$186</definedName>
    <definedName name="SalesQty83">'Бланк заказа'!$X$187:$X$187</definedName>
    <definedName name="SalesQty84">'Бланк заказа'!$X$192:$X$192</definedName>
    <definedName name="SalesQty85">'Бланк заказа'!$X$197:$X$197</definedName>
    <definedName name="SalesQty86">'Бланк заказа'!$X$198:$X$198</definedName>
    <definedName name="SalesQty87">'Бланк заказа'!$X$203:$X$203</definedName>
    <definedName name="SalesQty88">'Бланк заказа'!$X$208:$X$208</definedName>
    <definedName name="SalesQty89">'Бланк заказа'!$X$213:$X$213</definedName>
    <definedName name="SalesQty9">'Бланк заказа'!$X$42:$X$42</definedName>
    <definedName name="SalesQty90">'Бланк заказа'!$X$218:$X$218</definedName>
    <definedName name="SalesQty91">'Бланк заказа'!$X$219:$X$219</definedName>
    <definedName name="SalesQty92">'Бланк заказа'!$X$220:$X$220</definedName>
    <definedName name="SalesQty93">'Бланк заказа'!$X$221:$X$221</definedName>
    <definedName name="SalesQty94">'Бланк заказа'!$X$222:$X$222</definedName>
    <definedName name="SalesQty95">'Бланк заказа'!$X$226:$X$226</definedName>
    <definedName name="SalesQty96">'Бланк заказа'!$X$227:$X$227</definedName>
    <definedName name="SalesQty97">'Бланк заказа'!$X$228:$X$228</definedName>
    <definedName name="SalesQty98">'Бланк заказа'!$X$229:$X$229</definedName>
    <definedName name="SalesQty99">'Бланк заказа'!$X$233:$X$233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заказа'!$Y$234:$Y$234</definedName>
    <definedName name="SalesRoundBox101">'Бланк заказа'!$Y$235:$Y$235</definedName>
    <definedName name="SalesRoundBox102">'Бланк заказа'!$Y$236:$Y$236</definedName>
    <definedName name="SalesRoundBox103">'Бланк заказа'!$Y$237:$Y$237</definedName>
    <definedName name="SalesRoundBox104">'Бланк заказа'!$Y$241:$Y$241</definedName>
    <definedName name="SalesRoundBox105">'Бланк заказа'!$Y$242:$Y$242</definedName>
    <definedName name="SalesRoundBox106">'Бланк заказа'!$Y$243:$Y$243</definedName>
    <definedName name="SalesRoundBox107">'Бланк заказа'!$Y$247:$Y$247</definedName>
    <definedName name="SalesRoundBox108">'Бланк заказа'!$Y$248:$Y$248</definedName>
    <definedName name="SalesRoundBox109">'Бланк заказа'!$Y$249:$Y$249</definedName>
    <definedName name="SalesRoundBox11">'Бланк заказа'!$Y$44:$Y$44</definedName>
    <definedName name="SalesRoundBox110">'Бланк заказа'!$Y$250:$Y$250</definedName>
    <definedName name="SalesRoundBox111">'Бланк заказа'!$Y$254:$Y$254</definedName>
    <definedName name="SalesRoundBox112">'Бланк заказа'!$Y$255:$Y$255</definedName>
    <definedName name="SalesRoundBox113">'Бланк заказа'!$Y$256:$Y$256</definedName>
    <definedName name="SalesRoundBox114">'Бланк заказа'!$Y$261:$Y$261</definedName>
    <definedName name="SalesRoundBox115">'Бланк заказа'!$Y$265:$Y$265</definedName>
    <definedName name="SalesRoundBox116">'Бланк заказа'!$Y$266:$Y$266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заказа'!$Y$45:$Y$45</definedName>
    <definedName name="SalesRoundBox120">'Бланк заказа'!$Y$275:$Y$275</definedName>
    <definedName name="SalesRoundBox121">'Бланк заказа'!$Y$276:$Y$276</definedName>
    <definedName name="SalesRoundBox122">'Бланк заказа'!$Y$277:$Y$277</definedName>
    <definedName name="SalesRoundBox123">'Бланк заказа'!$Y$281:$Y$281</definedName>
    <definedName name="SalesRoundBox124">'Бланк заказа'!$Y$282:$Y$282</definedName>
    <definedName name="SalesRoundBox125">'Бланк заказа'!$Y$286:$Y$286</definedName>
    <definedName name="SalesRoundBox126">'Бланк заказа'!$Y$287:$Y$287</definedName>
    <definedName name="SalesRoundBox127">'Бланк заказа'!$Y$291:$Y$291</definedName>
    <definedName name="SalesRoundBox128">'Бланк заказа'!$Y$296:$Y$296</definedName>
    <definedName name="SalesRoundBox129">'Бланк заказа'!$Y$297:$Y$297</definedName>
    <definedName name="SalesRoundBox13">'Бланк заказа'!$Y$46:$Y$46</definedName>
    <definedName name="SalesRoundBox130">'Бланк заказа'!$Y$298:$Y$298</definedName>
    <definedName name="SalesRoundBox131">'Бланк заказа'!$Y$299:$Y$299</definedName>
    <definedName name="SalesRoundBox132">'Бланк заказа'!$Y$303:$Y$303</definedName>
    <definedName name="SalesRoundBox133">'Бланк заказа'!$Y$307:$Y$307</definedName>
    <definedName name="SalesRoundBox134">'Бланк заказа'!$Y$308:$Y$308</definedName>
    <definedName name="SalesRoundBox135">'Бланк заказа'!$Y$309:$Y$309</definedName>
    <definedName name="SalesRoundBox136">'Бланк заказа'!$Y$310:$Y$310</definedName>
    <definedName name="SalesRoundBox137">'Бланк заказа'!$Y$314:$Y$314</definedName>
    <definedName name="SalesRoundBox138">'Бланк заказа'!$Y$320:$Y$320</definedName>
    <definedName name="SalesRoundBox139">'Бланк заказа'!$Y$321:$Y$321</definedName>
    <definedName name="SalesRoundBox14">'Бланк заказа'!$Y$50:$Y$50</definedName>
    <definedName name="SalesRoundBox140">'Бланк заказа'!$Y$322:$Y$322</definedName>
    <definedName name="SalesRoundBox141">'Бланк заказа'!$Y$323:$Y$323</definedName>
    <definedName name="SalesRoundBox142">'Бланк заказа'!$Y$327:$Y$327</definedName>
    <definedName name="SalesRoundBox143">'Бланк заказа'!$Y$328:$Y$328</definedName>
    <definedName name="SalesRoundBox144">'Бланк заказа'!$Y$333:$Y$333</definedName>
    <definedName name="SalesRoundBox145">'Бланк заказа'!$Y$334:$Y$334</definedName>
    <definedName name="SalesRoundBox146">'Бланк заказа'!$Y$338:$Y$338</definedName>
    <definedName name="SalesRoundBox147">'Бланк заказа'!$Y$344:$Y$344</definedName>
    <definedName name="SalesRoundBox148">'Бланк заказа'!$Y$345:$Y$345</definedName>
    <definedName name="SalesRoundBox149">'Бланк заказа'!$Y$346:$Y$346</definedName>
    <definedName name="SalesRoundBox15">'Бланк заказа'!$Y$51:$Y$51</definedName>
    <definedName name="SalesRoundBox150">'Бланк заказа'!$Y$347:$Y$347</definedName>
    <definedName name="SalesRoundBox151">'Бланк заказа'!$Y$348:$Y$348</definedName>
    <definedName name="SalesRoundBox152">'Бланк заказа'!$Y$349:$Y$349</definedName>
    <definedName name="SalesRoundBox153">'Бланк заказа'!$Y$350:$Y$350</definedName>
    <definedName name="SalesRoundBox154">'Бланк заказа'!$Y$351:$Y$351</definedName>
    <definedName name="SalesRoundBox155">'Бланк заказа'!$Y$352:$Y$352</definedName>
    <definedName name="SalesRoundBox156">'Бланк заказа'!$Y$353:$Y$353</definedName>
    <definedName name="SalesRoundBox157">'Бланк заказа'!$Y$354:$Y$354</definedName>
    <definedName name="SalesRoundBox158">'Бланк заказа'!$Y$355:$Y$355</definedName>
    <definedName name="SalesRoundBox159">'Бланк заказа'!$Y$356:$Y$356</definedName>
    <definedName name="SalesRoundBox16">'Бланк заказа'!$Y$52:$Y$52</definedName>
    <definedName name="SalesRoundBox160">'Бланк заказа'!$Y$360:$Y$360</definedName>
    <definedName name="SalesRoundBox161">'Бланк заказа'!$Y$361:$Y$361</definedName>
    <definedName name="SalesRoundBox162">'Бланк заказа'!$Y$365:$Y$365</definedName>
    <definedName name="SalesRoundBox163">'Бланк заказа'!$Y$366:$Y$366</definedName>
    <definedName name="SalesRoundBox164">'Бланк заказа'!$Y$367:$Y$367</definedName>
    <definedName name="SalesRoundBox165">'Бланк заказа'!$Y$368:$Y$368</definedName>
    <definedName name="SalesRoundBox166">'Бланк заказа'!$Y$369:$Y$369</definedName>
    <definedName name="SalesRoundBox167">'Бланк заказа'!$Y$370:$Y$370</definedName>
    <definedName name="SalesRoundBox168">'Бланк заказа'!$Y$371:$Y$371</definedName>
    <definedName name="SalesRoundBox169">'Бланк заказа'!$Y$372:$Y$372</definedName>
    <definedName name="SalesRoundBox17">'Бланк заказа'!$Y$53:$Y$53</definedName>
    <definedName name="SalesRoundBox170">'Бланк заказа'!$Y$376:$Y$376</definedName>
    <definedName name="SalesRoundBox171">'Бланк заказа'!$Y$377:$Y$377</definedName>
    <definedName name="SalesRoundBox172">'Бланк заказа'!$Y$383:$Y$383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заказа'!$Y$80:$Y$80</definedName>
    <definedName name="SalesRoundBox31">'Бланк заказа'!$Y$84:$Y$84</definedName>
    <definedName name="SalesRoundBox32">'Бланк заказа'!$Y$85:$Y$85</definedName>
    <definedName name="SalesRoundBox33">'Бланк заказа'!$Y$86:$Y$86</definedName>
    <definedName name="SalesRoundBox34">'Бланк заказа'!$Y$90:$Y$90</definedName>
    <definedName name="SalesRoundBox35">'Бланк заказа'!$Y$91:$Y$91</definedName>
    <definedName name="SalesRoundBox36">'Бланк заказа'!$Y$92:$Y$92</definedName>
    <definedName name="SalesRoundBox37">'Бланк заказа'!$Y$93:$Y$93</definedName>
    <definedName name="SalesRoundBox38">'Бланк заказа'!$Y$97:$Y$97</definedName>
    <definedName name="SalesRoundBox39">'Бланк заказа'!$Y$102:$Y$102</definedName>
    <definedName name="SalesRoundBox4">'Бланк заказа'!$Y$33:$Y$33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заказа'!$Y$112:$Y$112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заказа'!$Y$130:$Y$130</definedName>
    <definedName name="SalesRoundBox54">'Бланк заказа'!$Y$131:$Y$131</definedName>
    <definedName name="SalesRoundBox55">'Бланк заказа'!$Y$135:$Y$135</definedName>
    <definedName name="SalesRoundBox56">'Бланк заказа'!$Y$140:$Y$140</definedName>
    <definedName name="SalesRoundBox57">'Бланк заказа'!$Y$141:$Y$141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заказа'!$Y$157:$Y$157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заказа'!$Y$36:$Y$36</definedName>
    <definedName name="SalesRoundBox70">'Бланк заказа'!$Y$163:$Y$163</definedName>
    <definedName name="SalesRoundBox71">'Бланк заказа'!$Y$164:$Y$164</definedName>
    <definedName name="SalesRoundBox72">'Бланк заказа'!$Y$168:$Y$168</definedName>
    <definedName name="SalesRoundBox73">'Бланк заказа'!$Y$173:$Y$173</definedName>
    <definedName name="SalesRoundBox74">'Бланк заказа'!$Y$174:$Y$174</definedName>
    <definedName name="SalesRoundBox75">'Бланк заказа'!$Y$175:$Y$175</definedName>
    <definedName name="SalesRoundBox76">'Бланк заказа'!$Y$176:$Y$176</definedName>
    <definedName name="SalesRoundBox77">'Бланк заказа'!$Y$177:$Y$177</definedName>
    <definedName name="SalesRoundBox78">'Бланк заказа'!$Y$178:$Y$178</definedName>
    <definedName name="SalesRoundBox79">'Бланк заказа'!$Y$183:$Y$183</definedName>
    <definedName name="SalesRoundBox8">'Бланк заказа'!$Y$41:$Y$41</definedName>
    <definedName name="SalesRoundBox80">'Бланк заказа'!$Y$184:$Y$184</definedName>
    <definedName name="SalesRoundBox81">'Бланк заказа'!$Y$185:$Y$185</definedName>
    <definedName name="SalesRoundBox82">'Бланк заказа'!$Y$186:$Y$186</definedName>
    <definedName name="SalesRoundBox83">'Бланк заказа'!$Y$187:$Y$187</definedName>
    <definedName name="SalesRoundBox84">'Бланк заказа'!$Y$192:$Y$192</definedName>
    <definedName name="SalesRoundBox85">'Бланк заказа'!$Y$197:$Y$197</definedName>
    <definedName name="SalesRoundBox86">'Бланк заказа'!$Y$198:$Y$198</definedName>
    <definedName name="SalesRoundBox87">'Бланк заказа'!$Y$203:$Y$203</definedName>
    <definedName name="SalesRoundBox88">'Бланк заказа'!$Y$208:$Y$208</definedName>
    <definedName name="SalesRoundBox89">'Бланк заказа'!$Y$213:$Y$213</definedName>
    <definedName name="SalesRoundBox9">'Бланк заказа'!$Y$42:$Y$42</definedName>
    <definedName name="SalesRoundBox90">'Бланк заказа'!$Y$218:$Y$218</definedName>
    <definedName name="SalesRoundBox91">'Бланк заказа'!$Y$219:$Y$219</definedName>
    <definedName name="SalesRoundBox92">'Бланк заказа'!$Y$220:$Y$220</definedName>
    <definedName name="SalesRoundBox93">'Бланк заказа'!$Y$221:$Y$221</definedName>
    <definedName name="SalesRoundBox94">'Бланк заказа'!$Y$222:$Y$222</definedName>
    <definedName name="SalesRoundBox95">'Бланк заказа'!$Y$226:$Y$226</definedName>
    <definedName name="SalesRoundBox96">'Бланк заказа'!$Y$227:$Y$227</definedName>
    <definedName name="SalesRoundBox97">'Бланк заказа'!$Y$228:$Y$228</definedName>
    <definedName name="SalesRoundBox98">'Бланк заказа'!$Y$229:$Y$229</definedName>
    <definedName name="SalesRoundBox99">'Бланк заказа'!$Y$233:$Y$233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заказа'!$W$234:$W$234</definedName>
    <definedName name="UnitOfMeasure101">'Бланк заказа'!$W$235:$W$235</definedName>
    <definedName name="UnitOfMeasure102">'Бланк заказа'!$W$236:$W$236</definedName>
    <definedName name="UnitOfMeasure103">'Бланк заказа'!$W$237:$W$237</definedName>
    <definedName name="UnitOfMeasure104">'Бланк заказа'!$W$241:$W$241</definedName>
    <definedName name="UnitOfMeasure105">'Бланк заказа'!$W$242:$W$242</definedName>
    <definedName name="UnitOfMeasure106">'Бланк заказа'!$W$243:$W$243</definedName>
    <definedName name="UnitOfMeasure107">'Бланк заказа'!$W$247:$W$247</definedName>
    <definedName name="UnitOfMeasure108">'Бланк заказа'!$W$248:$W$248</definedName>
    <definedName name="UnitOfMeasure109">'Бланк заказа'!$W$249:$W$249</definedName>
    <definedName name="UnitOfMeasure11">'Бланк заказа'!$W$44:$W$44</definedName>
    <definedName name="UnitOfMeasure110">'Бланк заказа'!$W$250:$W$250</definedName>
    <definedName name="UnitOfMeasure111">'Бланк заказа'!$W$254:$W$254</definedName>
    <definedName name="UnitOfMeasure112">'Бланк заказа'!$W$255:$W$255</definedName>
    <definedName name="UnitOfMeasure113">'Бланк заказа'!$W$256:$W$256</definedName>
    <definedName name="UnitOfMeasure114">'Бланк заказа'!$W$261:$W$261</definedName>
    <definedName name="UnitOfMeasure115">'Бланк заказа'!$W$265:$W$265</definedName>
    <definedName name="UnitOfMeasure116">'Бланк заказа'!$W$266:$W$266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заказа'!$W$45:$W$45</definedName>
    <definedName name="UnitOfMeasure120">'Бланк заказа'!$W$275:$W$275</definedName>
    <definedName name="UnitOfMeasure121">'Бланк заказа'!$W$276:$W$276</definedName>
    <definedName name="UnitOfMeasure122">'Бланк заказа'!$W$277:$W$277</definedName>
    <definedName name="UnitOfMeasure123">'Бланк заказа'!$W$281:$W$281</definedName>
    <definedName name="UnitOfMeasure124">'Бланк заказа'!$W$282:$W$282</definedName>
    <definedName name="UnitOfMeasure125">'Бланк заказа'!$W$286:$W$286</definedName>
    <definedName name="UnitOfMeasure126">'Бланк заказа'!$W$287:$W$287</definedName>
    <definedName name="UnitOfMeasure127">'Бланк заказа'!$W$291:$W$291</definedName>
    <definedName name="UnitOfMeasure128">'Бланк заказа'!$W$296:$W$296</definedName>
    <definedName name="UnitOfMeasure129">'Бланк заказа'!$W$297:$W$297</definedName>
    <definedName name="UnitOfMeasure13">'Бланк заказа'!$W$46:$W$46</definedName>
    <definedName name="UnitOfMeasure130">'Бланк заказа'!$W$298:$W$298</definedName>
    <definedName name="UnitOfMeasure131">'Бланк заказа'!$W$299:$W$299</definedName>
    <definedName name="UnitOfMeasure132">'Бланк заказа'!$W$303:$W$303</definedName>
    <definedName name="UnitOfMeasure133">'Бланк заказа'!$W$307:$W$307</definedName>
    <definedName name="UnitOfMeasure134">'Бланк заказа'!$W$308:$W$308</definedName>
    <definedName name="UnitOfMeasure135">'Бланк заказа'!$W$309:$W$309</definedName>
    <definedName name="UnitOfMeasure136">'Бланк заказа'!$W$310:$W$310</definedName>
    <definedName name="UnitOfMeasure137">'Бланк заказа'!$W$314:$W$314</definedName>
    <definedName name="UnitOfMeasure138">'Бланк заказа'!$W$320:$W$320</definedName>
    <definedName name="UnitOfMeasure139">'Бланк заказа'!$W$321:$W$321</definedName>
    <definedName name="UnitOfMeasure14">'Бланк заказа'!$W$50:$W$50</definedName>
    <definedName name="UnitOfMeasure140">'Бланк заказа'!$W$322:$W$322</definedName>
    <definedName name="UnitOfMeasure141">'Бланк заказа'!$W$323:$W$323</definedName>
    <definedName name="UnitOfMeasure142">'Бланк заказа'!$W$327:$W$327</definedName>
    <definedName name="UnitOfMeasure143">'Бланк заказа'!$W$328:$W$328</definedName>
    <definedName name="UnitOfMeasure144">'Бланк заказа'!$W$333:$W$333</definedName>
    <definedName name="UnitOfMeasure145">'Бланк заказа'!$W$334:$W$334</definedName>
    <definedName name="UnitOfMeasure146">'Бланк заказа'!$W$338:$W$338</definedName>
    <definedName name="UnitOfMeasure147">'Бланк заказа'!$W$344:$W$344</definedName>
    <definedName name="UnitOfMeasure148">'Бланк заказа'!$W$345:$W$345</definedName>
    <definedName name="UnitOfMeasure149">'Бланк заказа'!$W$346:$W$346</definedName>
    <definedName name="UnitOfMeasure15">'Бланк заказа'!$W$51:$W$51</definedName>
    <definedName name="UnitOfMeasure150">'Бланк заказа'!$W$347:$W$347</definedName>
    <definedName name="UnitOfMeasure151">'Бланк заказа'!$W$348:$W$348</definedName>
    <definedName name="UnitOfMeasure152">'Бланк заказа'!$W$349:$W$349</definedName>
    <definedName name="UnitOfMeasure153">'Бланк заказа'!$W$350:$W$350</definedName>
    <definedName name="UnitOfMeasure154">'Бланк заказа'!$W$351:$W$351</definedName>
    <definedName name="UnitOfMeasure155">'Бланк заказа'!$W$352:$W$352</definedName>
    <definedName name="UnitOfMeasure156">'Бланк заказа'!$W$353:$W$353</definedName>
    <definedName name="UnitOfMeasure157">'Бланк заказа'!$W$354:$W$354</definedName>
    <definedName name="UnitOfMeasure158">'Бланк заказа'!$W$355:$W$355</definedName>
    <definedName name="UnitOfMeasure159">'Бланк заказа'!$W$356:$W$356</definedName>
    <definedName name="UnitOfMeasure16">'Бланк заказа'!$W$52:$W$52</definedName>
    <definedName name="UnitOfMeasure160">'Бланк заказа'!$W$360:$W$360</definedName>
    <definedName name="UnitOfMeasure161">'Бланк заказа'!$W$361:$W$361</definedName>
    <definedName name="UnitOfMeasure162">'Бланк заказа'!$W$365:$W$365</definedName>
    <definedName name="UnitOfMeasure163">'Бланк заказа'!$W$366:$W$366</definedName>
    <definedName name="UnitOfMeasure164">'Бланк заказа'!$W$367:$W$367</definedName>
    <definedName name="UnitOfMeasure165">'Бланк заказа'!$W$368:$W$368</definedName>
    <definedName name="UnitOfMeasure166">'Бланк заказа'!$W$369:$W$369</definedName>
    <definedName name="UnitOfMeasure167">'Бланк заказа'!$W$370:$W$370</definedName>
    <definedName name="UnitOfMeasure168">'Бланк заказа'!$W$371:$W$371</definedName>
    <definedName name="UnitOfMeasure169">'Бланк заказа'!$W$372:$W$372</definedName>
    <definedName name="UnitOfMeasure17">'Бланк заказа'!$W$53:$W$53</definedName>
    <definedName name="UnitOfMeasure170">'Бланк заказа'!$W$376:$W$376</definedName>
    <definedName name="UnitOfMeasure171">'Бланк заказа'!$W$377:$W$377</definedName>
    <definedName name="UnitOfMeasure172">'Бланк заказа'!$W$383:$W$383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заказа'!$W$80:$W$80</definedName>
    <definedName name="UnitOfMeasure31">'Бланк заказа'!$W$84:$W$84</definedName>
    <definedName name="UnitOfMeasure32">'Бланк заказа'!$W$85:$W$85</definedName>
    <definedName name="UnitOfMeasure33">'Бланк заказа'!$W$86:$W$86</definedName>
    <definedName name="UnitOfMeasure34">'Бланк заказа'!$W$90:$W$90</definedName>
    <definedName name="UnitOfMeasure35">'Бланк заказа'!$W$91:$W$91</definedName>
    <definedName name="UnitOfMeasure36">'Бланк заказа'!$W$92:$W$92</definedName>
    <definedName name="UnitOfMeasure37">'Бланк заказа'!$W$93:$W$93</definedName>
    <definedName name="UnitOfMeasure38">'Бланк заказа'!$W$97:$W$97</definedName>
    <definedName name="UnitOfMeasure39">'Бланк заказа'!$W$102:$W$102</definedName>
    <definedName name="UnitOfMeasure4">'Бланк заказа'!$W$33:$W$33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заказа'!$W$112:$W$112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заказа'!$W$130:$W$130</definedName>
    <definedName name="UnitOfMeasure54">'Бланк заказа'!$W$131:$W$131</definedName>
    <definedName name="UnitOfMeasure55">'Бланк заказа'!$W$135:$W$135</definedName>
    <definedName name="UnitOfMeasure56">'Бланк заказа'!$W$140:$W$140</definedName>
    <definedName name="UnitOfMeasure57">'Бланк заказа'!$W$141:$W$141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заказа'!$W$157:$W$157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заказа'!$W$36:$W$36</definedName>
    <definedName name="UnitOfMeasure70">'Бланк заказа'!$W$163:$W$163</definedName>
    <definedName name="UnitOfMeasure71">'Бланк заказа'!$W$164:$W$164</definedName>
    <definedName name="UnitOfMeasure72">'Бланк заказа'!$W$168:$W$168</definedName>
    <definedName name="UnitOfMeasure73">'Бланк заказа'!$W$173:$W$173</definedName>
    <definedName name="UnitOfMeasure74">'Бланк заказа'!$W$174:$W$174</definedName>
    <definedName name="UnitOfMeasure75">'Бланк заказа'!$W$175:$W$175</definedName>
    <definedName name="UnitOfMeasure76">'Бланк заказа'!$W$176:$W$176</definedName>
    <definedName name="UnitOfMeasure77">'Бланк заказа'!$W$177:$W$177</definedName>
    <definedName name="UnitOfMeasure78">'Бланк заказа'!$W$178:$W$178</definedName>
    <definedName name="UnitOfMeasure79">'Бланк заказа'!$W$183:$W$183</definedName>
    <definedName name="UnitOfMeasure8">'Бланк заказа'!$W$41:$W$41</definedName>
    <definedName name="UnitOfMeasure80">'Бланк заказа'!$W$184:$W$184</definedName>
    <definedName name="UnitOfMeasure81">'Бланк заказа'!$W$185:$W$185</definedName>
    <definedName name="UnitOfMeasure82">'Бланк заказа'!$W$186:$W$186</definedName>
    <definedName name="UnitOfMeasure83">'Бланк заказа'!$W$187:$W$187</definedName>
    <definedName name="UnitOfMeasure84">'Бланк заказа'!$W$192:$W$192</definedName>
    <definedName name="UnitOfMeasure85">'Бланк заказа'!$W$197:$W$197</definedName>
    <definedName name="UnitOfMeasure86">'Бланк заказа'!$W$198:$W$198</definedName>
    <definedName name="UnitOfMeasure87">'Бланк заказа'!$W$203:$W$203</definedName>
    <definedName name="UnitOfMeasure88">'Бланк заказа'!$W$208:$W$208</definedName>
    <definedName name="UnitOfMeasure89">'Бланк заказа'!$W$213:$W$213</definedName>
    <definedName name="UnitOfMeasure9">'Бланк заказа'!$W$42:$W$42</definedName>
    <definedName name="UnitOfMeasure90">'Бланк заказа'!$W$218:$W$218</definedName>
    <definedName name="UnitOfMeasure91">'Бланк заказа'!$W$219:$W$219</definedName>
    <definedName name="UnitOfMeasure92">'Бланк заказа'!$W$220:$W$220</definedName>
    <definedName name="UnitOfMeasure93">'Бланк заказа'!$W$221:$W$221</definedName>
    <definedName name="UnitOfMeasure94">'Бланк заказа'!$W$222:$W$222</definedName>
    <definedName name="UnitOfMeasure95">'Бланк заказа'!$W$226:$W$226</definedName>
    <definedName name="UnitOfMeasure96">'Бланк заказа'!$W$227:$W$227</definedName>
    <definedName name="UnitOfMeasure97">'Бланк заказа'!$W$228:$W$228</definedName>
    <definedName name="UnitOfMeasure98">'Бланк заказа'!$W$229:$W$229</definedName>
    <definedName name="UnitOfMeasure99">'Бланк заказа'!$W$233:$W$233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85" i="2" l="1"/>
  <c r="X384" i="2"/>
  <c r="BO383" i="2"/>
  <c r="BM383" i="2"/>
  <c r="Y383" i="2"/>
  <c r="Y396" i="2" s="1"/>
  <c r="X379" i="2"/>
  <c r="X378" i="2"/>
  <c r="BO377" i="2"/>
  <c r="BM377" i="2"/>
  <c r="Y377" i="2"/>
  <c r="Z377" i="2" s="1"/>
  <c r="P377" i="2"/>
  <c r="BO376" i="2"/>
  <c r="BM376" i="2"/>
  <c r="Y376" i="2"/>
  <c r="P376" i="2"/>
  <c r="X374" i="2"/>
  <c r="X373" i="2"/>
  <c r="BP372" i="2"/>
  <c r="BO372" i="2"/>
  <c r="BM372" i="2"/>
  <c r="Y372" i="2"/>
  <c r="Z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Z367" i="2" s="1"/>
  <c r="P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BP361" i="2" s="1"/>
  <c r="P361" i="2"/>
  <c r="BO360" i="2"/>
  <c r="BM360" i="2"/>
  <c r="Y360" i="2"/>
  <c r="Y362" i="2" s="1"/>
  <c r="P360" i="2"/>
  <c r="X358" i="2"/>
  <c r="X357" i="2"/>
  <c r="BO356" i="2"/>
  <c r="BM356" i="2"/>
  <c r="Y356" i="2"/>
  <c r="BP356" i="2" s="1"/>
  <c r="P356" i="2"/>
  <c r="BP355" i="2"/>
  <c r="BO355" i="2"/>
  <c r="BN355" i="2"/>
  <c r="BM355" i="2"/>
  <c r="Z355" i="2"/>
  <c r="Y355" i="2"/>
  <c r="P355" i="2"/>
  <c r="BO354" i="2"/>
  <c r="BN354" i="2"/>
  <c r="BM354" i="2"/>
  <c r="Z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P352" i="2"/>
  <c r="BO351" i="2"/>
  <c r="BM351" i="2"/>
  <c r="Y351" i="2"/>
  <c r="BP351" i="2" s="1"/>
  <c r="P351" i="2"/>
  <c r="BO350" i="2"/>
  <c r="BM350" i="2"/>
  <c r="Y350" i="2"/>
  <c r="BP350" i="2" s="1"/>
  <c r="P350" i="2"/>
  <c r="BP349" i="2"/>
  <c r="BO349" i="2"/>
  <c r="BM349" i="2"/>
  <c r="Y349" i="2"/>
  <c r="BN349" i="2" s="1"/>
  <c r="P349" i="2"/>
  <c r="BO348" i="2"/>
  <c r="BM348" i="2"/>
  <c r="Y348" i="2"/>
  <c r="P348" i="2"/>
  <c r="BP347" i="2"/>
  <c r="BO347" i="2"/>
  <c r="BN347" i="2"/>
  <c r="BM347" i="2"/>
  <c r="Z347" i="2"/>
  <c r="Y347" i="2"/>
  <c r="P347" i="2"/>
  <c r="BO346" i="2"/>
  <c r="BM346" i="2"/>
  <c r="Y346" i="2"/>
  <c r="BP346" i="2" s="1"/>
  <c r="P346" i="2"/>
  <c r="BO345" i="2"/>
  <c r="BM345" i="2"/>
  <c r="Z345" i="2"/>
  <c r="Y345" i="2"/>
  <c r="P345" i="2"/>
  <c r="BO344" i="2"/>
  <c r="BM344" i="2"/>
  <c r="Z344" i="2"/>
  <c r="Y344" i="2"/>
  <c r="P344" i="2"/>
  <c r="X340" i="2"/>
  <c r="X339" i="2"/>
  <c r="BO338" i="2"/>
  <c r="BM338" i="2"/>
  <c r="Y338" i="2"/>
  <c r="Y340" i="2" s="1"/>
  <c r="P338" i="2"/>
  <c r="X336" i="2"/>
  <c r="X335" i="2"/>
  <c r="BO334" i="2"/>
  <c r="BM334" i="2"/>
  <c r="Y334" i="2"/>
  <c r="BP334" i="2" s="1"/>
  <c r="P334" i="2"/>
  <c r="BO333" i="2"/>
  <c r="BM333" i="2"/>
  <c r="Y333" i="2"/>
  <c r="P333" i="2"/>
  <c r="X330" i="2"/>
  <c r="X329" i="2"/>
  <c r="BO328" i="2"/>
  <c r="BM328" i="2"/>
  <c r="Y328" i="2"/>
  <c r="BP328" i="2" s="1"/>
  <c r="P328" i="2"/>
  <c r="BO327" i="2"/>
  <c r="BM327" i="2"/>
  <c r="Y327" i="2"/>
  <c r="Y330" i="2" s="1"/>
  <c r="P327" i="2"/>
  <c r="X325" i="2"/>
  <c r="X324" i="2"/>
  <c r="BO323" i="2"/>
  <c r="BM323" i="2"/>
  <c r="Z323" i="2"/>
  <c r="Y323" i="2"/>
  <c r="BP323" i="2" s="1"/>
  <c r="P323" i="2"/>
  <c r="BO322" i="2"/>
  <c r="BM322" i="2"/>
  <c r="Y322" i="2"/>
  <c r="P322" i="2"/>
  <c r="BO321" i="2"/>
  <c r="BM321" i="2"/>
  <c r="Y321" i="2"/>
  <c r="Z321" i="2" s="1"/>
  <c r="P321" i="2"/>
  <c r="BO320" i="2"/>
  <c r="BM320" i="2"/>
  <c r="Z320" i="2"/>
  <c r="Y320" i="2"/>
  <c r="P320" i="2"/>
  <c r="X316" i="2"/>
  <c r="X315" i="2"/>
  <c r="BO314" i="2"/>
  <c r="BM314" i="2"/>
  <c r="Y314" i="2"/>
  <c r="BP314" i="2" s="1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BO307" i="2"/>
  <c r="BN307" i="2"/>
  <c r="BM307" i="2"/>
  <c r="Z307" i="2"/>
  <c r="Y307" i="2"/>
  <c r="BP307" i="2" s="1"/>
  <c r="P307" i="2"/>
  <c r="X305" i="2"/>
  <c r="X304" i="2"/>
  <c r="BO303" i="2"/>
  <c r="BM303" i="2"/>
  <c r="Y303" i="2"/>
  <c r="Y305" i="2" s="1"/>
  <c r="P303" i="2"/>
  <c r="X301" i="2"/>
  <c r="X300" i="2"/>
  <c r="BO299" i="2"/>
  <c r="BM299" i="2"/>
  <c r="Y299" i="2"/>
  <c r="P299" i="2"/>
  <c r="BP298" i="2"/>
  <c r="BO298" i="2"/>
  <c r="BN298" i="2"/>
  <c r="BM298" i="2"/>
  <c r="Z298" i="2"/>
  <c r="Y298" i="2"/>
  <c r="P298" i="2"/>
  <c r="BO297" i="2"/>
  <c r="BM297" i="2"/>
  <c r="Y297" i="2"/>
  <c r="Z297" i="2" s="1"/>
  <c r="P297" i="2"/>
  <c r="BO296" i="2"/>
  <c r="BM296" i="2"/>
  <c r="Y296" i="2"/>
  <c r="P296" i="2"/>
  <c r="X293" i="2"/>
  <c r="X292" i="2"/>
  <c r="BO291" i="2"/>
  <c r="BM291" i="2"/>
  <c r="Y291" i="2"/>
  <c r="BP291" i="2" s="1"/>
  <c r="P291" i="2"/>
  <c r="X289" i="2"/>
  <c r="Y288" i="2"/>
  <c r="X288" i="2"/>
  <c r="BP287" i="2"/>
  <c r="BO287" i="2"/>
  <c r="BM287" i="2"/>
  <c r="Y287" i="2"/>
  <c r="Z287" i="2" s="1"/>
  <c r="P287" i="2"/>
  <c r="BO286" i="2"/>
  <c r="BM286" i="2"/>
  <c r="Y286" i="2"/>
  <c r="BP286" i="2" s="1"/>
  <c r="P286" i="2"/>
  <c r="X284" i="2"/>
  <c r="Y283" i="2"/>
  <c r="X283" i="2"/>
  <c r="BP282" i="2"/>
  <c r="BO282" i="2"/>
  <c r="BM282" i="2"/>
  <c r="Y282" i="2"/>
  <c r="P282" i="2"/>
  <c r="BO281" i="2"/>
  <c r="BM281" i="2"/>
  <c r="Y281" i="2"/>
  <c r="BP281" i="2" s="1"/>
  <c r="P281" i="2"/>
  <c r="X279" i="2"/>
  <c r="X278" i="2"/>
  <c r="BO277" i="2"/>
  <c r="BM277" i="2"/>
  <c r="Y277" i="2"/>
  <c r="P277" i="2"/>
  <c r="BO276" i="2"/>
  <c r="BM276" i="2"/>
  <c r="Z276" i="2"/>
  <c r="Y276" i="2"/>
  <c r="BP276" i="2" s="1"/>
  <c r="P276" i="2"/>
  <c r="BO275" i="2"/>
  <c r="BM275" i="2"/>
  <c r="Y275" i="2"/>
  <c r="P275" i="2"/>
  <c r="BO274" i="2"/>
  <c r="BM274" i="2"/>
  <c r="Y274" i="2"/>
  <c r="Z274" i="2" s="1"/>
  <c r="P274" i="2"/>
  <c r="BO273" i="2"/>
  <c r="BM273" i="2"/>
  <c r="Z273" i="2"/>
  <c r="Y273" i="2"/>
  <c r="P273" i="2"/>
  <c r="BO272" i="2"/>
  <c r="BM272" i="2"/>
  <c r="Z272" i="2"/>
  <c r="Y272" i="2"/>
  <c r="BN272" i="2" s="1"/>
  <c r="P272" i="2"/>
  <c r="X268" i="2"/>
  <c r="X267" i="2"/>
  <c r="BO266" i="2"/>
  <c r="BM266" i="2"/>
  <c r="Y266" i="2"/>
  <c r="BP266" i="2" s="1"/>
  <c r="P266" i="2"/>
  <c r="BO265" i="2"/>
  <c r="BM265" i="2"/>
  <c r="Y265" i="2"/>
  <c r="P265" i="2"/>
  <c r="X263" i="2"/>
  <c r="X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P254" i="2"/>
  <c r="X252" i="2"/>
  <c r="X251" i="2"/>
  <c r="BP250" i="2"/>
  <c r="BO250" i="2"/>
  <c r="BN250" i="2"/>
  <c r="BM250" i="2"/>
  <c r="Z250" i="2"/>
  <c r="Y250" i="2"/>
  <c r="P250" i="2"/>
  <c r="BO249" i="2"/>
  <c r="BM249" i="2"/>
  <c r="Y249" i="2"/>
  <c r="Z249" i="2" s="1"/>
  <c r="P249" i="2"/>
  <c r="BO248" i="2"/>
  <c r="BM248" i="2"/>
  <c r="Y248" i="2"/>
  <c r="BO247" i="2"/>
  <c r="BM247" i="2"/>
  <c r="Y247" i="2"/>
  <c r="X245" i="2"/>
  <c r="X244" i="2"/>
  <c r="BO243" i="2"/>
  <c r="BM243" i="2"/>
  <c r="Y243" i="2"/>
  <c r="Z243" i="2" s="1"/>
  <c r="P243" i="2"/>
  <c r="BO242" i="2"/>
  <c r="BM242" i="2"/>
  <c r="Y242" i="2"/>
  <c r="P242" i="2"/>
  <c r="BO241" i="2"/>
  <c r="BM241" i="2"/>
  <c r="Y241" i="2"/>
  <c r="Y245" i="2" s="1"/>
  <c r="P241" i="2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X231" i="2"/>
  <c r="X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Y230" i="2" s="1"/>
  <c r="P226" i="2"/>
  <c r="X224" i="2"/>
  <c r="X223" i="2"/>
  <c r="BO222" i="2"/>
  <c r="BM222" i="2"/>
  <c r="Y222" i="2"/>
  <c r="P222" i="2"/>
  <c r="BO221" i="2"/>
  <c r="BM221" i="2"/>
  <c r="Z221" i="2"/>
  <c r="Y221" i="2"/>
  <c r="BP221" i="2" s="1"/>
  <c r="P221" i="2"/>
  <c r="BO220" i="2"/>
  <c r="BM220" i="2"/>
  <c r="Y220" i="2"/>
  <c r="P220" i="2"/>
  <c r="BO219" i="2"/>
  <c r="BM219" i="2"/>
  <c r="Y219" i="2"/>
  <c r="Z219" i="2" s="1"/>
  <c r="P219" i="2"/>
  <c r="BO218" i="2"/>
  <c r="BM218" i="2"/>
  <c r="Z218" i="2"/>
  <c r="Y218" i="2"/>
  <c r="P218" i="2"/>
  <c r="X215" i="2"/>
  <c r="X214" i="2"/>
  <c r="BO213" i="2"/>
  <c r="BM213" i="2"/>
  <c r="Y213" i="2"/>
  <c r="BP213" i="2" s="1"/>
  <c r="P213" i="2"/>
  <c r="X210" i="2"/>
  <c r="X209" i="2"/>
  <c r="BO208" i="2"/>
  <c r="BM208" i="2"/>
  <c r="Y208" i="2"/>
  <c r="P208" i="2"/>
  <c r="X205" i="2"/>
  <c r="X204" i="2"/>
  <c r="BO203" i="2"/>
  <c r="BM203" i="2"/>
  <c r="Z203" i="2"/>
  <c r="Z204" i="2" s="1"/>
  <c r="Y203" i="2"/>
  <c r="Y205" i="2" s="1"/>
  <c r="P203" i="2"/>
  <c r="X200" i="2"/>
  <c r="X199" i="2"/>
  <c r="BO198" i="2"/>
  <c r="BM198" i="2"/>
  <c r="Y198" i="2"/>
  <c r="BP198" i="2" s="1"/>
  <c r="P198" i="2"/>
  <c r="BO197" i="2"/>
  <c r="BM197" i="2"/>
  <c r="Y197" i="2"/>
  <c r="Y199" i="2" s="1"/>
  <c r="P197" i="2"/>
  <c r="X194" i="2"/>
  <c r="X193" i="2"/>
  <c r="BO192" i="2"/>
  <c r="BM192" i="2"/>
  <c r="Y192" i="2"/>
  <c r="BP192" i="2" s="1"/>
  <c r="P192" i="2"/>
  <c r="X189" i="2"/>
  <c r="X188" i="2"/>
  <c r="BO187" i="2"/>
  <c r="BM187" i="2"/>
  <c r="Z187" i="2"/>
  <c r="Y187" i="2"/>
  <c r="BN187" i="2" s="1"/>
  <c r="P187" i="2"/>
  <c r="BO186" i="2"/>
  <c r="BM186" i="2"/>
  <c r="Y186" i="2"/>
  <c r="BP186" i="2" s="1"/>
  <c r="P186" i="2"/>
  <c r="BO185" i="2"/>
  <c r="BM185" i="2"/>
  <c r="Y185" i="2"/>
  <c r="BP185" i="2" s="1"/>
  <c r="P185" i="2"/>
  <c r="BP184" i="2"/>
  <c r="BO184" i="2"/>
  <c r="BM184" i="2"/>
  <c r="Y184" i="2"/>
  <c r="BN184" i="2" s="1"/>
  <c r="P184" i="2"/>
  <c r="BO183" i="2"/>
  <c r="BM183" i="2"/>
  <c r="Y183" i="2"/>
  <c r="Z183" i="2" s="1"/>
  <c r="P183" i="2"/>
  <c r="X180" i="2"/>
  <c r="X179" i="2"/>
  <c r="BO178" i="2"/>
  <c r="BM178" i="2"/>
  <c r="Y178" i="2"/>
  <c r="Z178" i="2" s="1"/>
  <c r="P178" i="2"/>
  <c r="BO177" i="2"/>
  <c r="BM177" i="2"/>
  <c r="Z177" i="2"/>
  <c r="Y177" i="2"/>
  <c r="BP177" i="2" s="1"/>
  <c r="P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P173" i="2"/>
  <c r="BO173" i="2"/>
  <c r="BM173" i="2"/>
  <c r="Y173" i="2"/>
  <c r="P173" i="2"/>
  <c r="X170" i="2"/>
  <c r="X169" i="2"/>
  <c r="BO168" i="2"/>
  <c r="BM168" i="2"/>
  <c r="Y168" i="2"/>
  <c r="P168" i="2"/>
  <c r="X166" i="2"/>
  <c r="X165" i="2"/>
  <c r="BO164" i="2"/>
  <c r="BM164" i="2"/>
  <c r="Y164" i="2"/>
  <c r="BP164" i="2" s="1"/>
  <c r="P164" i="2"/>
  <c r="BP163" i="2"/>
  <c r="BO163" i="2"/>
  <c r="BM163" i="2"/>
  <c r="Y163" i="2"/>
  <c r="Z163" i="2" s="1"/>
  <c r="P163" i="2"/>
  <c r="BO162" i="2"/>
  <c r="BM162" i="2"/>
  <c r="Y162" i="2"/>
  <c r="BP162" i="2" s="1"/>
  <c r="P162" i="2"/>
  <c r="BO161" i="2"/>
  <c r="BM161" i="2"/>
  <c r="Y161" i="2"/>
  <c r="P161" i="2"/>
  <c r="BO160" i="2"/>
  <c r="BM160" i="2"/>
  <c r="Y160" i="2"/>
  <c r="P160" i="2"/>
  <c r="BO159" i="2"/>
  <c r="BM159" i="2"/>
  <c r="Z159" i="2"/>
  <c r="Y159" i="2"/>
  <c r="BP159" i="2" s="1"/>
  <c r="P159" i="2"/>
  <c r="BO158" i="2"/>
  <c r="BM158" i="2"/>
  <c r="Y158" i="2"/>
  <c r="P158" i="2"/>
  <c r="BO157" i="2"/>
  <c r="BM157" i="2"/>
  <c r="Y157" i="2"/>
  <c r="P157" i="2"/>
  <c r="X155" i="2"/>
  <c r="X154" i="2"/>
  <c r="BP153" i="2"/>
  <c r="BO153" i="2"/>
  <c r="BM153" i="2"/>
  <c r="Y153" i="2"/>
  <c r="Z153" i="2" s="1"/>
  <c r="P153" i="2"/>
  <c r="BO152" i="2"/>
  <c r="BM152" i="2"/>
  <c r="Y152" i="2"/>
  <c r="BP152" i="2" s="1"/>
  <c r="P152" i="2"/>
  <c r="BO151" i="2"/>
  <c r="BM151" i="2"/>
  <c r="Y151" i="2"/>
  <c r="P151" i="2"/>
  <c r="BO150" i="2"/>
  <c r="BM150" i="2"/>
  <c r="Y150" i="2"/>
  <c r="P150" i="2"/>
  <c r="X148" i="2"/>
  <c r="X147" i="2"/>
  <c r="BO146" i="2"/>
  <c r="BM146" i="2"/>
  <c r="Y146" i="2"/>
  <c r="BP146" i="2" s="1"/>
  <c r="P146" i="2"/>
  <c r="BO145" i="2"/>
  <c r="BM145" i="2"/>
  <c r="Y145" i="2"/>
  <c r="BP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Y137" i="2"/>
  <c r="X137" i="2"/>
  <c r="Y136" i="2"/>
  <c r="X136" i="2"/>
  <c r="BP135" i="2"/>
  <c r="BO135" i="2"/>
  <c r="BN135" i="2"/>
  <c r="BM135" i="2"/>
  <c r="Z135" i="2"/>
  <c r="Z136" i="2" s="1"/>
  <c r="Y135" i="2"/>
  <c r="X133" i="2"/>
  <c r="X132" i="2"/>
  <c r="BO131" i="2"/>
  <c r="BM131" i="2"/>
  <c r="Z131" i="2"/>
  <c r="Y131" i="2"/>
  <c r="BP131" i="2" s="1"/>
  <c r="BO130" i="2"/>
  <c r="BM130" i="2"/>
  <c r="Y130" i="2"/>
  <c r="BO129" i="2"/>
  <c r="BM129" i="2"/>
  <c r="Y129" i="2"/>
  <c r="BP129" i="2" s="1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P122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Z118" i="2"/>
  <c r="Y118" i="2"/>
  <c r="P118" i="2"/>
  <c r="X114" i="2"/>
  <c r="X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Y109" i="2" s="1"/>
  <c r="P106" i="2"/>
  <c r="Y104" i="2"/>
  <c r="X104" i="2"/>
  <c r="X103" i="2"/>
  <c r="BO102" i="2"/>
  <c r="BM102" i="2"/>
  <c r="Y102" i="2"/>
  <c r="Y103" i="2" s="1"/>
  <c r="P102" i="2"/>
  <c r="X99" i="2"/>
  <c r="X98" i="2"/>
  <c r="BO97" i="2"/>
  <c r="BM97" i="2"/>
  <c r="Y97" i="2"/>
  <c r="Z97" i="2" s="1"/>
  <c r="Z98" i="2" s="1"/>
  <c r="P97" i="2"/>
  <c r="X95" i="2"/>
  <c r="X94" i="2"/>
  <c r="BO93" i="2"/>
  <c r="BM93" i="2"/>
  <c r="Y93" i="2"/>
  <c r="Z93" i="2" s="1"/>
  <c r="P93" i="2"/>
  <c r="BP92" i="2"/>
  <c r="BO92" i="2"/>
  <c r="BM92" i="2"/>
  <c r="Y92" i="2"/>
  <c r="Z92" i="2" s="1"/>
  <c r="P92" i="2"/>
  <c r="BO91" i="2"/>
  <c r="BM91" i="2"/>
  <c r="Y91" i="2"/>
  <c r="BN91" i="2" s="1"/>
  <c r="P91" i="2"/>
  <c r="BP90" i="2"/>
  <c r="BO90" i="2"/>
  <c r="BN90" i="2"/>
  <c r="BM90" i="2"/>
  <c r="Z90" i="2"/>
  <c r="Y90" i="2"/>
  <c r="P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P84" i="2"/>
  <c r="BO84" i="2"/>
  <c r="BM84" i="2"/>
  <c r="Y84" i="2"/>
  <c r="P84" i="2"/>
  <c r="X82" i="2"/>
  <c r="X81" i="2"/>
  <c r="BO80" i="2"/>
  <c r="BM80" i="2"/>
  <c r="Y80" i="2"/>
  <c r="BP80" i="2" s="1"/>
  <c r="P80" i="2"/>
  <c r="BO79" i="2"/>
  <c r="BM79" i="2"/>
  <c r="Y79" i="2"/>
  <c r="Z79" i="2" s="1"/>
  <c r="P79" i="2"/>
  <c r="BO78" i="2"/>
  <c r="BM78" i="2"/>
  <c r="Y78" i="2"/>
  <c r="F396" i="2" s="1"/>
  <c r="P78" i="2"/>
  <c r="X75" i="2"/>
  <c r="X74" i="2"/>
  <c r="BO73" i="2"/>
  <c r="BM73" i="2"/>
  <c r="Y73" i="2"/>
  <c r="BP73" i="2" s="1"/>
  <c r="P73" i="2"/>
  <c r="BO72" i="2"/>
  <c r="BM72" i="2"/>
  <c r="Y72" i="2"/>
  <c r="BP72" i="2" s="1"/>
  <c r="P72" i="2"/>
  <c r="BP71" i="2"/>
  <c r="BO71" i="2"/>
  <c r="BM71" i="2"/>
  <c r="Y71" i="2"/>
  <c r="BN71" i="2" s="1"/>
  <c r="P71" i="2"/>
  <c r="BO70" i="2"/>
  <c r="BM70" i="2"/>
  <c r="Y70" i="2"/>
  <c r="Y74" i="2" s="1"/>
  <c r="P70" i="2"/>
  <c r="BP69" i="2"/>
  <c r="BO69" i="2"/>
  <c r="BN69" i="2"/>
  <c r="BM69" i="2"/>
  <c r="Z69" i="2"/>
  <c r="Y69" i="2"/>
  <c r="P69" i="2"/>
  <c r="BO68" i="2"/>
  <c r="BM68" i="2"/>
  <c r="Y68" i="2"/>
  <c r="Z68" i="2" s="1"/>
  <c r="Y66" i="2"/>
  <c r="X66" i="2"/>
  <c r="Y65" i="2"/>
  <c r="X65" i="2"/>
  <c r="BP64" i="2"/>
  <c r="BO64" i="2"/>
  <c r="BN64" i="2"/>
  <c r="BM64" i="2"/>
  <c r="Z64" i="2"/>
  <c r="Y64" i="2"/>
  <c r="P64" i="2"/>
  <c r="BO63" i="2"/>
  <c r="BM63" i="2"/>
  <c r="Y63" i="2"/>
  <c r="P63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P53" i="2"/>
  <c r="BO53" i="2"/>
  <c r="BM53" i="2"/>
  <c r="Y53" i="2"/>
  <c r="Z53" i="2" s="1"/>
  <c r="P53" i="2"/>
  <c r="BO52" i="2"/>
  <c r="BM52" i="2"/>
  <c r="Y52" i="2"/>
  <c r="BN52" i="2" s="1"/>
  <c r="P52" i="2"/>
  <c r="BP51" i="2"/>
  <c r="BO51" i="2"/>
  <c r="BN51" i="2"/>
  <c r="BM51" i="2"/>
  <c r="Z51" i="2"/>
  <c r="Y51" i="2"/>
  <c r="P51" i="2"/>
  <c r="BO50" i="2"/>
  <c r="BN50" i="2"/>
  <c r="BM50" i="2"/>
  <c r="Z50" i="2"/>
  <c r="Y50" i="2"/>
  <c r="BP50" i="2" s="1"/>
  <c r="P50" i="2"/>
  <c r="X48" i="2"/>
  <c r="X47" i="2"/>
  <c r="BO46" i="2"/>
  <c r="BM46" i="2"/>
  <c r="Y46" i="2"/>
  <c r="BP46" i="2" s="1"/>
  <c r="P46" i="2"/>
  <c r="BP45" i="2"/>
  <c r="BO45" i="2"/>
  <c r="BM45" i="2"/>
  <c r="Y45" i="2"/>
  <c r="BN45" i="2" s="1"/>
  <c r="P45" i="2"/>
  <c r="BO44" i="2"/>
  <c r="BM44" i="2"/>
  <c r="Y44" i="2"/>
  <c r="Z44" i="2" s="1"/>
  <c r="P44" i="2"/>
  <c r="BO43" i="2"/>
  <c r="BM43" i="2"/>
  <c r="Y43" i="2"/>
  <c r="Z43" i="2" s="1"/>
  <c r="P43" i="2"/>
  <c r="BP42" i="2"/>
  <c r="BO42" i="2"/>
  <c r="BM42" i="2"/>
  <c r="Y42" i="2"/>
  <c r="BN42" i="2" s="1"/>
  <c r="P42" i="2"/>
  <c r="BO41" i="2"/>
  <c r="BM41" i="2"/>
  <c r="Y41" i="2"/>
  <c r="D396" i="2" s="1"/>
  <c r="P41" i="2"/>
  <c r="X38" i="2"/>
  <c r="X37" i="2"/>
  <c r="BO36" i="2"/>
  <c r="BM36" i="2"/>
  <c r="Y36" i="2"/>
  <c r="BP36" i="2" s="1"/>
  <c r="P36" i="2"/>
  <c r="BO35" i="2"/>
  <c r="BM35" i="2"/>
  <c r="Y35" i="2"/>
  <c r="BP35" i="2" s="1"/>
  <c r="P35" i="2"/>
  <c r="BP34" i="2"/>
  <c r="BO34" i="2"/>
  <c r="BM34" i="2"/>
  <c r="Y34" i="2"/>
  <c r="BN34" i="2" s="1"/>
  <c r="P34" i="2"/>
  <c r="BO33" i="2"/>
  <c r="BM33" i="2"/>
  <c r="Y33" i="2"/>
  <c r="P33" i="2"/>
  <c r="X29" i="2"/>
  <c r="X28" i="2"/>
  <c r="BO27" i="2"/>
  <c r="BM27" i="2"/>
  <c r="Y27" i="2"/>
  <c r="Y28" i="2" s="1"/>
  <c r="P27" i="2"/>
  <c r="Y25" i="2"/>
  <c r="X25" i="2"/>
  <c r="Y24" i="2"/>
  <c r="X24" i="2"/>
  <c r="BP23" i="2"/>
  <c r="BO23" i="2"/>
  <c r="BM23" i="2"/>
  <c r="Y23" i="2"/>
  <c r="Z23" i="2" s="1"/>
  <c r="P23" i="2"/>
  <c r="BO22" i="2"/>
  <c r="BM22" i="2"/>
  <c r="Y22" i="2"/>
  <c r="P22" i="2"/>
  <c r="H10" i="2"/>
  <c r="A9" i="2"/>
  <c r="F10" i="2" s="1"/>
  <c r="D7" i="2"/>
  <c r="Q6" i="2"/>
  <c r="P2" i="2"/>
  <c r="F9" i="2" l="1"/>
  <c r="J9" i="2"/>
  <c r="B396" i="2"/>
  <c r="X388" i="2"/>
  <c r="X390" i="2"/>
  <c r="X386" i="2"/>
  <c r="Y29" i="2"/>
  <c r="Y38" i="2"/>
  <c r="Z41" i="2"/>
  <c r="BN41" i="2"/>
  <c r="BP41" i="2"/>
  <c r="BP43" i="2"/>
  <c r="BP52" i="2"/>
  <c r="BP58" i="2"/>
  <c r="Y59" i="2"/>
  <c r="Y60" i="2"/>
  <c r="E396" i="2"/>
  <c r="BN63" i="2"/>
  <c r="BP63" i="2"/>
  <c r="BN68" i="2"/>
  <c r="BP68" i="2"/>
  <c r="Z70" i="2"/>
  <c r="Z80" i="2"/>
  <c r="BN80" i="2"/>
  <c r="Y88" i="2"/>
  <c r="Y95" i="2"/>
  <c r="BP91" i="2"/>
  <c r="BP97" i="2"/>
  <c r="Y98" i="2"/>
  <c r="Y99" i="2"/>
  <c r="BN102" i="2"/>
  <c r="BP102" i="2"/>
  <c r="BP107" i="2"/>
  <c r="BN108" i="2"/>
  <c r="Z112" i="2"/>
  <c r="Z113" i="2" s="1"/>
  <c r="BN112" i="2"/>
  <c r="Y114" i="2"/>
  <c r="BP118" i="2"/>
  <c r="H396" i="2"/>
  <c r="BP119" i="2"/>
  <c r="Z124" i="2"/>
  <c r="BN124" i="2"/>
  <c r="Z125" i="2"/>
  <c r="BN125" i="2"/>
  <c r="Z129" i="2"/>
  <c r="BN129" i="2"/>
  <c r="Y133" i="2"/>
  <c r="BN130" i="2"/>
  <c r="BP140" i="2"/>
  <c r="Y142" i="2"/>
  <c r="BN141" i="2"/>
  <c r="Z145" i="2"/>
  <c r="BN145" i="2"/>
  <c r="Z146" i="2"/>
  <c r="BN146" i="2"/>
  <c r="Y147" i="2"/>
  <c r="Y165" i="2"/>
  <c r="BN157" i="2"/>
  <c r="BP157" i="2"/>
  <c r="BP158" i="2"/>
  <c r="BN158" i="2"/>
  <c r="Z158" i="2"/>
  <c r="Y170" i="2"/>
  <c r="Y169" i="2"/>
  <c r="BP168" i="2"/>
  <c r="BN168" i="2"/>
  <c r="Z168" i="2"/>
  <c r="Z169" i="2" s="1"/>
  <c r="BN178" i="2"/>
  <c r="BP178" i="2"/>
  <c r="Z208" i="2"/>
  <c r="Z209" i="2" s="1"/>
  <c r="Y209" i="2"/>
  <c r="BP208" i="2"/>
  <c r="Y214" i="2"/>
  <c r="BN219" i="2"/>
  <c r="BP219" i="2"/>
  <c r="BP220" i="2"/>
  <c r="BN220" i="2"/>
  <c r="Z220" i="2"/>
  <c r="BP228" i="2"/>
  <c r="Z228" i="2"/>
  <c r="Z242" i="2"/>
  <c r="BP242" i="2"/>
  <c r="BP248" i="2"/>
  <c r="Z248" i="2"/>
  <c r="BN277" i="2"/>
  <c r="BP277" i="2"/>
  <c r="BN282" i="2"/>
  <c r="Z282" i="2"/>
  <c r="Y301" i="2"/>
  <c r="Z296" i="2"/>
  <c r="Z310" i="2"/>
  <c r="BP310" i="2"/>
  <c r="Y315" i="2"/>
  <c r="BN321" i="2"/>
  <c r="BP321" i="2"/>
  <c r="BP322" i="2"/>
  <c r="BN322" i="2"/>
  <c r="Z322" i="2"/>
  <c r="Z352" i="2"/>
  <c r="BP352" i="2"/>
  <c r="BP376" i="2"/>
  <c r="Y379" i="2"/>
  <c r="Y378" i="2"/>
  <c r="BN376" i="2"/>
  <c r="BN383" i="2"/>
  <c r="Y385" i="2"/>
  <c r="H9" i="2"/>
  <c r="A10" i="2"/>
  <c r="X387" i="2"/>
  <c r="BN27" i="2"/>
  <c r="BP27" i="2"/>
  <c r="BN46" i="2"/>
  <c r="BN79" i="2"/>
  <c r="BP79" i="2"/>
  <c r="BN85" i="2"/>
  <c r="Y113" i="2"/>
  <c r="Y148" i="2"/>
  <c r="BN150" i="2"/>
  <c r="BP150" i="2"/>
  <c r="BN160" i="2"/>
  <c r="BP160" i="2"/>
  <c r="BN174" i="2"/>
  <c r="BN185" i="2"/>
  <c r="BN222" i="2"/>
  <c r="BP222" i="2"/>
  <c r="BN227" i="2"/>
  <c r="Z227" i="2"/>
  <c r="Y231" i="2"/>
  <c r="BN234" i="2"/>
  <c r="BP234" i="2"/>
  <c r="BN237" i="2"/>
  <c r="Z237" i="2"/>
  <c r="Z247" i="2"/>
  <c r="Z251" i="2" s="1"/>
  <c r="BP247" i="2"/>
  <c r="Y258" i="2"/>
  <c r="BP254" i="2"/>
  <c r="S396" i="2"/>
  <c r="Y262" i="2"/>
  <c r="BP261" i="2"/>
  <c r="BN261" i="2"/>
  <c r="Z261" i="2"/>
  <c r="Z262" i="2" s="1"/>
  <c r="BN265" i="2"/>
  <c r="BP265" i="2"/>
  <c r="BN274" i="2"/>
  <c r="BP274" i="2"/>
  <c r="BP275" i="2"/>
  <c r="BN275" i="2"/>
  <c r="Z275" i="2"/>
  <c r="BP299" i="2"/>
  <c r="Z299" i="2"/>
  <c r="BN327" i="2"/>
  <c r="BP327" i="2"/>
  <c r="W396" i="2"/>
  <c r="Y336" i="2"/>
  <c r="Y335" i="2"/>
  <c r="BP333" i="2"/>
  <c r="BN333" i="2"/>
  <c r="Z333" i="2"/>
  <c r="BN346" i="2"/>
  <c r="BP348" i="2"/>
  <c r="Z348" i="2"/>
  <c r="BP365" i="2"/>
  <c r="Z365" i="2"/>
  <c r="BN367" i="2"/>
  <c r="BP367" i="2"/>
  <c r="BP368" i="2"/>
  <c r="Z368" i="2"/>
  <c r="J396" i="2"/>
  <c r="Y154" i="2"/>
  <c r="Y166" i="2"/>
  <c r="Y179" i="2"/>
  <c r="BP176" i="2"/>
  <c r="Y180" i="2"/>
  <c r="BP187" i="2"/>
  <c r="Y193" i="2"/>
  <c r="Y194" i="2"/>
  <c r="Y224" i="2"/>
  <c r="Y223" i="2"/>
  <c r="BN229" i="2"/>
  <c r="BP229" i="2"/>
  <c r="BN235" i="2"/>
  <c r="BN249" i="2"/>
  <c r="BP249" i="2"/>
  <c r="BN255" i="2"/>
  <c r="BP272" i="2"/>
  <c r="T396" i="2"/>
  <c r="Y278" i="2"/>
  <c r="Y292" i="2"/>
  <c r="BN297" i="2"/>
  <c r="BP297" i="2"/>
  <c r="BN303" i="2"/>
  <c r="BP303" i="2"/>
  <c r="Y311" i="2"/>
  <c r="Y325" i="2"/>
  <c r="Y358" i="2"/>
  <c r="BP344" i="2"/>
  <c r="Y357" i="2"/>
  <c r="BN366" i="2"/>
  <c r="BN377" i="2"/>
  <c r="BP377" i="2"/>
  <c r="X389" i="2"/>
  <c r="Z324" i="2"/>
  <c r="BN43" i="2"/>
  <c r="BN53" i="2"/>
  <c r="BN92" i="2"/>
  <c r="BN208" i="2"/>
  <c r="BN242" i="2"/>
  <c r="BN247" i="2"/>
  <c r="BN287" i="2"/>
  <c r="BN310" i="2"/>
  <c r="BN23" i="2"/>
  <c r="Z35" i="2"/>
  <c r="Z46" i="2"/>
  <c r="BN58" i="2"/>
  <c r="Y75" i="2"/>
  <c r="Z85" i="2"/>
  <c r="BN97" i="2"/>
  <c r="Z108" i="2"/>
  <c r="BN122" i="2"/>
  <c r="Z130" i="2"/>
  <c r="Z132" i="2" s="1"/>
  <c r="Z141" i="2"/>
  <c r="BN153" i="2"/>
  <c r="BN163" i="2"/>
  <c r="Z174" i="2"/>
  <c r="Z185" i="2"/>
  <c r="Y200" i="2"/>
  <c r="Y215" i="2"/>
  <c r="Z235" i="2"/>
  <c r="Z255" i="2"/>
  <c r="Y293" i="2"/>
  <c r="Z303" i="2"/>
  <c r="Z304" i="2" s="1"/>
  <c r="Y316" i="2"/>
  <c r="Z327" i="2"/>
  <c r="BN352" i="2"/>
  <c r="Y363" i="2"/>
  <c r="BN372" i="2"/>
  <c r="G396" i="2"/>
  <c r="BN35" i="2"/>
  <c r="Z72" i="2"/>
  <c r="Z120" i="2"/>
  <c r="Z151" i="2"/>
  <c r="Z161" i="2"/>
  <c r="Y188" i="2"/>
  <c r="Z197" i="2"/>
  <c r="Y238" i="2"/>
  <c r="Z266" i="2"/>
  <c r="Z338" i="2"/>
  <c r="Z339" i="2" s="1"/>
  <c r="Z350" i="2"/>
  <c r="Z360" i="2"/>
  <c r="Z370" i="2"/>
  <c r="I396" i="2"/>
  <c r="K396" i="2"/>
  <c r="BN197" i="2"/>
  <c r="BN266" i="2"/>
  <c r="Y279" i="2"/>
  <c r="BN338" i="2"/>
  <c r="BN350" i="2"/>
  <c r="BN360" i="2"/>
  <c r="BN370" i="2"/>
  <c r="Y373" i="2"/>
  <c r="BN78" i="2"/>
  <c r="Y81" i="2"/>
  <c r="Z123" i="2"/>
  <c r="Z164" i="2"/>
  <c r="BN177" i="2"/>
  <c r="Y189" i="2"/>
  <c r="BN203" i="2"/>
  <c r="BN218" i="2"/>
  <c r="BN228" i="2"/>
  <c r="Y239" i="2"/>
  <c r="BN248" i="2"/>
  <c r="Y251" i="2"/>
  <c r="BN273" i="2"/>
  <c r="Y284" i="2"/>
  <c r="BN296" i="2"/>
  <c r="BN320" i="2"/>
  <c r="BN345" i="2"/>
  <c r="Z353" i="2"/>
  <c r="BN365" i="2"/>
  <c r="L396" i="2"/>
  <c r="M396" i="2"/>
  <c r="BN72" i="2"/>
  <c r="BN151" i="2"/>
  <c r="O396" i="2"/>
  <c r="BN120" i="2"/>
  <c r="BN161" i="2"/>
  <c r="BN233" i="2"/>
  <c r="BN243" i="2"/>
  <c r="BP360" i="2"/>
  <c r="Y126" i="2"/>
  <c r="Z175" i="2"/>
  <c r="Z236" i="2"/>
  <c r="Z42" i="2"/>
  <c r="Y82" i="2"/>
  <c r="BP106" i="2"/>
  <c r="BN118" i="2"/>
  <c r="BN159" i="2"/>
  <c r="BP183" i="2"/>
  <c r="Z192" i="2"/>
  <c r="Z193" i="2" s="1"/>
  <c r="BN221" i="2"/>
  <c r="BP233" i="2"/>
  <c r="Z241" i="2"/>
  <c r="Z244" i="2" s="1"/>
  <c r="BP243" i="2"/>
  <c r="Y252" i="2"/>
  <c r="Y267" i="2"/>
  <c r="BN276" i="2"/>
  <c r="Z286" i="2"/>
  <c r="Z288" i="2" s="1"/>
  <c r="BN299" i="2"/>
  <c r="Z309" i="2"/>
  <c r="Z311" i="2" s="1"/>
  <c r="BN323" i="2"/>
  <c r="Z334" i="2"/>
  <c r="Z335" i="2" s="1"/>
  <c r="Y339" i="2"/>
  <c r="BN348" i="2"/>
  <c r="Z356" i="2"/>
  <c r="BN368" i="2"/>
  <c r="P396" i="2"/>
  <c r="Y55" i="2"/>
  <c r="Y289" i="2"/>
  <c r="Y304" i="2"/>
  <c r="BP78" i="2"/>
  <c r="Z86" i="2"/>
  <c r="BN123" i="2"/>
  <c r="Y155" i="2"/>
  <c r="BN164" i="2"/>
  <c r="BP218" i="2"/>
  <c r="Z256" i="2"/>
  <c r="BP273" i="2"/>
  <c r="Z281" i="2"/>
  <c r="Z283" i="2" s="1"/>
  <c r="BP296" i="2"/>
  <c r="Z328" i="2"/>
  <c r="BN353" i="2"/>
  <c r="BP33" i="2"/>
  <c r="BP93" i="2"/>
  <c r="BN131" i="2"/>
  <c r="Z22" i="2"/>
  <c r="Z24" i="2" s="1"/>
  <c r="BN86" i="2"/>
  <c r="Y110" i="2"/>
  <c r="Y143" i="2"/>
  <c r="Z152" i="2"/>
  <c r="Z162" i="2"/>
  <c r="BN175" i="2"/>
  <c r="BN186" i="2"/>
  <c r="Z198" i="2"/>
  <c r="Y204" i="2"/>
  <c r="Z213" i="2"/>
  <c r="Z214" i="2" s="1"/>
  <c r="BN226" i="2"/>
  <c r="BN236" i="2"/>
  <c r="BN256" i="2"/>
  <c r="BN281" i="2"/>
  <c r="Z291" i="2"/>
  <c r="Z292" i="2" s="1"/>
  <c r="Z314" i="2"/>
  <c r="Z315" i="2" s="1"/>
  <c r="BN328" i="2"/>
  <c r="Z351" i="2"/>
  <c r="Z361" i="2"/>
  <c r="Z371" i="2"/>
  <c r="Q396" i="2"/>
  <c r="Z78" i="2"/>
  <c r="Z81" i="2" s="1"/>
  <c r="BP151" i="2"/>
  <c r="BP161" i="2"/>
  <c r="BN183" i="2"/>
  <c r="BP197" i="2"/>
  <c r="Y312" i="2"/>
  <c r="Z186" i="2"/>
  <c r="BP203" i="2"/>
  <c r="Z226" i="2"/>
  <c r="Z230" i="2" s="1"/>
  <c r="Y374" i="2"/>
  <c r="BN36" i="2"/>
  <c r="Z121" i="2"/>
  <c r="BP70" i="2"/>
  <c r="Y127" i="2"/>
  <c r="Z157" i="2"/>
  <c r="BN192" i="2"/>
  <c r="BN241" i="2"/>
  <c r="Y244" i="2"/>
  <c r="Y263" i="2"/>
  <c r="BN286" i="2"/>
  <c r="BN309" i="2"/>
  <c r="BN334" i="2"/>
  <c r="Z346" i="2"/>
  <c r="BN356" i="2"/>
  <c r="Z366" i="2"/>
  <c r="Z376" i="2"/>
  <c r="Z378" i="2" s="1"/>
  <c r="Z383" i="2"/>
  <c r="Z384" i="2" s="1"/>
  <c r="R396" i="2"/>
  <c r="Z106" i="2"/>
  <c r="BP141" i="2"/>
  <c r="BN33" i="2"/>
  <c r="BN44" i="2"/>
  <c r="Y47" i="2"/>
  <c r="BN93" i="2"/>
  <c r="BN106" i="2"/>
  <c r="BP338" i="2"/>
  <c r="Z36" i="2"/>
  <c r="BP320" i="2"/>
  <c r="BP345" i="2"/>
  <c r="BP44" i="2"/>
  <c r="Z52" i="2"/>
  <c r="Z54" i="2" s="1"/>
  <c r="BN70" i="2"/>
  <c r="Z91" i="2"/>
  <c r="Z94" i="2" s="1"/>
  <c r="Y48" i="2"/>
  <c r="Z57" i="2"/>
  <c r="Z59" i="2" s="1"/>
  <c r="Z73" i="2"/>
  <c r="Z27" i="2"/>
  <c r="Z28" i="2" s="1"/>
  <c r="Z63" i="2"/>
  <c r="Z65" i="2" s="1"/>
  <c r="Y94" i="2"/>
  <c r="Z102" i="2"/>
  <c r="Z103" i="2" s="1"/>
  <c r="BN22" i="2"/>
  <c r="Z34" i="2"/>
  <c r="Z45" i="2"/>
  <c r="Z47" i="2" s="1"/>
  <c r="BN57" i="2"/>
  <c r="BN73" i="2"/>
  <c r="Z84" i="2"/>
  <c r="Z107" i="2"/>
  <c r="BN121" i="2"/>
  <c r="Z140" i="2"/>
  <c r="Z142" i="2" s="1"/>
  <c r="BN152" i="2"/>
  <c r="BN162" i="2"/>
  <c r="Z173" i="2"/>
  <c r="Z179" i="2" s="1"/>
  <c r="Z184" i="2"/>
  <c r="BN198" i="2"/>
  <c r="BN213" i="2"/>
  <c r="BP226" i="2"/>
  <c r="Z234" i="2"/>
  <c r="Z254" i="2"/>
  <c r="Y268" i="2"/>
  <c r="BN291" i="2"/>
  <c r="BN314" i="2"/>
  <c r="BN351" i="2"/>
  <c r="BN361" i="2"/>
  <c r="BN371" i="2"/>
  <c r="Y54" i="2"/>
  <c r="BP130" i="2"/>
  <c r="Y210" i="2"/>
  <c r="BP241" i="2"/>
  <c r="Z33" i="2"/>
  <c r="Z37" i="2" s="1"/>
  <c r="Y132" i="2"/>
  <c r="Y300" i="2"/>
  <c r="Y324" i="2"/>
  <c r="BP22" i="2"/>
  <c r="Y37" i="2"/>
  <c r="Z71" i="2"/>
  <c r="Z74" i="2" s="1"/>
  <c r="BN84" i="2"/>
  <c r="Y87" i="2"/>
  <c r="Z119" i="2"/>
  <c r="Z126" i="2" s="1"/>
  <c r="Z150" i="2"/>
  <c r="Z160" i="2"/>
  <c r="BN173" i="2"/>
  <c r="Z222" i="2"/>
  <c r="Z223" i="2" s="1"/>
  <c r="BN254" i="2"/>
  <c r="Y257" i="2"/>
  <c r="Z265" i="2"/>
  <c r="Z267" i="2" s="1"/>
  <c r="Z277" i="2"/>
  <c r="Z278" i="2" s="1"/>
  <c r="Y329" i="2"/>
  <c r="Z349" i="2"/>
  <c r="Z369" i="2"/>
  <c r="U396" i="2"/>
  <c r="BP383" i="2"/>
  <c r="C396" i="2"/>
  <c r="V396" i="2"/>
  <c r="BN369" i="2"/>
  <c r="BN344" i="2"/>
  <c r="Y384" i="2"/>
  <c r="X396" i="2"/>
  <c r="Y390" i="2" l="1"/>
  <c r="Z373" i="2"/>
  <c r="Z357" i="2"/>
  <c r="Z188" i="2"/>
  <c r="Z362" i="2"/>
  <c r="Z329" i="2"/>
  <c r="Z300" i="2"/>
  <c r="Z147" i="2"/>
  <c r="Y386" i="2"/>
  <c r="Z238" i="2"/>
  <c r="Z154" i="2"/>
  <c r="Z199" i="2"/>
  <c r="Z87" i="2"/>
  <c r="Z391" i="2" s="1"/>
  <c r="Z165" i="2"/>
  <c r="Y388" i="2"/>
  <c r="Z109" i="2"/>
  <c r="Y387" i="2"/>
  <c r="Z257" i="2"/>
  <c r="Y389" i="2" l="1"/>
</calcChain>
</file>

<file path=xl/sharedStrings.xml><?xml version="1.0" encoding="utf-8"?>
<sst xmlns="http://schemas.openxmlformats.org/spreadsheetml/2006/main" count="2737" uniqueCount="601">
  <si>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</si>
  <si>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</si>
  <si>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</si>
  <si>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</si>
  <si>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</si>
  <si>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</si>
  <si>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</si>
  <si>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</si>
  <si>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</si>
  <si>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</si>
  <si>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</si>
  <si>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</si>
  <si>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</si>
  <si>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</si>
  <si>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</si>
  <si>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</si>
  <si>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</si>
  <si>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</si>
  <si>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</si>
  <si>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</si>
  <si>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</si>
  <si>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</si>
  <si>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</si>
  <si>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</si>
  <si>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</si>
  <si>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</si>
  <si>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</si>
  <si>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</si>
  <si>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</si>
  <si>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</si>
  <si>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</si>
  <si>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</si>
  <si>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</si>
  <si>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</si>
  <si>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</si>
  <si>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</si>
  <si>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</si>
  <si>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</si>
  <si>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</si>
  <si>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</si>
  <si>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</si>
  <si>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</si>
  <si>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</si>
  <si>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</si>
  <si>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</si>
  <si>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</si>
  <si>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</si>
  <si>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</si>
  <si>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</si>
  <si>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</si>
  <si>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</si>
  <si>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</si>
  <si>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</si>
  <si>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</si>
  <si>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</si>
  <si>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</si>
  <si>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</si>
  <si>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</si>
  <si>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</si>
  <si>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</si>
  <si>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</si>
  <si>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</si>
  <si>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</si>
  <si>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</si>
  <si>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</si>
  <si>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</si>
  <si>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</si>
  <si>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</si>
  <si>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</si>
  <si>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</si>
  <si>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</si>
  <si>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</si>
  <si>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</si>
  <si>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</si>
  <si>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</si>
  <si>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</si>
  <si>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</si>
  <si>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</si>
  <si>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</si>
  <si>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</si>
  <si>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</si>
  <si>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</si>
  <si>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</si>
  <si>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</si>
  <si>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</si>
  <si>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</si>
  <si>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</si>
  <si>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</si>
  <si>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</si>
  <si>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</si>
  <si>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</si>
  <si>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</si>
  <si>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</si>
  <si>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</si>
  <si>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</si>
  <si>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</si>
  <si>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</si>
  <si>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</si>
  <si>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</si>
  <si>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</si>
  <si>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</si>
  <si>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</si>
  <si>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</si>
  <si>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</si>
  <si>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СК3</t>
  </si>
  <si>
    <t>12</t>
  </si>
  <si>
    <t>SU001485</t>
  </si>
  <si>
    <t>P003008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</si>
  <si>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</si>
  <si>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</si>
  <si>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</si>
  <si>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</si>
  <si>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</si>
  <si>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</si>
  <si>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</si>
  <si>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</si>
  <si>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</si>
  <si>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</si>
  <si>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</si>
  <si>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</si>
  <si>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</si>
  <si>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</si>
  <si>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</si>
  <si>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</si>
  <si>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</si>
  <si>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</si>
  <si>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</si>
  <si>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</si>
  <si>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</si>
  <si>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</si>
  <si>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</si>
  <si>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</si>
  <si>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</si>
  <si>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</si>
  <si>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</si>
  <si>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</si>
  <si>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</si>
  <si>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</si>
  <si>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</si>
  <si>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</si>
  <si>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</si>
  <si>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</si>
  <si>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</si>
  <si>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</si>
  <si>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</si>
  <si>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</si>
  <si>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</si>
  <si>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</si>
  <si>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</si>
  <si>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</si>
  <si>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</si>
  <si>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</si>
  <si>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</si>
  <si>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</si>
  <si>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</si>
  <si>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</si>
  <si>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</si>
  <si>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</si>
  <si>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</si>
  <si>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</si>
  <si>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</si>
  <si>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</si>
  <si>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</si>
  <si>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</si>
  <si>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</si>
  <si>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</si>
  <si>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</si>
  <si>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</si>
  <si>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</si>
  <si>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</si>
  <si>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</si>
  <si>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</si>
  <si>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</si>
  <si>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</si>
  <si>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</si>
  <si>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</si>
  <si>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</si>
  <si>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</si>
  <si>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</si>
  <si>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</si>
  <si>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</si>
  <si>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</si>
  <si>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</si>
  <si>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</si>
  <si>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</si>
  <si>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</si>
  <si>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</si>
  <si>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</si>
  <si>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</si>
  <si>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</si>
  <si>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</si>
  <si>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</si>
  <si>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</si>
  <si>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</si>
  <si>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</si>
  <si>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</si>
  <si>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</si>
  <si>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</si>
  <si>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</si>
  <si>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</si>
  <si>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</si>
  <si>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</si>
  <si>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</si>
  <si>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</si>
  <si>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</si>
  <si>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</si>
  <si>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</si>
  <si>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</si>
  <si>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</si>
  <si>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</si>
  <si>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</si>
  <si>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</si>
  <si>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</si>
  <si>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</si>
  <si>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</si>
  <si>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</si>
  <si>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</si>
  <si>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</si>
  <si>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</si>
  <si>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</si>
  <si>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</si>
  <si>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</si>
  <si>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</si>
  <si>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</si>
  <si>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</si>
  <si>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</si>
  <si>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</si>
  <si>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</si>
  <si>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</si>
  <si>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</si>
  <si>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</si>
  <si>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</si>
  <si>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</si>
  <si>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</si>
  <si>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</si>
  <si>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</si>
  <si>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</si>
  <si>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</si>
  <si>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</si>
  <si>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</si>
  <si>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</si>
  <si>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</si>
  <si>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</si>
  <si>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</si>
  <si>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</si>
  <si>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</si>
  <si>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</si>
  <si>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</si>
  <si>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</si>
  <si>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</si>
  <si>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</si>
  <si>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</si>
  <si>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</si>
  <si>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</si>
  <si>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</si>
  <si>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</si>
  <si>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</si>
  <si>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</si>
  <si>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</si>
  <si>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</si>
  <si>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</si>
  <si>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</si>
  <si>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</si>
  <si>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</si>
  <si>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</si>
  <si>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</si>
  <si>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</si>
  <si>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</si>
  <si>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</si>
  <si>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</si>
  <si>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</si>
  <si>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</si>
  <si>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</si>
  <si>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</si>
  <si>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</si>
  <si>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</si>
  <si>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</si>
  <si>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</si>
  <si>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</si>
  <si>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</si>
  <si>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</si>
  <si>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</si>
  <si>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</si>
  <si>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</si>
  <si>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</si>
  <si>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</si>
  <si>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</si>
  <si>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</si>
  <si>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</si>
  <si>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</si>
  <si>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</si>
  <si>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</si>
  <si>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</si>
  <si>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</si>
  <si>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</si>
  <si>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</si>
  <si>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</si>
  <si>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</si>
  <si>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</si>
  <si>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</si>
  <si>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</si>
  <si>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</si>
  <si>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</si>
  <si>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</si>
  <si>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</si>
  <si>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</si>
  <si>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</si>
  <si>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</si>
  <si>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</si>
  <si>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</si>
  <si>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</si>
  <si>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</si>
  <si>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</si>
  <si>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</si>
  <si>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</si>
  <si>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</si>
  <si>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</si>
  <si>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</si>
  <si>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</si>
  <si>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</si>
  <si>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</si>
  <si>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</si>
  <si>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</si>
  <si>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</si>
  <si>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</si>
  <si>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</si>
  <si>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</si>
  <si>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</si>
  <si>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</si>
  <si>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</si>
  <si>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</si>
  <si>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</si>
  <si>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</si>
  <si>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</si>
  <si>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</si>
  <si>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</si>
  <si>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</si>
  <si>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</si>
  <si>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</si>
  <si>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</si>
  <si>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</si>
  <si>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</si>
  <si>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</si>
  <si>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</si>
  <si>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</si>
  <si>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</si>
  <si>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</si>
  <si>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</si>
  <si>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</si>
  <si>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</si>
  <si>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</si>
  <si>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</si>
  <si>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</si>
  <si>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</si>
  <si>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</si>
  <si>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</si>
  <si>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</si>
  <si>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</si>
  <si>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</si>
  <si>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</si>
  <si>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</si>
  <si>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</si>
  <si>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</si>
  <si>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</si>
  <si>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</si>
  <si>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</si>
  <si>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</si>
  <si>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</si>
  <si>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</si>
  <si>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</si>
  <si>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</si>
  <si>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</si>
  <si>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</si>
  <si>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</si>
  <si>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</si>
  <si>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</si>
  <si>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</si>
  <si>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</si>
  <si>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</si>
  <si>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</si>
  <si>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</si>
  <si>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</si>
  <si>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</si>
  <si>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</si>
  <si>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</si>
  <si>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</si>
  <si>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</si>
  <si>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</si>
  <si>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</si>
  <si>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</si>
  <si>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</si>
  <si>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</si>
  <si>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</si>
  <si>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</si>
  <si>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</si>
  <si>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</si>
  <si>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</si>
  <si>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</si>
  <si>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</si>
  <si>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</si>
  <si>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</si>
  <si>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</si>
  <si>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</si>
  <si>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</si>
  <si>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</si>
  <si>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</si>
  <si>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</si>
  <si>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</si>
  <si>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</si>
  <si>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</si>
  <si>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</si>
  <si>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</si>
  <si>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</si>
  <si>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</si>
  <si>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</si>
  <si>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</si>
  <si>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</si>
  <si>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</si>
  <si>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</si>
  <si>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</si>
  <si>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</si>
  <si>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</si>
  <si>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</si>
  <si>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</si>
  <si>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</si>
  <si>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</si>
  <si>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</si>
  <si>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</si>
  <si>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</si>
  <si>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</si>
  <si>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</si>
  <si>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</si>
  <si>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</si>
  <si>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</si>
  <si>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</si>
  <si>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</si>
  <si>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</si>
  <si>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</si>
  <si>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</si>
  <si>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</si>
  <si>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</si>
  <si>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</si>
  <si>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</si>
  <si>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</si>
  <si>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</si>
  <si>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</si>
  <si>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</si>
  <si>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</si>
  <si>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</si>
  <si>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</si>
  <si>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</si>
  <si>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</si>
  <si>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</si>
  <si>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</si>
  <si>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</si>
  <si>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</si>
  <si>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</si>
  <si>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</si>
  <si>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</si>
  <si>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</si>
  <si>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</si>
  <si>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</si>
  <si>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</si>
  <si>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</si>
  <si>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</si>
  <si>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</si>
  <si>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</si>
  <si>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</si>
  <si>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</si>
  <si>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</si>
  <si>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</si>
  <si>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</si>
  <si>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</si>
  <si>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</si>
  <si>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</si>
  <si>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</si>
  <si>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</si>
  <si>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</si>
  <si>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</si>
  <si>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</si>
  <si>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</si>
  <si>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</si>
  <si>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</si>
  <si>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</si>
  <si>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</si>
  <si>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</si>
  <si>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</si>
  <si>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</si>
  <si>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</si>
  <si>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</si>
  <si>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</si>
  <si>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</si>
  <si>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</si>
  <si>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</si>
  <si>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</si>
  <si>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</si>
  <si>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</si>
  <si>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</si>
  <si>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</si>
  <si>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</si>
  <si>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</si>
  <si>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</si>
  <si>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</si>
  <si>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</si>
  <si>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</si>
  <si>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</si>
  <si>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</si>
  <si>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</si>
  <si>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</si>
  <si>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</si>
  <si>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</si>
  <si>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</si>
  <si>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</si>
  <si>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</si>
  <si>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</si>
  <si>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</si>
  <si>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</si>
  <si>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</si>
  <si>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</si>
  <si>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</si>
  <si>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</si>
  <si>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</si>
  <si>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</si>
  <si>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</si>
  <si>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</si>
  <si>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</si>
  <si>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</si>
  <si>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</si>
  <si>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</si>
  <si>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</si>
  <si>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</si>
  <si>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</si>
  <si>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</si>
  <si>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</si>
  <si>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</si>
  <si>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</si>
  <si>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</si>
  <si>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</si>
  <si>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</si>
  <si>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P004043</t>
  </si>
  <si>
    <t>SU002635</t>
  </si>
  <si>
    <t>P004690</t>
  </si>
  <si>
    <t>ЕАЭС N RU Д-RU.РА02.В.51764/24</t>
  </si>
  <si>
    <t>SU003810</t>
  </si>
  <si>
    <t>P004851</t>
  </si>
  <si>
    <t>SU003812</t>
  </si>
  <si>
    <t>P004853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</si>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</sst>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7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96"/>
  <sheetViews>
    <sheetView showGridLines="0" tabSelected="1" zoomScaleNormal="100" zoomScaleSheetLayoutView="100" workbookViewId="0">
      <selection activeCell="Y13" sqref="Y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7" t="s">
        <v>26</v>
      </c>
      <c r="E1" s="677"/>
      <c r="F1" s="677"/>
      <c r="G1" s="14" t="s">
        <v>67</v>
      </c>
      <c r="H1" s="677" t="s">
        <v>46</v>
      </c>
      <c r="I1" s="677"/>
      <c r="J1" s="677"/>
      <c r="K1" s="677"/>
      <c r="L1" s="677"/>
      <c r="M1" s="677"/>
      <c r="N1" s="677"/>
      <c r="O1" s="677"/>
      <c r="P1" s="677"/>
      <c r="Q1" s="677"/>
      <c r="R1" s="678" t="s">
        <v>68</v>
      </c>
      <c r="S1" s="679"/>
      <c r="T1" s="6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80"/>
      <c r="Q3" s="680"/>
      <c r="R3" s="680"/>
      <c r="S3" s="680"/>
      <c r="T3" s="680"/>
      <c r="U3" s="680"/>
      <c r="V3" s="680"/>
      <c r="W3" s="6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59" t="s">
        <v>8</v>
      </c>
      <c r="B5" s="659"/>
      <c r="C5" s="659"/>
      <c r="D5" s="681"/>
      <c r="E5" s="681"/>
      <c r="F5" s="682" t="s">
        <v>14</v>
      </c>
      <c r="G5" s="682"/>
      <c r="H5" s="681"/>
      <c r="I5" s="681"/>
      <c r="J5" s="681"/>
      <c r="K5" s="681"/>
      <c r="L5" s="681"/>
      <c r="M5" s="681"/>
      <c r="N5" s="72"/>
      <c r="P5" s="27" t="s">
        <v>4</v>
      </c>
      <c r="Q5" s="683">
        <v>45791</v>
      </c>
      <c r="R5" s="683"/>
      <c r="T5" s="684" t="s">
        <v>3</v>
      </c>
      <c r="U5" s="685"/>
      <c r="V5" s="686" t="s">
        <v>587</v>
      </c>
      <c r="W5" s="687"/>
      <c r="AB5" s="59"/>
      <c r="AC5" s="59"/>
      <c r="AD5" s="59"/>
      <c r="AE5" s="59"/>
    </row>
    <row r="6" spans="1:32" s="17" customFormat="1" ht="24" customHeight="1" x14ac:dyDescent="0.2">
      <c r="A6" s="659" t="s">
        <v>1</v>
      </c>
      <c r="B6" s="659"/>
      <c r="C6" s="659"/>
      <c r="D6" s="660" t="s">
        <v>76</v>
      </c>
      <c r="E6" s="660"/>
      <c r="F6" s="660"/>
      <c r="G6" s="660"/>
      <c r="H6" s="660"/>
      <c r="I6" s="660"/>
      <c r="J6" s="660"/>
      <c r="K6" s="660"/>
      <c r="L6" s="660"/>
      <c r="M6" s="660"/>
      <c r="N6" s="73"/>
      <c r="P6" s="27" t="s">
        <v>27</v>
      </c>
      <c r="Q6" s="661" t="str">
        <f>IF(Q5=0," ",CHOOSE(WEEKDAY(Q5,2),"Понедельник","Вторник","Среда","Четверг","Пятница","Суббота","Воскресенье"))</f>
        <v>Среда</v>
      </c>
      <c r="R6" s="661"/>
      <c r="T6" s="662" t="s">
        <v>5</v>
      </c>
      <c r="U6" s="663"/>
      <c r="V6" s="664" t="s">
        <v>70</v>
      </c>
      <c r="W6" s="66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70" t="str">
        <f>IFERROR(VLOOKUP(DeliveryAddress,Table,3,0),1)</f>
        <v>1</v>
      </c>
      <c r="E7" s="671"/>
      <c r="F7" s="671"/>
      <c r="G7" s="671"/>
      <c r="H7" s="671"/>
      <c r="I7" s="671"/>
      <c r="J7" s="671"/>
      <c r="K7" s="671"/>
      <c r="L7" s="671"/>
      <c r="M7" s="672"/>
      <c r="N7" s="74"/>
      <c r="P7" s="29"/>
      <c r="Q7" s="48"/>
      <c r="R7" s="48"/>
      <c r="T7" s="662"/>
      <c r="U7" s="663"/>
      <c r="V7" s="666"/>
      <c r="W7" s="667"/>
      <c r="AB7" s="59"/>
      <c r="AC7" s="59"/>
      <c r="AD7" s="59"/>
      <c r="AE7" s="59"/>
    </row>
    <row r="8" spans="1:32" s="17" customFormat="1" ht="25.5" customHeight="1" x14ac:dyDescent="0.2">
      <c r="A8" s="673" t="s">
        <v>57</v>
      </c>
      <c r="B8" s="673"/>
      <c r="C8" s="673"/>
      <c r="D8" s="674" t="s">
        <v>77</v>
      </c>
      <c r="E8" s="674"/>
      <c r="F8" s="674"/>
      <c r="G8" s="674"/>
      <c r="H8" s="674"/>
      <c r="I8" s="674"/>
      <c r="J8" s="674"/>
      <c r="K8" s="674"/>
      <c r="L8" s="674"/>
      <c r="M8" s="674"/>
      <c r="N8" s="75"/>
      <c r="P8" s="27" t="s">
        <v>11</v>
      </c>
      <c r="Q8" s="658">
        <v>0.41666666666666669</v>
      </c>
      <c r="R8" s="658"/>
      <c r="T8" s="662"/>
      <c r="U8" s="663"/>
      <c r="V8" s="666"/>
      <c r="W8" s="667"/>
      <c r="AB8" s="59"/>
      <c r="AC8" s="59"/>
      <c r="AD8" s="59"/>
      <c r="AE8" s="59"/>
    </row>
    <row r="9" spans="1:32" s="17" customFormat="1" ht="39.950000000000003" customHeight="1" x14ac:dyDescent="0.2">
      <c r="A9" s="6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0"/>
      <c r="C9" s="650"/>
      <c r="D9" s="651" t="s">
        <v>45</v>
      </c>
      <c r="E9" s="652"/>
      <c r="F9" s="6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0"/>
      <c r="H9" s="675" t="str">
        <f>IF(AND($A$9="Тип доверенности/получателя при получении в адресе перегруза:",$D$9="Разовая доверенность"),"Введите ФИО","")</f>
        <v/>
      </c>
      <c r="I9" s="675"/>
      <c r="J9" s="6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5"/>
      <c r="L9" s="675"/>
      <c r="M9" s="675"/>
      <c r="N9" s="70"/>
      <c r="P9" s="31" t="s">
        <v>15</v>
      </c>
      <c r="Q9" s="676"/>
      <c r="R9" s="676"/>
      <c r="T9" s="662"/>
      <c r="U9" s="663"/>
      <c r="V9" s="668"/>
      <c r="W9" s="66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0"/>
      <c r="C10" s="650"/>
      <c r="D10" s="651"/>
      <c r="E10" s="652"/>
      <c r="F10" s="6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0"/>
      <c r="H10" s="653" t="str">
        <f>IFERROR(VLOOKUP($D$10,Proxy,2,FALSE),"")</f>
        <v/>
      </c>
      <c r="I10" s="653"/>
      <c r="J10" s="653"/>
      <c r="K10" s="653"/>
      <c r="L10" s="653"/>
      <c r="M10" s="653"/>
      <c r="N10" s="71"/>
      <c r="P10" s="31" t="s">
        <v>32</v>
      </c>
      <c r="Q10" s="654"/>
      <c r="R10" s="654"/>
      <c r="U10" s="29" t="s">
        <v>12</v>
      </c>
      <c r="V10" s="655" t="s">
        <v>71</v>
      </c>
      <c r="W10" s="65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57"/>
      <c r="R11" s="657"/>
      <c r="U11" s="29" t="s">
        <v>28</v>
      </c>
      <c r="V11" s="636" t="s">
        <v>54</v>
      </c>
      <c r="W11" s="63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5" t="s">
        <v>72</v>
      </c>
      <c r="B12" s="635"/>
      <c r="C12" s="635"/>
      <c r="D12" s="635"/>
      <c r="E12" s="635"/>
      <c r="F12" s="635"/>
      <c r="G12" s="635"/>
      <c r="H12" s="635"/>
      <c r="I12" s="635"/>
      <c r="J12" s="635"/>
      <c r="K12" s="635"/>
      <c r="L12" s="635"/>
      <c r="M12" s="635"/>
      <c r="N12" s="76"/>
      <c r="P12" s="27" t="s">
        <v>30</v>
      </c>
      <c r="Q12" s="658"/>
      <c r="R12" s="658"/>
      <c r="S12" s="28"/>
      <c r="T12"/>
      <c r="U12" s="29" t="s">
        <v>60</v>
      </c>
      <c r="V12" s="636" t="s">
        <v>597</v>
      </c>
      <c r="W12" s="636"/>
      <c r="AB12" s="59"/>
      <c r="AC12" s="59"/>
      <c r="AD12" s="59"/>
      <c r="AE12" s="59"/>
    </row>
    <row r="13" spans="1:32" s="17" customFormat="1" ht="23.25" customHeight="1" x14ac:dyDescent="0.2">
      <c r="A13" s="635" t="s">
        <v>73</v>
      </c>
      <c r="B13" s="635"/>
      <c r="C13" s="635"/>
      <c r="D13" s="635"/>
      <c r="E13" s="635"/>
      <c r="F13" s="635"/>
      <c r="G13" s="635"/>
      <c r="H13" s="635"/>
      <c r="I13" s="635"/>
      <c r="J13" s="635"/>
      <c r="K13" s="635"/>
      <c r="L13" s="635"/>
      <c r="M13" s="635"/>
      <c r="N13" s="76"/>
      <c r="O13" s="31"/>
      <c r="P13" s="31" t="s">
        <v>31</v>
      </c>
      <c r="Q13" s="636"/>
      <c r="R13" s="63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5" t="s">
        <v>74</v>
      </c>
      <c r="B14" s="635"/>
      <c r="C14" s="635"/>
      <c r="D14" s="635"/>
      <c r="E14" s="635"/>
      <c r="F14" s="635"/>
      <c r="G14" s="635"/>
      <c r="H14" s="635"/>
      <c r="I14" s="635"/>
      <c r="J14" s="635"/>
      <c r="K14" s="635"/>
      <c r="L14" s="635"/>
      <c r="M14" s="63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7" t="s">
        <v>75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7"/>
      <c r="N15" s="77"/>
      <c r="O15"/>
      <c r="P15" s="638" t="s">
        <v>61</v>
      </c>
      <c r="Q15" s="638"/>
      <c r="R15" s="638"/>
      <c r="S15" s="638"/>
      <c r="T15" s="63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9"/>
      <c r="Q16" s="639"/>
      <c r="R16" s="639"/>
      <c r="S16" s="639"/>
      <c r="T16" s="6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1" t="s">
        <v>58</v>
      </c>
      <c r="B17" s="621" t="s">
        <v>48</v>
      </c>
      <c r="C17" s="642" t="s">
        <v>47</v>
      </c>
      <c r="D17" s="644" t="s">
        <v>49</v>
      </c>
      <c r="E17" s="645"/>
      <c r="F17" s="621" t="s">
        <v>21</v>
      </c>
      <c r="G17" s="621" t="s">
        <v>24</v>
      </c>
      <c r="H17" s="621" t="s">
        <v>22</v>
      </c>
      <c r="I17" s="621" t="s">
        <v>23</v>
      </c>
      <c r="J17" s="621" t="s">
        <v>16</v>
      </c>
      <c r="K17" s="621" t="s">
        <v>66</v>
      </c>
      <c r="L17" s="621" t="s">
        <v>64</v>
      </c>
      <c r="M17" s="621" t="s">
        <v>2</v>
      </c>
      <c r="N17" s="621" t="s">
        <v>63</v>
      </c>
      <c r="O17" s="621" t="s">
        <v>25</v>
      </c>
      <c r="P17" s="644" t="s">
        <v>17</v>
      </c>
      <c r="Q17" s="648"/>
      <c r="R17" s="648"/>
      <c r="S17" s="648"/>
      <c r="T17" s="645"/>
      <c r="U17" s="640" t="s">
        <v>55</v>
      </c>
      <c r="V17" s="641"/>
      <c r="W17" s="621" t="s">
        <v>6</v>
      </c>
      <c r="X17" s="621" t="s">
        <v>41</v>
      </c>
      <c r="Y17" s="623" t="s">
        <v>53</v>
      </c>
      <c r="Z17" s="625" t="s">
        <v>18</v>
      </c>
      <c r="AA17" s="627" t="s">
        <v>59</v>
      </c>
      <c r="AB17" s="627" t="s">
        <v>19</v>
      </c>
      <c r="AC17" s="627" t="s">
        <v>65</v>
      </c>
      <c r="AD17" s="629" t="s">
        <v>56</v>
      </c>
      <c r="AE17" s="630"/>
      <c r="AF17" s="631"/>
      <c r="AG17" s="82"/>
      <c r="BD17" s="81" t="s">
        <v>62</v>
      </c>
    </row>
    <row r="18" spans="1:68" ht="14.25" customHeight="1" x14ac:dyDescent="0.2">
      <c r="A18" s="622"/>
      <c r="B18" s="622"/>
      <c r="C18" s="643"/>
      <c r="D18" s="646"/>
      <c r="E18" s="647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46"/>
      <c r="Q18" s="649"/>
      <c r="R18" s="649"/>
      <c r="S18" s="649"/>
      <c r="T18" s="647"/>
      <c r="U18" s="83" t="s">
        <v>44</v>
      </c>
      <c r="V18" s="83" t="s">
        <v>43</v>
      </c>
      <c r="W18" s="622"/>
      <c r="X18" s="622"/>
      <c r="Y18" s="624"/>
      <c r="Z18" s="626"/>
      <c r="AA18" s="628"/>
      <c r="AB18" s="628"/>
      <c r="AC18" s="628"/>
      <c r="AD18" s="632"/>
      <c r="AE18" s="633"/>
      <c r="AF18" s="634"/>
      <c r="AG18" s="82"/>
      <c r="BD18" s="81"/>
    </row>
    <row r="19" spans="1:68" ht="27.75" customHeight="1" x14ac:dyDescent="0.2">
      <c r="A19" s="451" t="s">
        <v>78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451"/>
      <c r="AA19" s="54"/>
      <c r="AB19" s="54"/>
      <c r="AC19" s="54"/>
    </row>
    <row r="20" spans="1:68" ht="16.5" customHeight="1" x14ac:dyDescent="0.25">
      <c r="A20" s="434" t="s">
        <v>78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65"/>
      <c r="AB20" s="65"/>
      <c r="AC20" s="79"/>
    </row>
    <row r="21" spans="1:68" ht="14.25" customHeight="1" x14ac:dyDescent="0.25">
      <c r="A21" s="435" t="s">
        <v>79</v>
      </c>
      <c r="B21" s="435"/>
      <c r="C21" s="435"/>
      <c r="D21" s="435"/>
      <c r="E21" s="435"/>
      <c r="F21" s="435"/>
      <c r="G21" s="435"/>
      <c r="H21" s="435"/>
      <c r="I21" s="435"/>
      <c r="J21" s="435"/>
      <c r="K21" s="435"/>
      <c r="L21" s="435"/>
      <c r="M21" s="435"/>
      <c r="N21" s="435"/>
      <c r="O21" s="435"/>
      <c r="P21" s="435"/>
      <c r="Q21" s="435"/>
      <c r="R21" s="435"/>
      <c r="S21" s="435"/>
      <c r="T21" s="435"/>
      <c r="U21" s="435"/>
      <c r="V21" s="435"/>
      <c r="W21" s="435"/>
      <c r="X21" s="435"/>
      <c r="Y21" s="435"/>
      <c r="Z21" s="435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36">
        <v>4680115886230</v>
      </c>
      <c r="E22" s="436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38"/>
      <c r="R22" s="438"/>
      <c r="S22" s="438"/>
      <c r="T22" s="43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36">
        <v>4680115886247</v>
      </c>
      <c r="E23" s="436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6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38"/>
      <c r="R23" s="438"/>
      <c r="S23" s="438"/>
      <c r="T23" s="439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43"/>
      <c r="B24" s="443"/>
      <c r="C24" s="443"/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4"/>
      <c r="P24" s="440" t="s">
        <v>40</v>
      </c>
      <c r="Q24" s="441"/>
      <c r="R24" s="441"/>
      <c r="S24" s="441"/>
      <c r="T24" s="441"/>
      <c r="U24" s="441"/>
      <c r="V24" s="442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43"/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4"/>
      <c r="P25" s="440" t="s">
        <v>40</v>
      </c>
      <c r="Q25" s="441"/>
      <c r="R25" s="441"/>
      <c r="S25" s="441"/>
      <c r="T25" s="441"/>
      <c r="U25" s="441"/>
      <c r="V25" s="442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35" t="s">
        <v>88</v>
      </c>
      <c r="B26" s="435"/>
      <c r="C26" s="435"/>
      <c r="D26" s="435"/>
      <c r="E26" s="435"/>
      <c r="F26" s="435"/>
      <c r="G26" s="435"/>
      <c r="H26" s="435"/>
      <c r="I26" s="435"/>
      <c r="J26" s="435"/>
      <c r="K26" s="435"/>
      <c r="L26" s="435"/>
      <c r="M26" s="435"/>
      <c r="N26" s="435"/>
      <c r="O26" s="435"/>
      <c r="P26" s="435"/>
      <c r="Q26" s="435"/>
      <c r="R26" s="435"/>
      <c r="S26" s="435"/>
      <c r="T26" s="435"/>
      <c r="U26" s="435"/>
      <c r="V26" s="435"/>
      <c r="W26" s="435"/>
      <c r="X26" s="435"/>
      <c r="Y26" s="435"/>
      <c r="Z26" s="435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36">
        <v>4607091388503</v>
      </c>
      <c r="E27" s="436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38"/>
      <c r="R27" s="438"/>
      <c r="S27" s="438"/>
      <c r="T27" s="439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43"/>
      <c r="B28" s="443"/>
      <c r="C28" s="443"/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43"/>
      <c r="O28" s="444"/>
      <c r="P28" s="440" t="s">
        <v>40</v>
      </c>
      <c r="Q28" s="441"/>
      <c r="R28" s="441"/>
      <c r="S28" s="441"/>
      <c r="T28" s="441"/>
      <c r="U28" s="441"/>
      <c r="V28" s="442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43"/>
      <c r="B29" s="443"/>
      <c r="C29" s="443"/>
      <c r="D29" s="443"/>
      <c r="E29" s="443"/>
      <c r="F29" s="443"/>
      <c r="G29" s="443"/>
      <c r="H29" s="443"/>
      <c r="I29" s="443"/>
      <c r="J29" s="443"/>
      <c r="K29" s="443"/>
      <c r="L29" s="443"/>
      <c r="M29" s="443"/>
      <c r="N29" s="443"/>
      <c r="O29" s="444"/>
      <c r="P29" s="440" t="s">
        <v>40</v>
      </c>
      <c r="Q29" s="441"/>
      <c r="R29" s="441"/>
      <c r="S29" s="441"/>
      <c r="T29" s="441"/>
      <c r="U29" s="441"/>
      <c r="V29" s="442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51" t="s">
        <v>94</v>
      </c>
      <c r="B30" s="451"/>
      <c r="C30" s="451"/>
      <c r="D30" s="451"/>
      <c r="E30" s="451"/>
      <c r="F30" s="451"/>
      <c r="G30" s="451"/>
      <c r="H30" s="451"/>
      <c r="I30" s="451"/>
      <c r="J30" s="451"/>
      <c r="K30" s="451"/>
      <c r="L30" s="451"/>
      <c r="M30" s="451"/>
      <c r="N30" s="451"/>
      <c r="O30" s="451"/>
      <c r="P30" s="451"/>
      <c r="Q30" s="451"/>
      <c r="R30" s="451"/>
      <c r="S30" s="451"/>
      <c r="T30" s="451"/>
      <c r="U30" s="451"/>
      <c r="V30" s="451"/>
      <c r="W30" s="451"/>
      <c r="X30" s="451"/>
      <c r="Y30" s="451"/>
      <c r="Z30" s="451"/>
      <c r="AA30" s="54"/>
      <c r="AB30" s="54"/>
      <c r="AC30" s="54"/>
    </row>
    <row r="31" spans="1:68" ht="16.5" customHeight="1" x14ac:dyDescent="0.25">
      <c r="A31" s="434" t="s">
        <v>95</v>
      </c>
      <c r="B31" s="434"/>
      <c r="C31" s="434"/>
      <c r="D31" s="434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  <c r="Y31" s="434"/>
      <c r="Z31" s="434"/>
      <c r="AA31" s="65"/>
      <c r="AB31" s="65"/>
      <c r="AC31" s="79"/>
    </row>
    <row r="32" spans="1:68" ht="14.25" customHeight="1" x14ac:dyDescent="0.25">
      <c r="A32" s="435" t="s">
        <v>96</v>
      </c>
      <c r="B32" s="435"/>
      <c r="C32" s="435"/>
      <c r="D32" s="435"/>
      <c r="E32" s="435"/>
      <c r="F32" s="435"/>
      <c r="G32" s="435"/>
      <c r="H32" s="435"/>
      <c r="I32" s="435"/>
      <c r="J32" s="435"/>
      <c r="K32" s="435"/>
      <c r="L32" s="435"/>
      <c r="M32" s="435"/>
      <c r="N32" s="435"/>
      <c r="O32" s="435"/>
      <c r="P32" s="435"/>
      <c r="Q32" s="435"/>
      <c r="R32" s="435"/>
      <c r="S32" s="435"/>
      <c r="T32" s="435"/>
      <c r="U32" s="435"/>
      <c r="V32" s="435"/>
      <c r="W32" s="435"/>
      <c r="X32" s="435"/>
      <c r="Y32" s="435"/>
      <c r="Z32" s="435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36">
        <v>4607091385670</v>
      </c>
      <c r="E33" s="436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6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38"/>
      <c r="R33" s="438"/>
      <c r="S33" s="438"/>
      <c r="T33" s="439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4301011565</v>
      </c>
      <c r="D34" s="436">
        <v>4680115882539</v>
      </c>
      <c r="E34" s="436"/>
      <c r="F34" s="62">
        <v>0.37</v>
      </c>
      <c r="G34" s="37">
        <v>10</v>
      </c>
      <c r="H34" s="62">
        <v>3.7</v>
      </c>
      <c r="I34" s="62">
        <v>3.91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4" s="438"/>
      <c r="R34" s="438"/>
      <c r="S34" s="438"/>
      <c r="T34" s="439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4301011382</v>
      </c>
      <c r="D35" s="436">
        <v>4607091385687</v>
      </c>
      <c r="E35" s="436"/>
      <c r="F35" s="62">
        <v>0.4</v>
      </c>
      <c r="G35" s="37">
        <v>10</v>
      </c>
      <c r="H35" s="62">
        <v>4</v>
      </c>
      <c r="I35" s="62">
        <v>4.21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6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5" s="438"/>
      <c r="R35" s="438"/>
      <c r="S35" s="438"/>
      <c r="T35" s="43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4301011624</v>
      </c>
      <c r="D36" s="436">
        <v>4680115883949</v>
      </c>
      <c r="E36" s="436"/>
      <c r="F36" s="62">
        <v>0.37</v>
      </c>
      <c r="G36" s="37">
        <v>10</v>
      </c>
      <c r="H36" s="62">
        <v>3.7</v>
      </c>
      <c r="I36" s="62">
        <v>3.91</v>
      </c>
      <c r="J36" s="37">
        <v>132</v>
      </c>
      <c r="K36" s="37" t="s">
        <v>105</v>
      </c>
      <c r="L36" s="37" t="s">
        <v>45</v>
      </c>
      <c r="M36" s="38" t="s">
        <v>100</v>
      </c>
      <c r="N36" s="38"/>
      <c r="O36" s="37">
        <v>50</v>
      </c>
      <c r="P36" s="61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38"/>
      <c r="R36" s="438"/>
      <c r="S36" s="438"/>
      <c r="T36" s="439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110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443"/>
      <c r="B37" s="443"/>
      <c r="C37" s="443"/>
      <c r="D37" s="443"/>
      <c r="E37" s="443"/>
      <c r="F37" s="443"/>
      <c r="G37" s="443"/>
      <c r="H37" s="443"/>
      <c r="I37" s="443"/>
      <c r="J37" s="443"/>
      <c r="K37" s="443"/>
      <c r="L37" s="443"/>
      <c r="M37" s="443"/>
      <c r="N37" s="443"/>
      <c r="O37" s="444"/>
      <c r="P37" s="440" t="s">
        <v>40</v>
      </c>
      <c r="Q37" s="441"/>
      <c r="R37" s="441"/>
      <c r="S37" s="441"/>
      <c r="T37" s="441"/>
      <c r="U37" s="441"/>
      <c r="V37" s="442"/>
      <c r="W37" s="42" t="s">
        <v>39</v>
      </c>
      <c r="X37" s="43">
        <f>IFERROR(X33/H33,"0")+IFERROR(X34/H34,"0")+IFERROR(X35/H35,"0")+IFERROR(X36/H36,"0")</f>
        <v>0</v>
      </c>
      <c r="Y37" s="43">
        <f>IFERROR(Y33/H33,"0")+IFERROR(Y34/H34,"0")+IFERROR(Y35/H35,"0")+IFERROR(Y36/H36,"0")</f>
        <v>0</v>
      </c>
      <c r="Z37" s="43">
        <f>IFERROR(IF(Z33="",0,Z33),"0")+IFERROR(IF(Z34="",0,Z34),"0")+IFERROR(IF(Z35="",0,Z35),"0")+IFERROR(IF(Z36="",0,Z36),"0")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43"/>
      <c r="B38" s="443"/>
      <c r="C38" s="443"/>
      <c r="D38" s="443"/>
      <c r="E38" s="443"/>
      <c r="F38" s="443"/>
      <c r="G38" s="443"/>
      <c r="H38" s="443"/>
      <c r="I38" s="443"/>
      <c r="J38" s="443"/>
      <c r="K38" s="443"/>
      <c r="L38" s="443"/>
      <c r="M38" s="443"/>
      <c r="N38" s="443"/>
      <c r="O38" s="444"/>
      <c r="P38" s="440" t="s">
        <v>40</v>
      </c>
      <c r="Q38" s="441"/>
      <c r="R38" s="441"/>
      <c r="S38" s="441"/>
      <c r="T38" s="441"/>
      <c r="U38" s="441"/>
      <c r="V38" s="442"/>
      <c r="W38" s="42" t="s">
        <v>0</v>
      </c>
      <c r="X38" s="43">
        <f>IFERROR(SUM(X33:X36),"0")</f>
        <v>0</v>
      </c>
      <c r="Y38" s="43">
        <f>IFERROR(SUM(Y33:Y36),"0")</f>
        <v>0</v>
      </c>
      <c r="Z38" s="42"/>
      <c r="AA38" s="67"/>
      <c r="AB38" s="67"/>
      <c r="AC38" s="67"/>
    </row>
    <row r="39" spans="1:68" ht="16.5" customHeight="1" x14ac:dyDescent="0.25">
      <c r="A39" s="434" t="s">
        <v>111</v>
      </c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65"/>
      <c r="AB39" s="65"/>
      <c r="AC39" s="79"/>
    </row>
    <row r="40" spans="1:68" ht="14.25" customHeight="1" x14ac:dyDescent="0.25">
      <c r="A40" s="435" t="s">
        <v>96</v>
      </c>
      <c r="B40" s="435"/>
      <c r="C40" s="435"/>
      <c r="D40" s="435"/>
      <c r="E40" s="435"/>
      <c r="F40" s="435"/>
      <c r="G40" s="435"/>
      <c r="H40" s="435"/>
      <c r="I40" s="435"/>
      <c r="J40" s="435"/>
      <c r="K40" s="435"/>
      <c r="L40" s="435"/>
      <c r="M40" s="435"/>
      <c r="N40" s="435"/>
      <c r="O40" s="435"/>
      <c r="P40" s="435"/>
      <c r="Q40" s="435"/>
      <c r="R40" s="435"/>
      <c r="S40" s="435"/>
      <c r="T40" s="435"/>
      <c r="U40" s="435"/>
      <c r="V40" s="435"/>
      <c r="W40" s="435"/>
      <c r="X40" s="435"/>
      <c r="Y40" s="435"/>
      <c r="Z40" s="435"/>
      <c r="AA40" s="66"/>
      <c r="AB40" s="66"/>
      <c r="AC40" s="80"/>
    </row>
    <row r="41" spans="1:68" ht="27" customHeight="1" x14ac:dyDescent="0.25">
      <c r="A41" s="63" t="s">
        <v>112</v>
      </c>
      <c r="B41" s="63" t="s">
        <v>113</v>
      </c>
      <c r="C41" s="36">
        <v>4301012030</v>
      </c>
      <c r="D41" s="436">
        <v>4680115885882</v>
      </c>
      <c r="E41" s="436"/>
      <c r="F41" s="62">
        <v>1.4</v>
      </c>
      <c r="G41" s="37">
        <v>8</v>
      </c>
      <c r="H41" s="62">
        <v>11.2</v>
      </c>
      <c r="I41" s="62">
        <v>11.635</v>
      </c>
      <c r="J41" s="37">
        <v>64</v>
      </c>
      <c r="K41" s="37" t="s">
        <v>101</v>
      </c>
      <c r="L41" s="37" t="s">
        <v>45</v>
      </c>
      <c r="M41" s="38" t="s">
        <v>104</v>
      </c>
      <c r="N41" s="38"/>
      <c r="O41" s="37">
        <v>50</v>
      </c>
      <c r="P41" s="6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38"/>
      <c r="R41" s="438"/>
      <c r="S41" s="438"/>
      <c r="T41" s="439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ref="Y41:Y46" si="0"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ref="BM41:BM46" si="1">IFERROR(X41*I41/H41,"0")</f>
        <v>0</v>
      </c>
      <c r="BN41" s="78">
        <f t="shared" ref="BN41:BN46" si="2">IFERROR(Y41*I41/H41,"0")</f>
        <v>0</v>
      </c>
      <c r="BO41" s="78">
        <f t="shared" ref="BO41:BO46" si="3">IFERROR(1/J41*(X41/H41),"0")</f>
        <v>0</v>
      </c>
      <c r="BP41" s="78">
        <f t="shared" ref="BP41:BP46" si="4">IFERROR(1/J41*(Y41/H41),"0")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4301011816</v>
      </c>
      <c r="D42" s="436">
        <v>4680115881426</v>
      </c>
      <c r="E42" s="436"/>
      <c r="F42" s="62">
        <v>1.35</v>
      </c>
      <c r="G42" s="37">
        <v>8</v>
      </c>
      <c r="H42" s="62">
        <v>10.8</v>
      </c>
      <c r="I42" s="62">
        <v>11.234999999999999</v>
      </c>
      <c r="J42" s="37">
        <v>64</v>
      </c>
      <c r="K42" s="37" t="s">
        <v>101</v>
      </c>
      <c r="L42" s="37" t="s">
        <v>45</v>
      </c>
      <c r="M42" s="38" t="s">
        <v>100</v>
      </c>
      <c r="N42" s="38"/>
      <c r="O42" s="37">
        <v>50</v>
      </c>
      <c r="P42" s="6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38"/>
      <c r="R42" s="438"/>
      <c r="S42" s="438"/>
      <c r="T42" s="439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4301011386</v>
      </c>
      <c r="D43" s="436">
        <v>4680115880283</v>
      </c>
      <c r="E43" s="436"/>
      <c r="F43" s="62">
        <v>0.6</v>
      </c>
      <c r="G43" s="37">
        <v>8</v>
      </c>
      <c r="H43" s="62">
        <v>4.8</v>
      </c>
      <c r="I43" s="62">
        <v>5.01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45</v>
      </c>
      <c r="P43" s="6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38"/>
      <c r="R43" s="438"/>
      <c r="S43" s="438"/>
      <c r="T43" s="439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120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16.5" customHeight="1" x14ac:dyDescent="0.25">
      <c r="A44" s="63" t="s">
        <v>121</v>
      </c>
      <c r="B44" s="63" t="s">
        <v>122</v>
      </c>
      <c r="C44" s="36">
        <v>4301011806</v>
      </c>
      <c r="D44" s="436">
        <v>4680115881525</v>
      </c>
      <c r="E44" s="436"/>
      <c r="F44" s="62">
        <v>0.4</v>
      </c>
      <c r="G44" s="37">
        <v>10</v>
      </c>
      <c r="H44" s="62">
        <v>4</v>
      </c>
      <c r="I44" s="62">
        <v>4.21</v>
      </c>
      <c r="J44" s="37">
        <v>132</v>
      </c>
      <c r="K44" s="37" t="s">
        <v>105</v>
      </c>
      <c r="L44" s="37" t="s">
        <v>45</v>
      </c>
      <c r="M44" s="38" t="s">
        <v>100</v>
      </c>
      <c r="N44" s="38"/>
      <c r="O44" s="37">
        <v>50</v>
      </c>
      <c r="P44" s="6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38"/>
      <c r="R44" s="438"/>
      <c r="S44" s="438"/>
      <c r="T44" s="439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6" t="s">
        <v>117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4301011589</v>
      </c>
      <c r="D45" s="436">
        <v>4680115885899</v>
      </c>
      <c r="E45" s="436"/>
      <c r="F45" s="62">
        <v>0.35</v>
      </c>
      <c r="G45" s="37">
        <v>6</v>
      </c>
      <c r="H45" s="62">
        <v>2.1</v>
      </c>
      <c r="I45" s="62">
        <v>2.2799999999999998</v>
      </c>
      <c r="J45" s="37">
        <v>182</v>
      </c>
      <c r="K45" s="37" t="s">
        <v>84</v>
      </c>
      <c r="L45" s="37" t="s">
        <v>45</v>
      </c>
      <c r="M45" s="38" t="s">
        <v>126</v>
      </c>
      <c r="N45" s="38"/>
      <c r="O45" s="37">
        <v>50</v>
      </c>
      <c r="P45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38"/>
      <c r="R45" s="438"/>
      <c r="S45" s="438"/>
      <c r="T45" s="439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08" t="s">
        <v>125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4301011801</v>
      </c>
      <c r="D46" s="436">
        <v>4680115881419</v>
      </c>
      <c r="E46" s="436"/>
      <c r="F46" s="62">
        <v>0.45</v>
      </c>
      <c r="G46" s="37">
        <v>10</v>
      </c>
      <c r="H46" s="62">
        <v>4.5</v>
      </c>
      <c r="I46" s="62">
        <v>4.71</v>
      </c>
      <c r="J46" s="37">
        <v>132</v>
      </c>
      <c r="K46" s="37" t="s">
        <v>105</v>
      </c>
      <c r="L46" s="37" t="s">
        <v>45</v>
      </c>
      <c r="M46" s="38" t="s">
        <v>100</v>
      </c>
      <c r="N46" s="38"/>
      <c r="O46" s="37">
        <v>50</v>
      </c>
      <c r="P46" s="6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38"/>
      <c r="R46" s="438"/>
      <c r="S46" s="438"/>
      <c r="T46" s="439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0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0" t="s">
        <v>129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x14ac:dyDescent="0.2">
      <c r="A47" s="443"/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  <c r="M47" s="443"/>
      <c r="N47" s="443"/>
      <c r="O47" s="444"/>
      <c r="P47" s="440" t="s">
        <v>40</v>
      </c>
      <c r="Q47" s="441"/>
      <c r="R47" s="441"/>
      <c r="S47" s="441"/>
      <c r="T47" s="441"/>
      <c r="U47" s="441"/>
      <c r="V47" s="442"/>
      <c r="W47" s="42" t="s">
        <v>39</v>
      </c>
      <c r="X47" s="43">
        <f>IFERROR(X41/H41,"0")+IFERROR(X42/H42,"0")+IFERROR(X43/H43,"0")+IFERROR(X44/H44,"0")+IFERROR(X45/H45,"0")+IFERROR(X46/H46,"0")</f>
        <v>0</v>
      </c>
      <c r="Y47" s="43">
        <f>IFERROR(Y41/H41,"0")+IFERROR(Y42/H42,"0")+IFERROR(Y43/H43,"0")+IFERROR(Y44/H44,"0")+IFERROR(Y45/H45,"0")+IFERROR(Y46/H46,"0")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43"/>
      <c r="B48" s="443"/>
      <c r="C48" s="443"/>
      <c r="D48" s="443"/>
      <c r="E48" s="443"/>
      <c r="F48" s="443"/>
      <c r="G48" s="443"/>
      <c r="H48" s="443"/>
      <c r="I48" s="443"/>
      <c r="J48" s="443"/>
      <c r="K48" s="443"/>
      <c r="L48" s="443"/>
      <c r="M48" s="443"/>
      <c r="N48" s="443"/>
      <c r="O48" s="444"/>
      <c r="P48" s="440" t="s">
        <v>40</v>
      </c>
      <c r="Q48" s="441"/>
      <c r="R48" s="441"/>
      <c r="S48" s="441"/>
      <c r="T48" s="441"/>
      <c r="U48" s="441"/>
      <c r="V48" s="442"/>
      <c r="W48" s="42" t="s">
        <v>0</v>
      </c>
      <c r="X48" s="43">
        <f>IFERROR(SUM(X41:X46),"0")</f>
        <v>0</v>
      </c>
      <c r="Y48" s="43">
        <f>IFERROR(SUM(Y41:Y46),"0")</f>
        <v>0</v>
      </c>
      <c r="Z48" s="42"/>
      <c r="AA48" s="67"/>
      <c r="AB48" s="67"/>
      <c r="AC48" s="67"/>
    </row>
    <row r="49" spans="1:68" ht="14.25" customHeight="1" x14ac:dyDescent="0.25">
      <c r="A49" s="435" t="s">
        <v>130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66"/>
      <c r="AB49" s="66"/>
      <c r="AC49" s="80"/>
    </row>
    <row r="50" spans="1:68" ht="16.5" customHeight="1" x14ac:dyDescent="0.25">
      <c r="A50" s="63" t="s">
        <v>131</v>
      </c>
      <c r="B50" s="63" t="s">
        <v>132</v>
      </c>
      <c r="C50" s="36">
        <v>4301020298</v>
      </c>
      <c r="D50" s="436">
        <v>4680115881440</v>
      </c>
      <c r="E50" s="436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101</v>
      </c>
      <c r="L50" s="37" t="s">
        <v>45</v>
      </c>
      <c r="M50" s="38" t="s">
        <v>100</v>
      </c>
      <c r="N50" s="38"/>
      <c r="O50" s="37">
        <v>50</v>
      </c>
      <c r="P50" s="6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38"/>
      <c r="R50" s="438"/>
      <c r="S50" s="438"/>
      <c r="T50" s="439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4301020228</v>
      </c>
      <c r="D51" s="436">
        <v>4680115882751</v>
      </c>
      <c r="E51" s="436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105</v>
      </c>
      <c r="L51" s="37" t="s">
        <v>45</v>
      </c>
      <c r="M51" s="38" t="s">
        <v>100</v>
      </c>
      <c r="N51" s="38"/>
      <c r="O51" s="37">
        <v>90</v>
      </c>
      <c r="P51" s="60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38"/>
      <c r="R51" s="438"/>
      <c r="S51" s="438"/>
      <c r="T51" s="439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137</v>
      </c>
      <c r="B52" s="63" t="s">
        <v>138</v>
      </c>
      <c r="C52" s="36">
        <v>4301020358</v>
      </c>
      <c r="D52" s="436">
        <v>4680115885950</v>
      </c>
      <c r="E52" s="436"/>
      <c r="F52" s="62">
        <v>0.37</v>
      </c>
      <c r="G52" s="37">
        <v>6</v>
      </c>
      <c r="H52" s="62">
        <v>2.2200000000000002</v>
      </c>
      <c r="I52" s="62">
        <v>2.4</v>
      </c>
      <c r="J52" s="37">
        <v>182</v>
      </c>
      <c r="K52" s="37" t="s">
        <v>84</v>
      </c>
      <c r="L52" s="37" t="s">
        <v>45</v>
      </c>
      <c r="M52" s="38" t="s">
        <v>104</v>
      </c>
      <c r="N52" s="38"/>
      <c r="O52" s="37">
        <v>50</v>
      </c>
      <c r="P52" s="60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38"/>
      <c r="R52" s="438"/>
      <c r="S52" s="438"/>
      <c r="T52" s="439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4301020296</v>
      </c>
      <c r="D53" s="436">
        <v>4680115881433</v>
      </c>
      <c r="E53" s="436"/>
      <c r="F53" s="62">
        <v>0.45</v>
      </c>
      <c r="G53" s="37">
        <v>6</v>
      </c>
      <c r="H53" s="62">
        <v>2.7</v>
      </c>
      <c r="I53" s="62">
        <v>2.88</v>
      </c>
      <c r="J53" s="37">
        <v>182</v>
      </c>
      <c r="K53" s="37" t="s">
        <v>84</v>
      </c>
      <c r="L53" s="37" t="s">
        <v>45</v>
      </c>
      <c r="M53" s="38" t="s">
        <v>100</v>
      </c>
      <c r="N53" s="38"/>
      <c r="O53" s="37">
        <v>50</v>
      </c>
      <c r="P53" s="6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38"/>
      <c r="R53" s="438"/>
      <c r="S53" s="438"/>
      <c r="T53" s="439"/>
      <c r="U53" s="39" t="s">
        <v>45</v>
      </c>
      <c r="V53" s="39" t="s">
        <v>45</v>
      </c>
      <c r="W53" s="40" t="s">
        <v>0</v>
      </c>
      <c r="X53" s="58">
        <v>0</v>
      </c>
      <c r="Y53" s="55">
        <f>IFERROR(IF(X53="",0,CEILING((X53/$H53),1)*$H53),"")</f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67</v>
      </c>
      <c r="BM53" s="78">
        <f>IFERROR(X53*I53/H53,"0")</f>
        <v>0</v>
      </c>
      <c r="BN53" s="78">
        <f>IFERROR(Y53*I53/H53,"0")</f>
        <v>0</v>
      </c>
      <c r="BO53" s="78">
        <f>IFERROR(1/J53*(X53/H53),"0")</f>
        <v>0</v>
      </c>
      <c r="BP53" s="78">
        <f>IFERROR(1/J53*(Y53/H53),"0")</f>
        <v>0</v>
      </c>
    </row>
    <row r="54" spans="1:68" x14ac:dyDescent="0.2">
      <c r="A54" s="443"/>
      <c r="B54" s="443"/>
      <c r="C54" s="443"/>
      <c r="D54" s="443"/>
      <c r="E54" s="443"/>
      <c r="F54" s="443"/>
      <c r="G54" s="443"/>
      <c r="H54" s="443"/>
      <c r="I54" s="443"/>
      <c r="J54" s="443"/>
      <c r="K54" s="443"/>
      <c r="L54" s="443"/>
      <c r="M54" s="443"/>
      <c r="N54" s="443"/>
      <c r="O54" s="444"/>
      <c r="P54" s="440" t="s">
        <v>40</v>
      </c>
      <c r="Q54" s="441"/>
      <c r="R54" s="441"/>
      <c r="S54" s="441"/>
      <c r="T54" s="441"/>
      <c r="U54" s="441"/>
      <c r="V54" s="442"/>
      <c r="W54" s="42" t="s">
        <v>39</v>
      </c>
      <c r="X54" s="43">
        <f>IFERROR(X50/H50,"0")+IFERROR(X51/H51,"0")+IFERROR(X52/H52,"0")+IFERROR(X53/H53,"0")</f>
        <v>0</v>
      </c>
      <c r="Y54" s="43">
        <f>IFERROR(Y50/H50,"0")+IFERROR(Y51/H51,"0")+IFERROR(Y52/H52,"0")+IFERROR(Y53/H53,"0")</f>
        <v>0</v>
      </c>
      <c r="Z54" s="43">
        <f>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43"/>
      <c r="B55" s="443"/>
      <c r="C55" s="443"/>
      <c r="D55" s="443"/>
      <c r="E55" s="443"/>
      <c r="F55" s="443"/>
      <c r="G55" s="443"/>
      <c r="H55" s="443"/>
      <c r="I55" s="443"/>
      <c r="J55" s="443"/>
      <c r="K55" s="443"/>
      <c r="L55" s="443"/>
      <c r="M55" s="443"/>
      <c r="N55" s="443"/>
      <c r="O55" s="444"/>
      <c r="P55" s="440" t="s">
        <v>40</v>
      </c>
      <c r="Q55" s="441"/>
      <c r="R55" s="441"/>
      <c r="S55" s="441"/>
      <c r="T55" s="441"/>
      <c r="U55" s="441"/>
      <c r="V55" s="442"/>
      <c r="W55" s="42" t="s">
        <v>0</v>
      </c>
      <c r="X55" s="43">
        <f>IFERROR(SUM(X50:X53),"0")</f>
        <v>0</v>
      </c>
      <c r="Y55" s="43">
        <f>IFERROR(SUM(Y50:Y53),"0")</f>
        <v>0</v>
      </c>
      <c r="Z55" s="42"/>
      <c r="AA55" s="67"/>
      <c r="AB55" s="67"/>
      <c r="AC55" s="67"/>
    </row>
    <row r="56" spans="1:68" ht="14.25" customHeight="1" x14ac:dyDescent="0.25">
      <c r="A56" s="435" t="s">
        <v>141</v>
      </c>
      <c r="B56" s="435"/>
      <c r="C56" s="435"/>
      <c r="D56" s="435"/>
      <c r="E56" s="435"/>
      <c r="F56" s="435"/>
      <c r="G56" s="435"/>
      <c r="H56" s="435"/>
      <c r="I56" s="435"/>
      <c r="J56" s="435"/>
      <c r="K56" s="435"/>
      <c r="L56" s="435"/>
      <c r="M56" s="435"/>
      <c r="N56" s="435"/>
      <c r="O56" s="435"/>
      <c r="P56" s="435"/>
      <c r="Q56" s="435"/>
      <c r="R56" s="435"/>
      <c r="S56" s="435"/>
      <c r="T56" s="435"/>
      <c r="U56" s="435"/>
      <c r="V56" s="435"/>
      <c r="W56" s="435"/>
      <c r="X56" s="435"/>
      <c r="Y56" s="435"/>
      <c r="Z56" s="435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4301060455</v>
      </c>
      <c r="D57" s="436">
        <v>4680115881532</v>
      </c>
      <c r="E57" s="436"/>
      <c r="F57" s="62">
        <v>1.3</v>
      </c>
      <c r="G57" s="37">
        <v>6</v>
      </c>
      <c r="H57" s="62">
        <v>7.8</v>
      </c>
      <c r="I57" s="62">
        <v>8.2349999999999994</v>
      </c>
      <c r="J57" s="37">
        <v>64</v>
      </c>
      <c r="K57" s="37" t="s">
        <v>101</v>
      </c>
      <c r="L57" s="37" t="s">
        <v>45</v>
      </c>
      <c r="M57" s="38" t="s">
        <v>126</v>
      </c>
      <c r="N57" s="38"/>
      <c r="O57" s="37">
        <v>30</v>
      </c>
      <c r="P57" s="6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38"/>
      <c r="R57" s="438"/>
      <c r="S57" s="438"/>
      <c r="T57" s="43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4301060351</v>
      </c>
      <c r="D58" s="436">
        <v>4680115881464</v>
      </c>
      <c r="E58" s="436"/>
      <c r="F58" s="62">
        <v>0.4</v>
      </c>
      <c r="G58" s="37">
        <v>6</v>
      </c>
      <c r="H58" s="62">
        <v>2.4</v>
      </c>
      <c r="I58" s="62">
        <v>2.61</v>
      </c>
      <c r="J58" s="37">
        <v>132</v>
      </c>
      <c r="K58" s="37" t="s">
        <v>105</v>
      </c>
      <c r="L58" s="37" t="s">
        <v>45</v>
      </c>
      <c r="M58" s="38" t="s">
        <v>104</v>
      </c>
      <c r="N58" s="38"/>
      <c r="O58" s="37">
        <v>30</v>
      </c>
      <c r="P58" s="6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38"/>
      <c r="R58" s="438"/>
      <c r="S58" s="438"/>
      <c r="T58" s="43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67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443"/>
      <c r="B59" s="443"/>
      <c r="C59" s="443"/>
      <c r="D59" s="443"/>
      <c r="E59" s="443"/>
      <c r="F59" s="443"/>
      <c r="G59" s="443"/>
      <c r="H59" s="443"/>
      <c r="I59" s="443"/>
      <c r="J59" s="443"/>
      <c r="K59" s="443"/>
      <c r="L59" s="443"/>
      <c r="M59" s="443"/>
      <c r="N59" s="443"/>
      <c r="O59" s="444"/>
      <c r="P59" s="440" t="s">
        <v>40</v>
      </c>
      <c r="Q59" s="441"/>
      <c r="R59" s="441"/>
      <c r="S59" s="441"/>
      <c r="T59" s="441"/>
      <c r="U59" s="441"/>
      <c r="V59" s="442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443"/>
      <c r="B60" s="443"/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3"/>
      <c r="N60" s="443"/>
      <c r="O60" s="444"/>
      <c r="P60" s="440" t="s">
        <v>40</v>
      </c>
      <c r="Q60" s="441"/>
      <c r="R60" s="441"/>
      <c r="S60" s="441"/>
      <c r="T60" s="441"/>
      <c r="U60" s="441"/>
      <c r="V60" s="442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434" t="s">
        <v>148</v>
      </c>
      <c r="B61" s="434"/>
      <c r="C61" s="434"/>
      <c r="D61" s="434"/>
      <c r="E61" s="434"/>
      <c r="F61" s="434"/>
      <c r="G61" s="434"/>
      <c r="H61" s="434"/>
      <c r="I61" s="434"/>
      <c r="J61" s="434"/>
      <c r="K61" s="434"/>
      <c r="L61" s="434"/>
      <c r="M61" s="434"/>
      <c r="N61" s="434"/>
      <c r="O61" s="434"/>
      <c r="P61" s="434"/>
      <c r="Q61" s="434"/>
      <c r="R61" s="434"/>
      <c r="S61" s="434"/>
      <c r="T61" s="434"/>
      <c r="U61" s="434"/>
      <c r="V61" s="434"/>
      <c r="W61" s="434"/>
      <c r="X61" s="434"/>
      <c r="Y61" s="434"/>
      <c r="Z61" s="434"/>
      <c r="AA61" s="65"/>
      <c r="AB61" s="65"/>
      <c r="AC61" s="79"/>
    </row>
    <row r="62" spans="1:68" ht="14.25" customHeight="1" x14ac:dyDescent="0.25">
      <c r="A62" s="435" t="s">
        <v>96</v>
      </c>
      <c r="B62" s="435"/>
      <c r="C62" s="435"/>
      <c r="D62" s="435"/>
      <c r="E62" s="435"/>
      <c r="F62" s="435"/>
      <c r="G62" s="435"/>
      <c r="H62" s="435"/>
      <c r="I62" s="435"/>
      <c r="J62" s="435"/>
      <c r="K62" s="435"/>
      <c r="L62" s="435"/>
      <c r="M62" s="435"/>
      <c r="N62" s="435"/>
      <c r="O62" s="435"/>
      <c r="P62" s="435"/>
      <c r="Q62" s="435"/>
      <c r="R62" s="435"/>
      <c r="S62" s="435"/>
      <c r="T62" s="435"/>
      <c r="U62" s="435"/>
      <c r="V62" s="435"/>
      <c r="W62" s="435"/>
      <c r="X62" s="435"/>
      <c r="Y62" s="435"/>
      <c r="Z62" s="435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4301011468</v>
      </c>
      <c r="D63" s="436">
        <v>4680115881327</v>
      </c>
      <c r="E63" s="436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101</v>
      </c>
      <c r="L63" s="37" t="s">
        <v>45</v>
      </c>
      <c r="M63" s="38" t="s">
        <v>126</v>
      </c>
      <c r="N63" s="38"/>
      <c r="O63" s="37">
        <v>50</v>
      </c>
      <c r="P63" s="60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38"/>
      <c r="R63" s="438"/>
      <c r="S63" s="438"/>
      <c r="T63" s="43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4" t="s">
        <v>151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152</v>
      </c>
      <c r="B64" s="63" t="s">
        <v>153</v>
      </c>
      <c r="C64" s="36">
        <v>4301011476</v>
      </c>
      <c r="D64" s="436">
        <v>4680115881518</v>
      </c>
      <c r="E64" s="436"/>
      <c r="F64" s="62">
        <v>0.4</v>
      </c>
      <c r="G64" s="37">
        <v>10</v>
      </c>
      <c r="H64" s="62">
        <v>4</v>
      </c>
      <c r="I64" s="62">
        <v>4.21</v>
      </c>
      <c r="J64" s="37">
        <v>132</v>
      </c>
      <c r="K64" s="37" t="s">
        <v>105</v>
      </c>
      <c r="L64" s="37" t="s">
        <v>45</v>
      </c>
      <c r="M64" s="38" t="s">
        <v>104</v>
      </c>
      <c r="N64" s="38"/>
      <c r="O64" s="37">
        <v>50</v>
      </c>
      <c r="P64" s="6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38"/>
      <c r="R64" s="438"/>
      <c r="S64" s="438"/>
      <c r="T64" s="43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6" t="s">
        <v>151</v>
      </c>
      <c r="AG64" s="78"/>
      <c r="AJ64" s="84" t="s">
        <v>45</v>
      </c>
      <c r="AK64" s="84">
        <v>0</v>
      </c>
      <c r="BB64" s="127" t="s">
        <v>67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443"/>
      <c r="B65" s="443"/>
      <c r="C65" s="443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4"/>
      <c r="P65" s="440" t="s">
        <v>40</v>
      </c>
      <c r="Q65" s="441"/>
      <c r="R65" s="441"/>
      <c r="S65" s="441"/>
      <c r="T65" s="441"/>
      <c r="U65" s="441"/>
      <c r="V65" s="442"/>
      <c r="W65" s="42" t="s">
        <v>39</v>
      </c>
      <c r="X65" s="43">
        <f>IFERROR(X63/H63,"0")+IFERROR(X64/H64,"0")</f>
        <v>0</v>
      </c>
      <c r="Y65" s="43">
        <f>IFERROR(Y63/H63,"0")+IFERROR(Y64/H64,"0")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43"/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4"/>
      <c r="P66" s="440" t="s">
        <v>40</v>
      </c>
      <c r="Q66" s="441"/>
      <c r="R66" s="441"/>
      <c r="S66" s="441"/>
      <c r="T66" s="441"/>
      <c r="U66" s="441"/>
      <c r="V66" s="442"/>
      <c r="W66" s="42" t="s">
        <v>0</v>
      </c>
      <c r="X66" s="43">
        <f>IFERROR(SUM(X63:X64),"0")</f>
        <v>0</v>
      </c>
      <c r="Y66" s="43">
        <f>IFERROR(SUM(Y63:Y64),"0")</f>
        <v>0</v>
      </c>
      <c r="Z66" s="42"/>
      <c r="AA66" s="67"/>
      <c r="AB66" s="67"/>
      <c r="AC66" s="67"/>
    </row>
    <row r="67" spans="1:68" ht="14.25" customHeight="1" x14ac:dyDescent="0.25">
      <c r="A67" s="435" t="s">
        <v>79</v>
      </c>
      <c r="B67" s="435"/>
      <c r="C67" s="435"/>
      <c r="D67" s="435"/>
      <c r="E67" s="435"/>
      <c r="F67" s="435"/>
      <c r="G67" s="435"/>
      <c r="H67" s="435"/>
      <c r="I67" s="435"/>
      <c r="J67" s="435"/>
      <c r="K67" s="435"/>
      <c r="L67" s="435"/>
      <c r="M67" s="435"/>
      <c r="N67" s="435"/>
      <c r="O67" s="435"/>
      <c r="P67" s="435"/>
      <c r="Q67" s="435"/>
      <c r="R67" s="435"/>
      <c r="S67" s="435"/>
      <c r="T67" s="435"/>
      <c r="U67" s="435"/>
      <c r="V67" s="435"/>
      <c r="W67" s="435"/>
      <c r="X67" s="435"/>
      <c r="Y67" s="435"/>
      <c r="Z67" s="435"/>
      <c r="AA67" s="66"/>
      <c r="AB67" s="66"/>
      <c r="AC67" s="80"/>
    </row>
    <row r="68" spans="1:68" ht="16.5" customHeight="1" x14ac:dyDescent="0.25">
      <c r="A68" s="63" t="s">
        <v>154</v>
      </c>
      <c r="B68" s="63" t="s">
        <v>155</v>
      </c>
      <c r="C68" s="36">
        <v>4301051712</v>
      </c>
      <c r="D68" s="436">
        <v>4607091386967</v>
      </c>
      <c r="E68" s="436"/>
      <c r="F68" s="62">
        <v>1.35</v>
      </c>
      <c r="G68" s="37">
        <v>6</v>
      </c>
      <c r="H68" s="62">
        <v>8.1</v>
      </c>
      <c r="I68" s="62">
        <v>8.6189999999999998</v>
      </c>
      <c r="J68" s="37">
        <v>64</v>
      </c>
      <c r="K68" s="37" t="s">
        <v>101</v>
      </c>
      <c r="L68" s="37" t="s">
        <v>45</v>
      </c>
      <c r="M68" s="38" t="s">
        <v>126</v>
      </c>
      <c r="N68" s="38"/>
      <c r="O68" s="37">
        <v>45</v>
      </c>
      <c r="P68" s="595" t="s">
        <v>156</v>
      </c>
      <c r="Q68" s="438"/>
      <c r="R68" s="438"/>
      <c r="S68" s="438"/>
      <c r="T68" s="439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ref="Y68:Y73" si="5"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28" t="s">
        <v>157</v>
      </c>
      <c r="AG68" s="78"/>
      <c r="AJ68" s="84" t="s">
        <v>45</v>
      </c>
      <c r="AK68" s="84">
        <v>0</v>
      </c>
      <c r="BB68" s="129" t="s">
        <v>67</v>
      </c>
      <c r="BM68" s="78">
        <f t="shared" ref="BM68:BM73" si="6">IFERROR(X68*I68/H68,"0")</f>
        <v>0</v>
      </c>
      <c r="BN68" s="78">
        <f t="shared" ref="BN68:BN73" si="7">IFERROR(Y68*I68/H68,"0")</f>
        <v>0</v>
      </c>
      <c r="BO68" s="78">
        <f t="shared" ref="BO68:BO73" si="8">IFERROR(1/J68*(X68/H68),"0")</f>
        <v>0</v>
      </c>
      <c r="BP68" s="78">
        <f t="shared" ref="BP68:BP73" si="9">IFERROR(1/J68*(Y68/H68),"0")</f>
        <v>0</v>
      </c>
    </row>
    <row r="69" spans="1:68" ht="16.5" customHeight="1" x14ac:dyDescent="0.25">
      <c r="A69" s="63" t="s">
        <v>154</v>
      </c>
      <c r="B69" s="63" t="s">
        <v>158</v>
      </c>
      <c r="C69" s="36">
        <v>4301051546</v>
      </c>
      <c r="D69" s="436">
        <v>4607091386967</v>
      </c>
      <c r="E69" s="436"/>
      <c r="F69" s="62">
        <v>1.4</v>
      </c>
      <c r="G69" s="37">
        <v>6</v>
      </c>
      <c r="H69" s="62">
        <v>8.4</v>
      </c>
      <c r="I69" s="62">
        <v>8.9190000000000005</v>
      </c>
      <c r="J69" s="37">
        <v>64</v>
      </c>
      <c r="K69" s="37" t="s">
        <v>101</v>
      </c>
      <c r="L69" s="37" t="s">
        <v>45</v>
      </c>
      <c r="M69" s="38" t="s">
        <v>104</v>
      </c>
      <c r="N69" s="38"/>
      <c r="O69" s="37">
        <v>45</v>
      </c>
      <c r="P69" s="59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69" s="438"/>
      <c r="R69" s="438"/>
      <c r="S69" s="438"/>
      <c r="T69" s="439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5"/>
        <v>0</v>
      </c>
      <c r="Z69" s="41" t="str">
        <f>IFERROR(IF(Y69=0,"",ROUNDUP(Y69/H69,0)*0.01898),"")</f>
        <v/>
      </c>
      <c r="AA69" s="68" t="s">
        <v>45</v>
      </c>
      <c r="AB69" s="69" t="s">
        <v>45</v>
      </c>
      <c r="AC69" s="130" t="s">
        <v>157</v>
      </c>
      <c r="AG69" s="78"/>
      <c r="AJ69" s="84" t="s">
        <v>45</v>
      </c>
      <c r="AK69" s="84">
        <v>0</v>
      </c>
      <c r="BB69" s="131" t="s">
        <v>67</v>
      </c>
      <c r="BM69" s="78">
        <f t="shared" si="6"/>
        <v>0</v>
      </c>
      <c r="BN69" s="78">
        <f t="shared" si="7"/>
        <v>0</v>
      </c>
      <c r="BO69" s="78">
        <f t="shared" si="8"/>
        <v>0</v>
      </c>
      <c r="BP69" s="78">
        <f t="shared" si="9"/>
        <v>0</v>
      </c>
    </row>
    <row r="70" spans="1:68" ht="16.5" customHeight="1" x14ac:dyDescent="0.25">
      <c r="A70" s="63" t="s">
        <v>154</v>
      </c>
      <c r="B70" s="63" t="s">
        <v>159</v>
      </c>
      <c r="C70" s="36">
        <v>4301051437</v>
      </c>
      <c r="D70" s="436">
        <v>4607091386967</v>
      </c>
      <c r="E70" s="436"/>
      <c r="F70" s="62">
        <v>1.35</v>
      </c>
      <c r="G70" s="37">
        <v>6</v>
      </c>
      <c r="H70" s="62">
        <v>8.1</v>
      </c>
      <c r="I70" s="62">
        <v>8.6189999999999998</v>
      </c>
      <c r="J70" s="37">
        <v>64</v>
      </c>
      <c r="K70" s="37" t="s">
        <v>101</v>
      </c>
      <c r="L70" s="37" t="s">
        <v>45</v>
      </c>
      <c r="M70" s="38" t="s">
        <v>104</v>
      </c>
      <c r="N70" s="38"/>
      <c r="O70" s="37">
        <v>45</v>
      </c>
      <c r="P70" s="5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38"/>
      <c r="R70" s="438"/>
      <c r="S70" s="438"/>
      <c r="T70" s="439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5"/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2" t="s">
        <v>157</v>
      </c>
      <c r="AG70" s="78"/>
      <c r="AJ70" s="84" t="s">
        <v>45</v>
      </c>
      <c r="AK70" s="84">
        <v>0</v>
      </c>
      <c r="BB70" s="133" t="s">
        <v>67</v>
      </c>
      <c r="BM70" s="78">
        <f t="shared" si="6"/>
        <v>0</v>
      </c>
      <c r="BN70" s="78">
        <f t="shared" si="7"/>
        <v>0</v>
      </c>
      <c r="BO70" s="78">
        <f t="shared" si="8"/>
        <v>0</v>
      </c>
      <c r="BP70" s="78">
        <f t="shared" si="9"/>
        <v>0</v>
      </c>
    </row>
    <row r="71" spans="1:68" ht="27" customHeight="1" x14ac:dyDescent="0.25">
      <c r="A71" s="63" t="s">
        <v>160</v>
      </c>
      <c r="B71" s="63" t="s">
        <v>161</v>
      </c>
      <c r="C71" s="36">
        <v>4301051718</v>
      </c>
      <c r="D71" s="436">
        <v>4607091385731</v>
      </c>
      <c r="E71" s="436"/>
      <c r="F71" s="62">
        <v>0.45</v>
      </c>
      <c r="G71" s="37">
        <v>6</v>
      </c>
      <c r="H71" s="62">
        <v>2.7</v>
      </c>
      <c r="I71" s="62">
        <v>2.952</v>
      </c>
      <c r="J71" s="37">
        <v>182</v>
      </c>
      <c r="K71" s="37" t="s">
        <v>84</v>
      </c>
      <c r="L71" s="37" t="s">
        <v>45</v>
      </c>
      <c r="M71" s="38" t="s">
        <v>126</v>
      </c>
      <c r="N71" s="38"/>
      <c r="O71" s="37">
        <v>45</v>
      </c>
      <c r="P71" s="59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1" s="438"/>
      <c r="R71" s="438"/>
      <c r="S71" s="438"/>
      <c r="T71" s="439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IFERROR(IF(Y71=0,"",ROUNDUP(Y71/H71,0)*0.00651),"")</f>
        <v/>
      </c>
      <c r="AA71" s="68" t="s">
        <v>45</v>
      </c>
      <c r="AB71" s="69" t="s">
        <v>45</v>
      </c>
      <c r="AC71" s="134" t="s">
        <v>157</v>
      </c>
      <c r="AG71" s="78"/>
      <c r="AJ71" s="84" t="s">
        <v>45</v>
      </c>
      <c r="AK71" s="84">
        <v>0</v>
      </c>
      <c r="BB71" s="135" t="s">
        <v>67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16.5" customHeight="1" x14ac:dyDescent="0.25">
      <c r="A72" s="63" t="s">
        <v>162</v>
      </c>
      <c r="B72" s="63" t="s">
        <v>163</v>
      </c>
      <c r="C72" s="36">
        <v>4301051438</v>
      </c>
      <c r="D72" s="436">
        <v>4680115880894</v>
      </c>
      <c r="E72" s="436"/>
      <c r="F72" s="62">
        <v>0.33</v>
      </c>
      <c r="G72" s="37">
        <v>6</v>
      </c>
      <c r="H72" s="62">
        <v>1.98</v>
      </c>
      <c r="I72" s="62">
        <v>2.238</v>
      </c>
      <c r="J72" s="37">
        <v>182</v>
      </c>
      <c r="K72" s="37" t="s">
        <v>84</v>
      </c>
      <c r="L72" s="37" t="s">
        <v>45</v>
      </c>
      <c r="M72" s="38" t="s">
        <v>104</v>
      </c>
      <c r="N72" s="38"/>
      <c r="O72" s="37">
        <v>45</v>
      </c>
      <c r="P72" s="5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2" s="438"/>
      <c r="R72" s="438"/>
      <c r="S72" s="438"/>
      <c r="T72" s="439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IFERROR(IF(Y72=0,"",ROUNDUP(Y72/H72,0)*0.00651),"")</f>
        <v/>
      </c>
      <c r="AA72" s="68" t="s">
        <v>45</v>
      </c>
      <c r="AB72" s="69" t="s">
        <v>45</v>
      </c>
      <c r="AC72" s="136" t="s">
        <v>164</v>
      </c>
      <c r="AG72" s="78"/>
      <c r="AJ72" s="84" t="s">
        <v>45</v>
      </c>
      <c r="AK72" s="84">
        <v>0</v>
      </c>
      <c r="BB72" s="137" t="s">
        <v>67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16.5" customHeight="1" x14ac:dyDescent="0.25">
      <c r="A73" s="63" t="s">
        <v>165</v>
      </c>
      <c r="B73" s="63" t="s">
        <v>166</v>
      </c>
      <c r="C73" s="36">
        <v>4301051687</v>
      </c>
      <c r="D73" s="436">
        <v>4680115880214</v>
      </c>
      <c r="E73" s="436"/>
      <c r="F73" s="62">
        <v>0.45</v>
      </c>
      <c r="G73" s="37">
        <v>4</v>
      </c>
      <c r="H73" s="62">
        <v>1.8</v>
      </c>
      <c r="I73" s="62">
        <v>2.032</v>
      </c>
      <c r="J73" s="37">
        <v>182</v>
      </c>
      <c r="K73" s="37" t="s">
        <v>84</v>
      </c>
      <c r="L73" s="37" t="s">
        <v>45</v>
      </c>
      <c r="M73" s="38" t="s">
        <v>104</v>
      </c>
      <c r="N73" s="38"/>
      <c r="O73" s="37">
        <v>45</v>
      </c>
      <c r="P73" s="59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3" s="438"/>
      <c r="R73" s="438"/>
      <c r="S73" s="438"/>
      <c r="T73" s="439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38" t="s">
        <v>164</v>
      </c>
      <c r="AG73" s="78"/>
      <c r="AJ73" s="84" t="s">
        <v>45</v>
      </c>
      <c r="AK73" s="84">
        <v>0</v>
      </c>
      <c r="BB73" s="139" t="s">
        <v>67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x14ac:dyDescent="0.2">
      <c r="A74" s="443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4"/>
      <c r="P74" s="440" t="s">
        <v>40</v>
      </c>
      <c r="Q74" s="441"/>
      <c r="R74" s="441"/>
      <c r="S74" s="441"/>
      <c r="T74" s="441"/>
      <c r="U74" s="441"/>
      <c r="V74" s="442"/>
      <c r="W74" s="42" t="s">
        <v>39</v>
      </c>
      <c r="X74" s="43">
        <f>IFERROR(X68/H68,"0")+IFERROR(X69/H69,"0")+IFERROR(X70/H70,"0")+IFERROR(X71/H71,"0")+IFERROR(X72/H72,"0")+IFERROR(X73/H73,"0")</f>
        <v>0</v>
      </c>
      <c r="Y74" s="43">
        <f>IFERROR(Y68/H68,"0")+IFERROR(Y69/H69,"0")+IFERROR(Y70/H70,"0")+IFERROR(Y71/H71,"0")+IFERROR(Y72/H72,"0")+IFERROR(Y73/H73,"0")</f>
        <v>0</v>
      </c>
      <c r="Z74" s="43">
        <f>IFERROR(IF(Z68="",0,Z68),"0")+IFERROR(IF(Z69="",0,Z69),"0")+IFERROR(IF(Z70="",0,Z70),"0")+IFERROR(IF(Z71="",0,Z71),"0")+IFERROR(IF(Z72="",0,Z72),"0")+IFERROR(IF(Z73="",0,Z73),"0")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43"/>
      <c r="B75" s="443"/>
      <c r="C75" s="443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4"/>
      <c r="P75" s="440" t="s">
        <v>40</v>
      </c>
      <c r="Q75" s="441"/>
      <c r="R75" s="441"/>
      <c r="S75" s="441"/>
      <c r="T75" s="441"/>
      <c r="U75" s="441"/>
      <c r="V75" s="442"/>
      <c r="W75" s="42" t="s">
        <v>0</v>
      </c>
      <c r="X75" s="43">
        <f>IFERROR(SUM(X68:X73),"0")</f>
        <v>0</v>
      </c>
      <c r="Y75" s="43">
        <f>IFERROR(SUM(Y68:Y73),"0")</f>
        <v>0</v>
      </c>
      <c r="Z75" s="42"/>
      <c r="AA75" s="67"/>
      <c r="AB75" s="67"/>
      <c r="AC75" s="67"/>
    </row>
    <row r="76" spans="1:68" ht="16.5" customHeight="1" x14ac:dyDescent="0.25">
      <c r="A76" s="434" t="s">
        <v>167</v>
      </c>
      <c r="B76" s="434"/>
      <c r="C76" s="434"/>
      <c r="D76" s="434"/>
      <c r="E76" s="434"/>
      <c r="F76" s="434"/>
      <c r="G76" s="434"/>
      <c r="H76" s="434"/>
      <c r="I76" s="434"/>
      <c r="J76" s="434"/>
      <c r="K76" s="434"/>
      <c r="L76" s="434"/>
      <c r="M76" s="434"/>
      <c r="N76" s="434"/>
      <c r="O76" s="434"/>
      <c r="P76" s="434"/>
      <c r="Q76" s="434"/>
      <c r="R76" s="434"/>
      <c r="S76" s="434"/>
      <c r="T76" s="434"/>
      <c r="U76" s="434"/>
      <c r="V76" s="434"/>
      <c r="W76" s="434"/>
      <c r="X76" s="434"/>
      <c r="Y76" s="434"/>
      <c r="Z76" s="434"/>
      <c r="AA76" s="65"/>
      <c r="AB76" s="65"/>
      <c r="AC76" s="79"/>
    </row>
    <row r="77" spans="1:68" ht="14.25" customHeight="1" x14ac:dyDescent="0.25">
      <c r="A77" s="435" t="s">
        <v>96</v>
      </c>
      <c r="B77" s="435"/>
      <c r="C77" s="435"/>
      <c r="D77" s="435"/>
      <c r="E77" s="435"/>
      <c r="F77" s="435"/>
      <c r="G77" s="435"/>
      <c r="H77" s="435"/>
      <c r="I77" s="435"/>
      <c r="J77" s="435"/>
      <c r="K77" s="435"/>
      <c r="L77" s="435"/>
      <c r="M77" s="435"/>
      <c r="N77" s="435"/>
      <c r="O77" s="435"/>
      <c r="P77" s="435"/>
      <c r="Q77" s="435"/>
      <c r="R77" s="435"/>
      <c r="S77" s="435"/>
      <c r="T77" s="435"/>
      <c r="U77" s="435"/>
      <c r="V77" s="435"/>
      <c r="W77" s="435"/>
      <c r="X77" s="435"/>
      <c r="Y77" s="435"/>
      <c r="Z77" s="435"/>
      <c r="AA77" s="66"/>
      <c r="AB77" s="66"/>
      <c r="AC77" s="80"/>
    </row>
    <row r="78" spans="1:68" ht="16.5" customHeight="1" x14ac:dyDescent="0.25">
      <c r="A78" s="63" t="s">
        <v>168</v>
      </c>
      <c r="B78" s="63" t="s">
        <v>169</v>
      </c>
      <c r="C78" s="36">
        <v>4301011514</v>
      </c>
      <c r="D78" s="436">
        <v>4680115882133</v>
      </c>
      <c r="E78" s="436"/>
      <c r="F78" s="62">
        <v>1.35</v>
      </c>
      <c r="G78" s="37">
        <v>8</v>
      </c>
      <c r="H78" s="62">
        <v>10.8</v>
      </c>
      <c r="I78" s="62">
        <v>11.234999999999999</v>
      </c>
      <c r="J78" s="37">
        <v>64</v>
      </c>
      <c r="K78" s="37" t="s">
        <v>101</v>
      </c>
      <c r="L78" s="37" t="s">
        <v>45</v>
      </c>
      <c r="M78" s="38" t="s">
        <v>100</v>
      </c>
      <c r="N78" s="38"/>
      <c r="O78" s="37">
        <v>50</v>
      </c>
      <c r="P78" s="5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8" s="438"/>
      <c r="R78" s="438"/>
      <c r="S78" s="438"/>
      <c r="T78" s="439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40" t="s">
        <v>170</v>
      </c>
      <c r="AG78" s="78"/>
      <c r="AJ78" s="84" t="s">
        <v>45</v>
      </c>
      <c r="AK78" s="84">
        <v>0</v>
      </c>
      <c r="BB78" s="141" t="s">
        <v>67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16.5" customHeight="1" x14ac:dyDescent="0.25">
      <c r="A79" s="63" t="s">
        <v>171</v>
      </c>
      <c r="B79" s="63" t="s">
        <v>172</v>
      </c>
      <c r="C79" s="36">
        <v>4301011415</v>
      </c>
      <c r="D79" s="436">
        <v>4680115880429</v>
      </c>
      <c r="E79" s="436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105</v>
      </c>
      <c r="L79" s="37" t="s">
        <v>45</v>
      </c>
      <c r="M79" s="38" t="s">
        <v>104</v>
      </c>
      <c r="N79" s="38"/>
      <c r="O79" s="37">
        <v>50</v>
      </c>
      <c r="P79" s="5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9" s="438"/>
      <c r="R79" s="438"/>
      <c r="S79" s="438"/>
      <c r="T79" s="439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2" t="s">
        <v>170</v>
      </c>
      <c r="AG79" s="78"/>
      <c r="AJ79" s="84" t="s">
        <v>45</v>
      </c>
      <c r="AK79" s="84">
        <v>0</v>
      </c>
      <c r="BB79" s="143" t="s">
        <v>67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173</v>
      </c>
      <c r="B80" s="63" t="s">
        <v>174</v>
      </c>
      <c r="C80" s="36">
        <v>4301011462</v>
      </c>
      <c r="D80" s="436">
        <v>4680115881457</v>
      </c>
      <c r="E80" s="436"/>
      <c r="F80" s="62">
        <v>0.75</v>
      </c>
      <c r="G80" s="37">
        <v>6</v>
      </c>
      <c r="H80" s="62">
        <v>4.5</v>
      </c>
      <c r="I80" s="62">
        <v>4.71</v>
      </c>
      <c r="J80" s="37">
        <v>132</v>
      </c>
      <c r="K80" s="37" t="s">
        <v>105</v>
      </c>
      <c r="L80" s="37" t="s">
        <v>45</v>
      </c>
      <c r="M80" s="38" t="s">
        <v>104</v>
      </c>
      <c r="N80" s="38"/>
      <c r="O80" s="37">
        <v>50</v>
      </c>
      <c r="P80" s="5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0" s="438"/>
      <c r="R80" s="438"/>
      <c r="S80" s="438"/>
      <c r="T80" s="439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4" t="s">
        <v>170</v>
      </c>
      <c r="AG80" s="78"/>
      <c r="AJ80" s="84" t="s">
        <v>45</v>
      </c>
      <c r="AK80" s="84">
        <v>0</v>
      </c>
      <c r="BB80" s="145" t="s">
        <v>67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x14ac:dyDescent="0.2">
      <c r="A81" s="443"/>
      <c r="B81" s="443"/>
      <c r="C81" s="443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4"/>
      <c r="P81" s="440" t="s">
        <v>40</v>
      </c>
      <c r="Q81" s="441"/>
      <c r="R81" s="441"/>
      <c r="S81" s="441"/>
      <c r="T81" s="441"/>
      <c r="U81" s="441"/>
      <c r="V81" s="442"/>
      <c r="W81" s="42" t="s">
        <v>39</v>
      </c>
      <c r="X81" s="43">
        <f>IFERROR(X78/H78,"0")+IFERROR(X79/H79,"0")+IFERROR(X80/H80,"0")</f>
        <v>0</v>
      </c>
      <c r="Y81" s="43">
        <f>IFERROR(Y78/H78,"0")+IFERROR(Y79/H79,"0")+IFERROR(Y80/H80,"0")</f>
        <v>0</v>
      </c>
      <c r="Z81" s="43">
        <f>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443"/>
      <c r="B82" s="443"/>
      <c r="C82" s="443"/>
      <c r="D82" s="443"/>
      <c r="E82" s="443"/>
      <c r="F82" s="443"/>
      <c r="G82" s="443"/>
      <c r="H82" s="443"/>
      <c r="I82" s="443"/>
      <c r="J82" s="443"/>
      <c r="K82" s="443"/>
      <c r="L82" s="443"/>
      <c r="M82" s="443"/>
      <c r="N82" s="443"/>
      <c r="O82" s="444"/>
      <c r="P82" s="440" t="s">
        <v>40</v>
      </c>
      <c r="Q82" s="441"/>
      <c r="R82" s="441"/>
      <c r="S82" s="441"/>
      <c r="T82" s="441"/>
      <c r="U82" s="441"/>
      <c r="V82" s="442"/>
      <c r="W82" s="42" t="s">
        <v>0</v>
      </c>
      <c r="X82" s="43">
        <f>IFERROR(SUM(X78:X80),"0")</f>
        <v>0</v>
      </c>
      <c r="Y82" s="43">
        <f>IFERROR(SUM(Y78:Y80),"0")</f>
        <v>0</v>
      </c>
      <c r="Z82" s="42"/>
      <c r="AA82" s="67"/>
      <c r="AB82" s="67"/>
      <c r="AC82" s="67"/>
    </row>
    <row r="83" spans="1:68" ht="14.25" customHeight="1" x14ac:dyDescent="0.25">
      <c r="A83" s="435" t="s">
        <v>130</v>
      </c>
      <c r="B83" s="435"/>
      <c r="C83" s="435"/>
      <c r="D83" s="435"/>
      <c r="E83" s="435"/>
      <c r="F83" s="435"/>
      <c r="G83" s="435"/>
      <c r="H83" s="435"/>
      <c r="I83" s="435"/>
      <c r="J83" s="435"/>
      <c r="K83" s="435"/>
      <c r="L83" s="435"/>
      <c r="M83" s="435"/>
      <c r="N83" s="435"/>
      <c r="O83" s="435"/>
      <c r="P83" s="435"/>
      <c r="Q83" s="435"/>
      <c r="R83" s="435"/>
      <c r="S83" s="435"/>
      <c r="T83" s="435"/>
      <c r="U83" s="435"/>
      <c r="V83" s="435"/>
      <c r="W83" s="435"/>
      <c r="X83" s="435"/>
      <c r="Y83" s="435"/>
      <c r="Z83" s="435"/>
      <c r="AA83" s="66"/>
      <c r="AB83" s="66"/>
      <c r="AC83" s="80"/>
    </row>
    <row r="84" spans="1:68" ht="16.5" customHeight="1" x14ac:dyDescent="0.25">
      <c r="A84" s="63" t="s">
        <v>175</v>
      </c>
      <c r="B84" s="63" t="s">
        <v>176</v>
      </c>
      <c r="C84" s="36">
        <v>4301020345</v>
      </c>
      <c r="D84" s="436">
        <v>4680115881488</v>
      </c>
      <c r="E84" s="436"/>
      <c r="F84" s="62">
        <v>1.35</v>
      </c>
      <c r="G84" s="37">
        <v>8</v>
      </c>
      <c r="H84" s="62">
        <v>10.8</v>
      </c>
      <c r="I84" s="62">
        <v>11.234999999999999</v>
      </c>
      <c r="J84" s="37">
        <v>64</v>
      </c>
      <c r="K84" s="37" t="s">
        <v>101</v>
      </c>
      <c r="L84" s="37" t="s">
        <v>45</v>
      </c>
      <c r="M84" s="38" t="s">
        <v>100</v>
      </c>
      <c r="N84" s="38"/>
      <c r="O84" s="37">
        <v>55</v>
      </c>
      <c r="P84" s="5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4" s="438"/>
      <c r="R84" s="438"/>
      <c r="S84" s="438"/>
      <c r="T84" s="43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46" t="s">
        <v>177</v>
      </c>
      <c r="AG84" s="78"/>
      <c r="AJ84" s="84" t="s">
        <v>45</v>
      </c>
      <c r="AK84" s="84">
        <v>0</v>
      </c>
      <c r="BB84" s="147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178</v>
      </c>
      <c r="B85" s="63" t="s">
        <v>179</v>
      </c>
      <c r="C85" s="36">
        <v>4301020346</v>
      </c>
      <c r="D85" s="436">
        <v>4680115882775</v>
      </c>
      <c r="E85" s="436"/>
      <c r="F85" s="62">
        <v>0.3</v>
      </c>
      <c r="G85" s="37">
        <v>8</v>
      </c>
      <c r="H85" s="62">
        <v>2.4</v>
      </c>
      <c r="I85" s="62">
        <v>2.5</v>
      </c>
      <c r="J85" s="37">
        <v>234</v>
      </c>
      <c r="K85" s="37" t="s">
        <v>180</v>
      </c>
      <c r="L85" s="37" t="s">
        <v>45</v>
      </c>
      <c r="M85" s="38" t="s">
        <v>100</v>
      </c>
      <c r="N85" s="38"/>
      <c r="O85" s="37">
        <v>55</v>
      </c>
      <c r="P85" s="58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5" s="438"/>
      <c r="R85" s="438"/>
      <c r="S85" s="438"/>
      <c r="T85" s="439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48" t="s">
        <v>177</v>
      </c>
      <c r="AG85" s="78"/>
      <c r="AJ85" s="84" t="s">
        <v>45</v>
      </c>
      <c r="AK85" s="84">
        <v>0</v>
      </c>
      <c r="BB85" s="149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16.5" customHeight="1" x14ac:dyDescent="0.25">
      <c r="A86" s="63" t="s">
        <v>181</v>
      </c>
      <c r="B86" s="63" t="s">
        <v>182</v>
      </c>
      <c r="C86" s="36">
        <v>4301020344</v>
      </c>
      <c r="D86" s="436">
        <v>4680115880658</v>
      </c>
      <c r="E86" s="436"/>
      <c r="F86" s="62">
        <v>0.4</v>
      </c>
      <c r="G86" s="37">
        <v>6</v>
      </c>
      <c r="H86" s="62">
        <v>2.4</v>
      </c>
      <c r="I86" s="62">
        <v>2.58</v>
      </c>
      <c r="J86" s="37">
        <v>182</v>
      </c>
      <c r="K86" s="37" t="s">
        <v>84</v>
      </c>
      <c r="L86" s="37" t="s">
        <v>45</v>
      </c>
      <c r="M86" s="38" t="s">
        <v>100</v>
      </c>
      <c r="N86" s="38"/>
      <c r="O86" s="37">
        <v>55</v>
      </c>
      <c r="P86" s="5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6" s="438"/>
      <c r="R86" s="438"/>
      <c r="S86" s="438"/>
      <c r="T86" s="439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50" t="s">
        <v>177</v>
      </c>
      <c r="AG86" s="78"/>
      <c r="AJ86" s="84" t="s">
        <v>45</v>
      </c>
      <c r="AK86" s="84">
        <v>0</v>
      </c>
      <c r="BB86" s="151" t="s">
        <v>67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x14ac:dyDescent="0.2">
      <c r="A87" s="443"/>
      <c r="B87" s="443"/>
      <c r="C87" s="443"/>
      <c r="D87" s="443"/>
      <c r="E87" s="443"/>
      <c r="F87" s="443"/>
      <c r="G87" s="443"/>
      <c r="H87" s="443"/>
      <c r="I87" s="443"/>
      <c r="J87" s="443"/>
      <c r="K87" s="443"/>
      <c r="L87" s="443"/>
      <c r="M87" s="443"/>
      <c r="N87" s="443"/>
      <c r="O87" s="444"/>
      <c r="P87" s="440" t="s">
        <v>40</v>
      </c>
      <c r="Q87" s="441"/>
      <c r="R87" s="441"/>
      <c r="S87" s="441"/>
      <c r="T87" s="441"/>
      <c r="U87" s="441"/>
      <c r="V87" s="442"/>
      <c r="W87" s="42" t="s">
        <v>39</v>
      </c>
      <c r="X87" s="43">
        <f>IFERROR(X84/H84,"0")+IFERROR(X85/H85,"0")+IFERROR(X86/H86,"0")</f>
        <v>0</v>
      </c>
      <c r="Y87" s="43">
        <f>IFERROR(Y84/H84,"0")+IFERROR(Y85/H85,"0")+IFERROR(Y86/H86,"0")</f>
        <v>0</v>
      </c>
      <c r="Z87" s="43">
        <f>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443"/>
      <c r="B88" s="443"/>
      <c r="C88" s="443"/>
      <c r="D88" s="443"/>
      <c r="E88" s="443"/>
      <c r="F88" s="443"/>
      <c r="G88" s="443"/>
      <c r="H88" s="443"/>
      <c r="I88" s="443"/>
      <c r="J88" s="443"/>
      <c r="K88" s="443"/>
      <c r="L88" s="443"/>
      <c r="M88" s="443"/>
      <c r="N88" s="443"/>
      <c r="O88" s="444"/>
      <c r="P88" s="440" t="s">
        <v>40</v>
      </c>
      <c r="Q88" s="441"/>
      <c r="R88" s="441"/>
      <c r="S88" s="441"/>
      <c r="T88" s="441"/>
      <c r="U88" s="441"/>
      <c r="V88" s="442"/>
      <c r="W88" s="42" t="s">
        <v>0</v>
      </c>
      <c r="X88" s="43">
        <f>IFERROR(SUM(X84:X86),"0")</f>
        <v>0</v>
      </c>
      <c r="Y88" s="43">
        <f>IFERROR(SUM(Y84:Y86),"0")</f>
        <v>0</v>
      </c>
      <c r="Z88" s="42"/>
      <c r="AA88" s="67"/>
      <c r="AB88" s="67"/>
      <c r="AC88" s="67"/>
    </row>
    <row r="89" spans="1:68" ht="14.25" customHeight="1" x14ac:dyDescent="0.25">
      <c r="A89" s="435" t="s">
        <v>79</v>
      </c>
      <c r="B89" s="435"/>
      <c r="C89" s="435"/>
      <c r="D89" s="435"/>
      <c r="E89" s="435"/>
      <c r="F89" s="435"/>
      <c r="G89" s="435"/>
      <c r="H89" s="435"/>
      <c r="I89" s="435"/>
      <c r="J89" s="435"/>
      <c r="K89" s="435"/>
      <c r="L89" s="435"/>
      <c r="M89" s="435"/>
      <c r="N89" s="435"/>
      <c r="O89" s="435"/>
      <c r="P89" s="435"/>
      <c r="Q89" s="435"/>
      <c r="R89" s="435"/>
      <c r="S89" s="435"/>
      <c r="T89" s="435"/>
      <c r="U89" s="435"/>
      <c r="V89" s="435"/>
      <c r="W89" s="435"/>
      <c r="X89" s="435"/>
      <c r="Y89" s="435"/>
      <c r="Z89" s="435"/>
      <c r="AA89" s="66"/>
      <c r="AB89" s="66"/>
      <c r="AC89" s="80"/>
    </row>
    <row r="90" spans="1:68" ht="16.5" customHeight="1" x14ac:dyDescent="0.25">
      <c r="A90" s="63" t="s">
        <v>183</v>
      </c>
      <c r="B90" s="63" t="s">
        <v>184</v>
      </c>
      <c r="C90" s="36">
        <v>4301051625</v>
      </c>
      <c r="D90" s="436">
        <v>4607091385168</v>
      </c>
      <c r="E90" s="436"/>
      <c r="F90" s="62">
        <v>1.4</v>
      </c>
      <c r="G90" s="37">
        <v>6</v>
      </c>
      <c r="H90" s="62">
        <v>8.4</v>
      </c>
      <c r="I90" s="62">
        <v>8.9130000000000003</v>
      </c>
      <c r="J90" s="37">
        <v>64</v>
      </c>
      <c r="K90" s="37" t="s">
        <v>101</v>
      </c>
      <c r="L90" s="37" t="s">
        <v>45</v>
      </c>
      <c r="M90" s="38" t="s">
        <v>104</v>
      </c>
      <c r="N90" s="38"/>
      <c r="O90" s="37">
        <v>45</v>
      </c>
      <c r="P90" s="5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0" s="438"/>
      <c r="R90" s="438"/>
      <c r="S90" s="438"/>
      <c r="T90" s="43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2" t="s">
        <v>185</v>
      </c>
      <c r="AG90" s="78"/>
      <c r="AJ90" s="84" t="s">
        <v>45</v>
      </c>
      <c r="AK90" s="84">
        <v>0</v>
      </c>
      <c r="BB90" s="153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183</v>
      </c>
      <c r="B91" s="63" t="s">
        <v>186</v>
      </c>
      <c r="C91" s="36">
        <v>4301051724</v>
      </c>
      <c r="D91" s="436">
        <v>4607091385168</v>
      </c>
      <c r="E91" s="436"/>
      <c r="F91" s="62">
        <v>1.35</v>
      </c>
      <c r="G91" s="37">
        <v>6</v>
      </c>
      <c r="H91" s="62">
        <v>8.1</v>
      </c>
      <c r="I91" s="62">
        <v>8.6129999999999995</v>
      </c>
      <c r="J91" s="37">
        <v>64</v>
      </c>
      <c r="K91" s="37" t="s">
        <v>101</v>
      </c>
      <c r="L91" s="37" t="s">
        <v>45</v>
      </c>
      <c r="M91" s="38" t="s">
        <v>126</v>
      </c>
      <c r="N91" s="38"/>
      <c r="O91" s="37">
        <v>45</v>
      </c>
      <c r="P91" s="5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91" s="438"/>
      <c r="R91" s="438"/>
      <c r="S91" s="438"/>
      <c r="T91" s="43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IFERROR(IF(Y91=0,"",ROUNDUP(Y91/H91,0)*0.01898),"")</f>
        <v/>
      </c>
      <c r="AA91" s="68" t="s">
        <v>45</v>
      </c>
      <c r="AB91" s="69" t="s">
        <v>45</v>
      </c>
      <c r="AC91" s="154" t="s">
        <v>185</v>
      </c>
      <c r="AG91" s="78"/>
      <c r="AJ91" s="84" t="s">
        <v>45</v>
      </c>
      <c r="AK91" s="84">
        <v>0</v>
      </c>
      <c r="BB91" s="155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187</v>
      </c>
      <c r="B92" s="63" t="s">
        <v>188</v>
      </c>
      <c r="C92" s="36">
        <v>4301051730</v>
      </c>
      <c r="D92" s="436">
        <v>4607091383256</v>
      </c>
      <c r="E92" s="436"/>
      <c r="F92" s="62">
        <v>0.33</v>
      </c>
      <c r="G92" s="37">
        <v>6</v>
      </c>
      <c r="H92" s="62">
        <v>1.98</v>
      </c>
      <c r="I92" s="62">
        <v>2.226</v>
      </c>
      <c r="J92" s="37">
        <v>182</v>
      </c>
      <c r="K92" s="37" t="s">
        <v>84</v>
      </c>
      <c r="L92" s="37" t="s">
        <v>45</v>
      </c>
      <c r="M92" s="38" t="s">
        <v>126</v>
      </c>
      <c r="N92" s="38"/>
      <c r="O92" s="37">
        <v>45</v>
      </c>
      <c r="P92" s="5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2" s="438"/>
      <c r="R92" s="438"/>
      <c r="S92" s="438"/>
      <c r="T92" s="439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56" t="s">
        <v>185</v>
      </c>
      <c r="AG92" s="78"/>
      <c r="AJ92" s="84" t="s">
        <v>45</v>
      </c>
      <c r="AK92" s="84">
        <v>0</v>
      </c>
      <c r="BB92" s="157" t="s">
        <v>67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4301051721</v>
      </c>
      <c r="D93" s="436">
        <v>4607091385748</v>
      </c>
      <c r="E93" s="436"/>
      <c r="F93" s="62">
        <v>0.45</v>
      </c>
      <c r="G93" s="37">
        <v>6</v>
      </c>
      <c r="H93" s="62">
        <v>2.7</v>
      </c>
      <c r="I93" s="62">
        <v>2.952</v>
      </c>
      <c r="J93" s="37">
        <v>182</v>
      </c>
      <c r="K93" s="37" t="s">
        <v>84</v>
      </c>
      <c r="L93" s="37" t="s">
        <v>45</v>
      </c>
      <c r="M93" s="38" t="s">
        <v>126</v>
      </c>
      <c r="N93" s="38"/>
      <c r="O93" s="37">
        <v>45</v>
      </c>
      <c r="P93" s="5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3" s="438"/>
      <c r="R93" s="438"/>
      <c r="S93" s="438"/>
      <c r="T93" s="439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8" t="s">
        <v>185</v>
      </c>
      <c r="AG93" s="78"/>
      <c r="AJ93" s="84" t="s">
        <v>45</v>
      </c>
      <c r="AK93" s="84">
        <v>0</v>
      </c>
      <c r="BB93" s="159" t="s">
        <v>67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443"/>
      <c r="B94" s="443"/>
      <c r="C94" s="443"/>
      <c r="D94" s="443"/>
      <c r="E94" s="443"/>
      <c r="F94" s="443"/>
      <c r="G94" s="443"/>
      <c r="H94" s="443"/>
      <c r="I94" s="443"/>
      <c r="J94" s="443"/>
      <c r="K94" s="443"/>
      <c r="L94" s="443"/>
      <c r="M94" s="443"/>
      <c r="N94" s="443"/>
      <c r="O94" s="444"/>
      <c r="P94" s="440" t="s">
        <v>40</v>
      </c>
      <c r="Q94" s="441"/>
      <c r="R94" s="441"/>
      <c r="S94" s="441"/>
      <c r="T94" s="441"/>
      <c r="U94" s="441"/>
      <c r="V94" s="442"/>
      <c r="W94" s="42" t="s">
        <v>39</v>
      </c>
      <c r="X94" s="43">
        <f>IFERROR(X90/H90,"0")+IFERROR(X91/H91,"0")+IFERROR(X92/H92,"0")+IFERROR(X93/H93,"0")</f>
        <v>0</v>
      </c>
      <c r="Y94" s="43">
        <f>IFERROR(Y90/H90,"0")+IFERROR(Y91/H91,"0")+IFERROR(Y92/H92,"0")+IFERROR(Y93/H93,"0")</f>
        <v>0</v>
      </c>
      <c r="Z94" s="43">
        <f>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443"/>
      <c r="B95" s="443"/>
      <c r="C95" s="443"/>
      <c r="D95" s="443"/>
      <c r="E95" s="443"/>
      <c r="F95" s="443"/>
      <c r="G95" s="443"/>
      <c r="H95" s="443"/>
      <c r="I95" s="443"/>
      <c r="J95" s="443"/>
      <c r="K95" s="443"/>
      <c r="L95" s="443"/>
      <c r="M95" s="443"/>
      <c r="N95" s="443"/>
      <c r="O95" s="444"/>
      <c r="P95" s="440" t="s">
        <v>40</v>
      </c>
      <c r="Q95" s="441"/>
      <c r="R95" s="441"/>
      <c r="S95" s="441"/>
      <c r="T95" s="441"/>
      <c r="U95" s="441"/>
      <c r="V95" s="442"/>
      <c r="W95" s="42" t="s">
        <v>0</v>
      </c>
      <c r="X95" s="43">
        <f>IFERROR(SUM(X90:X93),"0")</f>
        <v>0</v>
      </c>
      <c r="Y95" s="43">
        <f>IFERROR(SUM(Y90:Y93),"0")</f>
        <v>0</v>
      </c>
      <c r="Z95" s="42"/>
      <c r="AA95" s="67"/>
      <c r="AB95" s="67"/>
      <c r="AC95" s="67"/>
    </row>
    <row r="96" spans="1:68" ht="14.25" customHeight="1" x14ac:dyDescent="0.25">
      <c r="A96" s="435" t="s">
        <v>141</v>
      </c>
      <c r="B96" s="435"/>
      <c r="C96" s="435"/>
      <c r="D96" s="435"/>
      <c r="E96" s="435"/>
      <c r="F96" s="435"/>
      <c r="G96" s="435"/>
      <c r="H96" s="435"/>
      <c r="I96" s="435"/>
      <c r="J96" s="435"/>
      <c r="K96" s="435"/>
      <c r="L96" s="435"/>
      <c r="M96" s="435"/>
      <c r="N96" s="435"/>
      <c r="O96" s="435"/>
      <c r="P96" s="435"/>
      <c r="Q96" s="435"/>
      <c r="R96" s="435"/>
      <c r="S96" s="435"/>
      <c r="T96" s="435"/>
      <c r="U96" s="435"/>
      <c r="V96" s="435"/>
      <c r="W96" s="435"/>
      <c r="X96" s="435"/>
      <c r="Y96" s="435"/>
      <c r="Z96" s="435"/>
      <c r="AA96" s="66"/>
      <c r="AB96" s="66"/>
      <c r="AC96" s="80"/>
    </row>
    <row r="97" spans="1:68" ht="27" customHeight="1" x14ac:dyDescent="0.25">
      <c r="A97" s="63" t="s">
        <v>191</v>
      </c>
      <c r="B97" s="63" t="s">
        <v>192</v>
      </c>
      <c r="C97" s="36">
        <v>4301060317</v>
      </c>
      <c r="D97" s="436">
        <v>4680115880238</v>
      </c>
      <c r="E97" s="436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84</v>
      </c>
      <c r="L97" s="37" t="s">
        <v>45</v>
      </c>
      <c r="M97" s="38" t="s">
        <v>104</v>
      </c>
      <c r="N97" s="38"/>
      <c r="O97" s="37">
        <v>40</v>
      </c>
      <c r="P97" s="5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7" s="438"/>
      <c r="R97" s="438"/>
      <c r="S97" s="438"/>
      <c r="T97" s="439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0" t="s">
        <v>193</v>
      </c>
      <c r="AG97" s="78"/>
      <c r="AJ97" s="84" t="s">
        <v>45</v>
      </c>
      <c r="AK97" s="84">
        <v>0</v>
      </c>
      <c r="BB97" s="161" t="s">
        <v>67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443"/>
      <c r="B98" s="443"/>
      <c r="C98" s="443"/>
      <c r="D98" s="443"/>
      <c r="E98" s="443"/>
      <c r="F98" s="443"/>
      <c r="G98" s="443"/>
      <c r="H98" s="443"/>
      <c r="I98" s="443"/>
      <c r="J98" s="443"/>
      <c r="K98" s="443"/>
      <c r="L98" s="443"/>
      <c r="M98" s="443"/>
      <c r="N98" s="443"/>
      <c r="O98" s="444"/>
      <c r="P98" s="440" t="s">
        <v>40</v>
      </c>
      <c r="Q98" s="441"/>
      <c r="R98" s="441"/>
      <c r="S98" s="441"/>
      <c r="T98" s="441"/>
      <c r="U98" s="441"/>
      <c r="V98" s="442"/>
      <c r="W98" s="42" t="s">
        <v>39</v>
      </c>
      <c r="X98" s="43">
        <f>IFERROR(X97/H97,"0")</f>
        <v>0</v>
      </c>
      <c r="Y98" s="43">
        <f>IFERROR(Y97/H97,"0")</f>
        <v>0</v>
      </c>
      <c r="Z98" s="43">
        <f>IFERROR(IF(Z97="",0,Z97),"0")</f>
        <v>0</v>
      </c>
      <c r="AA98" s="67"/>
      <c r="AB98" s="67"/>
      <c r="AC98" s="67"/>
    </row>
    <row r="99" spans="1:68" x14ac:dyDescent="0.2">
      <c r="A99" s="443"/>
      <c r="B99" s="443"/>
      <c r="C99" s="443"/>
      <c r="D99" s="443"/>
      <c r="E99" s="443"/>
      <c r="F99" s="443"/>
      <c r="G99" s="443"/>
      <c r="H99" s="443"/>
      <c r="I99" s="443"/>
      <c r="J99" s="443"/>
      <c r="K99" s="443"/>
      <c r="L99" s="443"/>
      <c r="M99" s="443"/>
      <c r="N99" s="443"/>
      <c r="O99" s="444"/>
      <c r="P99" s="440" t="s">
        <v>40</v>
      </c>
      <c r="Q99" s="441"/>
      <c r="R99" s="441"/>
      <c r="S99" s="441"/>
      <c r="T99" s="441"/>
      <c r="U99" s="441"/>
      <c r="V99" s="442"/>
      <c r="W99" s="42" t="s">
        <v>0</v>
      </c>
      <c r="X99" s="43">
        <f>IFERROR(SUM(X97:X97),"0")</f>
        <v>0</v>
      </c>
      <c r="Y99" s="43">
        <f>IFERROR(SUM(Y97:Y97),"0")</f>
        <v>0</v>
      </c>
      <c r="Z99" s="42"/>
      <c r="AA99" s="67"/>
      <c r="AB99" s="67"/>
      <c r="AC99" s="67"/>
    </row>
    <row r="100" spans="1:68" ht="16.5" customHeight="1" x14ac:dyDescent="0.25">
      <c r="A100" s="434" t="s">
        <v>94</v>
      </c>
      <c r="B100" s="434"/>
      <c r="C100" s="434"/>
      <c r="D100" s="434"/>
      <c r="E100" s="434"/>
      <c r="F100" s="434"/>
      <c r="G100" s="434"/>
      <c r="H100" s="434"/>
      <c r="I100" s="434"/>
      <c r="J100" s="434"/>
      <c r="K100" s="434"/>
      <c r="L100" s="434"/>
      <c r="M100" s="434"/>
      <c r="N100" s="434"/>
      <c r="O100" s="434"/>
      <c r="P100" s="434"/>
      <c r="Q100" s="434"/>
      <c r="R100" s="434"/>
      <c r="S100" s="434"/>
      <c r="T100" s="434"/>
      <c r="U100" s="434"/>
      <c r="V100" s="434"/>
      <c r="W100" s="434"/>
      <c r="X100" s="434"/>
      <c r="Y100" s="434"/>
      <c r="Z100" s="434"/>
      <c r="AA100" s="65"/>
      <c r="AB100" s="65"/>
      <c r="AC100" s="79"/>
    </row>
    <row r="101" spans="1:68" ht="14.25" customHeight="1" x14ac:dyDescent="0.25">
      <c r="A101" s="435" t="s">
        <v>96</v>
      </c>
      <c r="B101" s="435"/>
      <c r="C101" s="435"/>
      <c r="D101" s="435"/>
      <c r="E101" s="435"/>
      <c r="F101" s="435"/>
      <c r="G101" s="435"/>
      <c r="H101" s="435"/>
      <c r="I101" s="435"/>
      <c r="J101" s="435"/>
      <c r="K101" s="435"/>
      <c r="L101" s="435"/>
      <c r="M101" s="435"/>
      <c r="N101" s="435"/>
      <c r="O101" s="435"/>
      <c r="P101" s="435"/>
      <c r="Q101" s="435"/>
      <c r="R101" s="435"/>
      <c r="S101" s="435"/>
      <c r="T101" s="435"/>
      <c r="U101" s="435"/>
      <c r="V101" s="435"/>
      <c r="W101" s="435"/>
      <c r="X101" s="435"/>
      <c r="Y101" s="435"/>
      <c r="Z101" s="435"/>
      <c r="AA101" s="66"/>
      <c r="AB101" s="66"/>
      <c r="AC101" s="80"/>
    </row>
    <row r="102" spans="1:68" ht="27" customHeight="1" x14ac:dyDescent="0.25">
      <c r="A102" s="63" t="s">
        <v>194</v>
      </c>
      <c r="B102" s="63" t="s">
        <v>195</v>
      </c>
      <c r="C102" s="36">
        <v>4301011705</v>
      </c>
      <c r="D102" s="436">
        <v>4607091384604</v>
      </c>
      <c r="E102" s="436"/>
      <c r="F102" s="62">
        <v>0.4</v>
      </c>
      <c r="G102" s="37">
        <v>10</v>
      </c>
      <c r="H102" s="62">
        <v>4</v>
      </c>
      <c r="I102" s="62">
        <v>4.21</v>
      </c>
      <c r="J102" s="37">
        <v>132</v>
      </c>
      <c r="K102" s="37" t="s">
        <v>105</v>
      </c>
      <c r="L102" s="37" t="s">
        <v>45</v>
      </c>
      <c r="M102" s="38" t="s">
        <v>100</v>
      </c>
      <c r="N102" s="38"/>
      <c r="O102" s="37">
        <v>50</v>
      </c>
      <c r="P102" s="5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2" s="438"/>
      <c r="R102" s="438"/>
      <c r="S102" s="438"/>
      <c r="T102" s="43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2" t="s">
        <v>196</v>
      </c>
      <c r="AG102" s="78"/>
      <c r="AJ102" s="84" t="s">
        <v>45</v>
      </c>
      <c r="AK102" s="84">
        <v>0</v>
      </c>
      <c r="BB102" s="163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443"/>
      <c r="B103" s="443"/>
      <c r="C103" s="443"/>
      <c r="D103" s="443"/>
      <c r="E103" s="443"/>
      <c r="F103" s="443"/>
      <c r="G103" s="443"/>
      <c r="H103" s="443"/>
      <c r="I103" s="443"/>
      <c r="J103" s="443"/>
      <c r="K103" s="443"/>
      <c r="L103" s="443"/>
      <c r="M103" s="443"/>
      <c r="N103" s="443"/>
      <c r="O103" s="444"/>
      <c r="P103" s="440" t="s">
        <v>40</v>
      </c>
      <c r="Q103" s="441"/>
      <c r="R103" s="441"/>
      <c r="S103" s="441"/>
      <c r="T103" s="441"/>
      <c r="U103" s="441"/>
      <c r="V103" s="442"/>
      <c r="W103" s="42" t="s">
        <v>39</v>
      </c>
      <c r="X103" s="43">
        <f>IFERROR(X102/H102,"0")</f>
        <v>0</v>
      </c>
      <c r="Y103" s="43">
        <f>IFERROR(Y102/H102,"0")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443"/>
      <c r="B104" s="443"/>
      <c r="C104" s="443"/>
      <c r="D104" s="443"/>
      <c r="E104" s="443"/>
      <c r="F104" s="443"/>
      <c r="G104" s="443"/>
      <c r="H104" s="443"/>
      <c r="I104" s="443"/>
      <c r="J104" s="443"/>
      <c r="K104" s="443"/>
      <c r="L104" s="443"/>
      <c r="M104" s="443"/>
      <c r="N104" s="443"/>
      <c r="O104" s="444"/>
      <c r="P104" s="440" t="s">
        <v>40</v>
      </c>
      <c r="Q104" s="441"/>
      <c r="R104" s="441"/>
      <c r="S104" s="441"/>
      <c r="T104" s="441"/>
      <c r="U104" s="441"/>
      <c r="V104" s="442"/>
      <c r="W104" s="42" t="s">
        <v>0</v>
      </c>
      <c r="X104" s="43">
        <f>IFERROR(SUM(X102:X102),"0")</f>
        <v>0</v>
      </c>
      <c r="Y104" s="43">
        <f>IFERROR(SUM(Y102:Y102),"0")</f>
        <v>0</v>
      </c>
      <c r="Z104" s="42"/>
      <c r="AA104" s="67"/>
      <c r="AB104" s="67"/>
      <c r="AC104" s="67"/>
    </row>
    <row r="105" spans="1:68" ht="14.25" customHeight="1" x14ac:dyDescent="0.25">
      <c r="A105" s="435" t="s">
        <v>197</v>
      </c>
      <c r="B105" s="435"/>
      <c r="C105" s="435"/>
      <c r="D105" s="435"/>
      <c r="E105" s="435"/>
      <c r="F105" s="435"/>
      <c r="G105" s="435"/>
      <c r="H105" s="435"/>
      <c r="I105" s="435"/>
      <c r="J105" s="435"/>
      <c r="K105" s="435"/>
      <c r="L105" s="435"/>
      <c r="M105" s="435"/>
      <c r="N105" s="435"/>
      <c r="O105" s="435"/>
      <c r="P105" s="435"/>
      <c r="Q105" s="435"/>
      <c r="R105" s="435"/>
      <c r="S105" s="435"/>
      <c r="T105" s="435"/>
      <c r="U105" s="435"/>
      <c r="V105" s="435"/>
      <c r="W105" s="435"/>
      <c r="X105" s="435"/>
      <c r="Y105" s="435"/>
      <c r="Z105" s="435"/>
      <c r="AA105" s="66"/>
      <c r="AB105" s="66"/>
      <c r="AC105" s="80"/>
    </row>
    <row r="106" spans="1:68" ht="16.5" customHeight="1" x14ac:dyDescent="0.25">
      <c r="A106" s="63" t="s">
        <v>198</v>
      </c>
      <c r="B106" s="63" t="s">
        <v>199</v>
      </c>
      <c r="C106" s="36">
        <v>4301030895</v>
      </c>
      <c r="D106" s="436">
        <v>4607091387667</v>
      </c>
      <c r="E106" s="436"/>
      <c r="F106" s="62">
        <v>0.9</v>
      </c>
      <c r="G106" s="37">
        <v>10</v>
      </c>
      <c r="H106" s="62">
        <v>9</v>
      </c>
      <c r="I106" s="62">
        <v>9.5850000000000009</v>
      </c>
      <c r="J106" s="37">
        <v>64</v>
      </c>
      <c r="K106" s="37" t="s">
        <v>101</v>
      </c>
      <c r="L106" s="37" t="s">
        <v>45</v>
      </c>
      <c r="M106" s="38" t="s">
        <v>100</v>
      </c>
      <c r="N106" s="38"/>
      <c r="O106" s="37">
        <v>40</v>
      </c>
      <c r="P106" s="5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6" s="438"/>
      <c r="R106" s="438"/>
      <c r="S106" s="438"/>
      <c r="T106" s="43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64" t="s">
        <v>200</v>
      </c>
      <c r="AG106" s="78"/>
      <c r="AJ106" s="84" t="s">
        <v>45</v>
      </c>
      <c r="AK106" s="84">
        <v>0</v>
      </c>
      <c r="BB106" s="165" t="s">
        <v>67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201</v>
      </c>
      <c r="B107" s="63" t="s">
        <v>202</v>
      </c>
      <c r="C107" s="36">
        <v>4301030961</v>
      </c>
      <c r="D107" s="436">
        <v>4607091387636</v>
      </c>
      <c r="E107" s="436"/>
      <c r="F107" s="62">
        <v>0.7</v>
      </c>
      <c r="G107" s="37">
        <v>6</v>
      </c>
      <c r="H107" s="62">
        <v>4.2</v>
      </c>
      <c r="I107" s="62">
        <v>4.47</v>
      </c>
      <c r="J107" s="37">
        <v>182</v>
      </c>
      <c r="K107" s="37" t="s">
        <v>84</v>
      </c>
      <c r="L107" s="37" t="s">
        <v>45</v>
      </c>
      <c r="M107" s="38" t="s">
        <v>83</v>
      </c>
      <c r="N107" s="38"/>
      <c r="O107" s="37">
        <v>40</v>
      </c>
      <c r="P107" s="5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7" s="438"/>
      <c r="R107" s="438"/>
      <c r="S107" s="438"/>
      <c r="T107" s="43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66" t="s">
        <v>203</v>
      </c>
      <c r="AG107" s="78"/>
      <c r="AJ107" s="84" t="s">
        <v>45</v>
      </c>
      <c r="AK107" s="84">
        <v>0</v>
      </c>
      <c r="BB107" s="167" t="s">
        <v>67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204</v>
      </c>
      <c r="B108" s="63" t="s">
        <v>205</v>
      </c>
      <c r="C108" s="36">
        <v>4301030963</v>
      </c>
      <c r="D108" s="436">
        <v>4607091382426</v>
      </c>
      <c r="E108" s="436"/>
      <c r="F108" s="62">
        <v>0.9</v>
      </c>
      <c r="G108" s="37">
        <v>10</v>
      </c>
      <c r="H108" s="62">
        <v>9</v>
      </c>
      <c r="I108" s="62">
        <v>9.5850000000000009</v>
      </c>
      <c r="J108" s="37">
        <v>64</v>
      </c>
      <c r="K108" s="37" t="s">
        <v>101</v>
      </c>
      <c r="L108" s="37" t="s">
        <v>45</v>
      </c>
      <c r="M108" s="38" t="s">
        <v>83</v>
      </c>
      <c r="N108" s="38"/>
      <c r="O108" s="37">
        <v>40</v>
      </c>
      <c r="P108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8" s="438"/>
      <c r="R108" s="438"/>
      <c r="S108" s="438"/>
      <c r="T108" s="43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68" t="s">
        <v>206</v>
      </c>
      <c r="AG108" s="78"/>
      <c r="AJ108" s="84" t="s">
        <v>45</v>
      </c>
      <c r="AK108" s="84">
        <v>0</v>
      </c>
      <c r="BB108" s="169" t="s">
        <v>67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443"/>
      <c r="B109" s="443"/>
      <c r="C109" s="443"/>
      <c r="D109" s="443"/>
      <c r="E109" s="443"/>
      <c r="F109" s="443"/>
      <c r="G109" s="443"/>
      <c r="H109" s="443"/>
      <c r="I109" s="443"/>
      <c r="J109" s="443"/>
      <c r="K109" s="443"/>
      <c r="L109" s="443"/>
      <c r="M109" s="443"/>
      <c r="N109" s="443"/>
      <c r="O109" s="444"/>
      <c r="P109" s="440" t="s">
        <v>40</v>
      </c>
      <c r="Q109" s="441"/>
      <c r="R109" s="441"/>
      <c r="S109" s="441"/>
      <c r="T109" s="441"/>
      <c r="U109" s="441"/>
      <c r="V109" s="442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443"/>
      <c r="B110" s="443"/>
      <c r="C110" s="443"/>
      <c r="D110" s="443"/>
      <c r="E110" s="443"/>
      <c r="F110" s="443"/>
      <c r="G110" s="443"/>
      <c r="H110" s="443"/>
      <c r="I110" s="443"/>
      <c r="J110" s="443"/>
      <c r="K110" s="443"/>
      <c r="L110" s="443"/>
      <c r="M110" s="443"/>
      <c r="N110" s="443"/>
      <c r="O110" s="444"/>
      <c r="P110" s="440" t="s">
        <v>40</v>
      </c>
      <c r="Q110" s="441"/>
      <c r="R110" s="441"/>
      <c r="S110" s="441"/>
      <c r="T110" s="441"/>
      <c r="U110" s="441"/>
      <c r="V110" s="442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435" t="s">
        <v>79</v>
      </c>
      <c r="B111" s="435"/>
      <c r="C111" s="435"/>
      <c r="D111" s="435"/>
      <c r="E111" s="435"/>
      <c r="F111" s="435"/>
      <c r="G111" s="435"/>
      <c r="H111" s="435"/>
      <c r="I111" s="435"/>
      <c r="J111" s="435"/>
      <c r="K111" s="435"/>
      <c r="L111" s="435"/>
      <c r="M111" s="435"/>
      <c r="N111" s="435"/>
      <c r="O111" s="435"/>
      <c r="P111" s="435"/>
      <c r="Q111" s="435"/>
      <c r="R111" s="435"/>
      <c r="S111" s="435"/>
      <c r="T111" s="435"/>
      <c r="U111" s="435"/>
      <c r="V111" s="435"/>
      <c r="W111" s="435"/>
      <c r="X111" s="435"/>
      <c r="Y111" s="435"/>
      <c r="Z111" s="435"/>
      <c r="AA111" s="66"/>
      <c r="AB111" s="66"/>
      <c r="AC111" s="80"/>
    </row>
    <row r="112" spans="1:68" ht="16.5" customHeight="1" x14ac:dyDescent="0.25">
      <c r="A112" s="63" t="s">
        <v>207</v>
      </c>
      <c r="B112" s="63" t="s">
        <v>208</v>
      </c>
      <c r="C112" s="36">
        <v>4301051653</v>
      </c>
      <c r="D112" s="436">
        <v>4607091386264</v>
      </c>
      <c r="E112" s="436"/>
      <c r="F112" s="62">
        <v>0.5</v>
      </c>
      <c r="G112" s="37">
        <v>6</v>
      </c>
      <c r="H112" s="62">
        <v>3</v>
      </c>
      <c r="I112" s="62">
        <v>3.258</v>
      </c>
      <c r="J112" s="37">
        <v>182</v>
      </c>
      <c r="K112" s="37" t="s">
        <v>84</v>
      </c>
      <c r="L112" s="37" t="s">
        <v>45</v>
      </c>
      <c r="M112" s="38" t="s">
        <v>104</v>
      </c>
      <c r="N112" s="38"/>
      <c r="O112" s="37">
        <v>31</v>
      </c>
      <c r="P112" s="5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2" s="438"/>
      <c r="R112" s="438"/>
      <c r="S112" s="438"/>
      <c r="T112" s="43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70" t="s">
        <v>209</v>
      </c>
      <c r="AG112" s="78"/>
      <c r="AJ112" s="84" t="s">
        <v>45</v>
      </c>
      <c r="AK112" s="84">
        <v>0</v>
      </c>
      <c r="BB112" s="171" t="s">
        <v>67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443"/>
      <c r="B113" s="443"/>
      <c r="C113" s="443"/>
      <c r="D113" s="443"/>
      <c r="E113" s="443"/>
      <c r="F113" s="443"/>
      <c r="G113" s="443"/>
      <c r="H113" s="443"/>
      <c r="I113" s="443"/>
      <c r="J113" s="443"/>
      <c r="K113" s="443"/>
      <c r="L113" s="443"/>
      <c r="M113" s="443"/>
      <c r="N113" s="443"/>
      <c r="O113" s="444"/>
      <c r="P113" s="440" t="s">
        <v>40</v>
      </c>
      <c r="Q113" s="441"/>
      <c r="R113" s="441"/>
      <c r="S113" s="441"/>
      <c r="T113" s="441"/>
      <c r="U113" s="441"/>
      <c r="V113" s="442"/>
      <c r="W113" s="42" t="s">
        <v>39</v>
      </c>
      <c r="X113" s="43">
        <f>IFERROR(X112/H112,"0")</f>
        <v>0</v>
      </c>
      <c r="Y113" s="43">
        <f>IFERROR(Y112/H112,"0")</f>
        <v>0</v>
      </c>
      <c r="Z113" s="43">
        <f>IFERROR(IF(Z112="",0,Z112),"0")</f>
        <v>0</v>
      </c>
      <c r="AA113" s="67"/>
      <c r="AB113" s="67"/>
      <c r="AC113" s="67"/>
    </row>
    <row r="114" spans="1:68" x14ac:dyDescent="0.2">
      <c r="A114" s="443"/>
      <c r="B114" s="443"/>
      <c r="C114" s="443"/>
      <c r="D114" s="443"/>
      <c r="E114" s="443"/>
      <c r="F114" s="443"/>
      <c r="G114" s="443"/>
      <c r="H114" s="443"/>
      <c r="I114" s="443"/>
      <c r="J114" s="443"/>
      <c r="K114" s="443"/>
      <c r="L114" s="443"/>
      <c r="M114" s="443"/>
      <c r="N114" s="443"/>
      <c r="O114" s="444"/>
      <c r="P114" s="440" t="s">
        <v>40</v>
      </c>
      <c r="Q114" s="441"/>
      <c r="R114" s="441"/>
      <c r="S114" s="441"/>
      <c r="T114" s="441"/>
      <c r="U114" s="441"/>
      <c r="V114" s="442"/>
      <c r="W114" s="42" t="s">
        <v>0</v>
      </c>
      <c r="X114" s="43">
        <f>IFERROR(SUM(X112:X112),"0")</f>
        <v>0</v>
      </c>
      <c r="Y114" s="43">
        <f>IFERROR(SUM(Y112:Y112),"0")</f>
        <v>0</v>
      </c>
      <c r="Z114" s="42"/>
      <c r="AA114" s="67"/>
      <c r="AB114" s="67"/>
      <c r="AC114" s="67"/>
    </row>
    <row r="115" spans="1:68" ht="27.75" customHeight="1" x14ac:dyDescent="0.2">
      <c r="A115" s="451" t="s">
        <v>210</v>
      </c>
      <c r="B115" s="451"/>
      <c r="C115" s="451"/>
      <c r="D115" s="451"/>
      <c r="E115" s="451"/>
      <c r="F115" s="451"/>
      <c r="G115" s="451"/>
      <c r="H115" s="451"/>
      <c r="I115" s="451"/>
      <c r="J115" s="451"/>
      <c r="K115" s="451"/>
      <c r="L115" s="451"/>
      <c r="M115" s="451"/>
      <c r="N115" s="451"/>
      <c r="O115" s="451"/>
      <c r="P115" s="451"/>
      <c r="Q115" s="451"/>
      <c r="R115" s="451"/>
      <c r="S115" s="451"/>
      <c r="T115" s="451"/>
      <c r="U115" s="451"/>
      <c r="V115" s="451"/>
      <c r="W115" s="451"/>
      <c r="X115" s="451"/>
      <c r="Y115" s="451"/>
      <c r="Z115" s="451"/>
      <c r="AA115" s="54"/>
      <c r="AB115" s="54"/>
      <c r="AC115" s="54"/>
    </row>
    <row r="116" spans="1:68" ht="16.5" customHeight="1" x14ac:dyDescent="0.25">
      <c r="A116" s="434" t="s">
        <v>211</v>
      </c>
      <c r="B116" s="434"/>
      <c r="C116" s="434"/>
      <c r="D116" s="434"/>
      <c r="E116" s="434"/>
      <c r="F116" s="434"/>
      <c r="G116" s="434"/>
      <c r="H116" s="434"/>
      <c r="I116" s="434"/>
      <c r="J116" s="434"/>
      <c r="K116" s="434"/>
      <c r="L116" s="434"/>
      <c r="M116" s="434"/>
      <c r="N116" s="434"/>
      <c r="O116" s="434"/>
      <c r="P116" s="434"/>
      <c r="Q116" s="434"/>
      <c r="R116" s="434"/>
      <c r="S116" s="434"/>
      <c r="T116" s="434"/>
      <c r="U116" s="434"/>
      <c r="V116" s="434"/>
      <c r="W116" s="434"/>
      <c r="X116" s="434"/>
      <c r="Y116" s="434"/>
      <c r="Z116" s="434"/>
      <c r="AA116" s="65"/>
      <c r="AB116" s="65"/>
      <c r="AC116" s="79"/>
    </row>
    <row r="117" spans="1:68" ht="14.25" customHeight="1" x14ac:dyDescent="0.25">
      <c r="A117" s="435" t="s">
        <v>197</v>
      </c>
      <c r="B117" s="435"/>
      <c r="C117" s="435"/>
      <c r="D117" s="435"/>
      <c r="E117" s="435"/>
      <c r="F117" s="435"/>
      <c r="G117" s="435"/>
      <c r="H117" s="435"/>
      <c r="I117" s="435"/>
      <c r="J117" s="435"/>
      <c r="K117" s="435"/>
      <c r="L117" s="435"/>
      <c r="M117" s="435"/>
      <c r="N117" s="435"/>
      <c r="O117" s="435"/>
      <c r="P117" s="435"/>
      <c r="Q117" s="435"/>
      <c r="R117" s="435"/>
      <c r="S117" s="435"/>
      <c r="T117" s="435"/>
      <c r="U117" s="435"/>
      <c r="V117" s="435"/>
      <c r="W117" s="435"/>
      <c r="X117" s="435"/>
      <c r="Y117" s="435"/>
      <c r="Z117" s="435"/>
      <c r="AA117" s="66"/>
      <c r="AB117" s="66"/>
      <c r="AC117" s="80"/>
    </row>
    <row r="118" spans="1:68" ht="27" customHeight="1" x14ac:dyDescent="0.25">
      <c r="A118" s="63" t="s">
        <v>212</v>
      </c>
      <c r="B118" s="63" t="s">
        <v>213</v>
      </c>
      <c r="C118" s="36">
        <v>4301031191</v>
      </c>
      <c r="D118" s="436">
        <v>4680115880993</v>
      </c>
      <c r="E118" s="436"/>
      <c r="F118" s="62">
        <v>0.7</v>
      </c>
      <c r="G118" s="37">
        <v>6</v>
      </c>
      <c r="H118" s="62">
        <v>4.2</v>
      </c>
      <c r="I118" s="62">
        <v>4.47</v>
      </c>
      <c r="J118" s="37">
        <v>132</v>
      </c>
      <c r="K118" s="37" t="s">
        <v>105</v>
      </c>
      <c r="L118" s="37" t="s">
        <v>45</v>
      </c>
      <c r="M118" s="38" t="s">
        <v>83</v>
      </c>
      <c r="N118" s="38"/>
      <c r="O118" s="37">
        <v>40</v>
      </c>
      <c r="P118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8" s="438"/>
      <c r="R118" s="438"/>
      <c r="S118" s="438"/>
      <c r="T118" s="439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ref="Y118:Y125" si="10"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72" t="s">
        <v>214</v>
      </c>
      <c r="AG118" s="78"/>
      <c r="AJ118" s="84" t="s">
        <v>45</v>
      </c>
      <c r="AK118" s="84">
        <v>0</v>
      </c>
      <c r="BB118" s="173" t="s">
        <v>67</v>
      </c>
      <c r="BM118" s="78">
        <f t="shared" ref="BM118:BM125" si="11">IFERROR(X118*I118/H118,"0")</f>
        <v>0</v>
      </c>
      <c r="BN118" s="78">
        <f t="shared" ref="BN118:BN125" si="12">IFERROR(Y118*I118/H118,"0")</f>
        <v>0</v>
      </c>
      <c r="BO118" s="78">
        <f t="shared" ref="BO118:BO125" si="13">IFERROR(1/J118*(X118/H118),"0")</f>
        <v>0</v>
      </c>
      <c r="BP118" s="78">
        <f t="shared" ref="BP118:BP125" si="14">IFERROR(1/J118*(Y118/H118),"0")</f>
        <v>0</v>
      </c>
    </row>
    <row r="119" spans="1:68" ht="27" customHeight="1" x14ac:dyDescent="0.25">
      <c r="A119" s="63" t="s">
        <v>215</v>
      </c>
      <c r="B119" s="63" t="s">
        <v>216</v>
      </c>
      <c r="C119" s="36">
        <v>4301031204</v>
      </c>
      <c r="D119" s="436">
        <v>4680115881761</v>
      </c>
      <c r="E119" s="436"/>
      <c r="F119" s="62">
        <v>0.7</v>
      </c>
      <c r="G119" s="37">
        <v>6</v>
      </c>
      <c r="H119" s="62">
        <v>4.2</v>
      </c>
      <c r="I119" s="62">
        <v>4.47</v>
      </c>
      <c r="J119" s="37">
        <v>132</v>
      </c>
      <c r="K119" s="37" t="s">
        <v>105</v>
      </c>
      <c r="L119" s="37" t="s">
        <v>45</v>
      </c>
      <c r="M119" s="38" t="s">
        <v>83</v>
      </c>
      <c r="N119" s="38"/>
      <c r="O119" s="37">
        <v>40</v>
      </c>
      <c r="P119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9" s="438"/>
      <c r="R119" s="438"/>
      <c r="S119" s="438"/>
      <c r="T119" s="439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10"/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74" t="s">
        <v>217</v>
      </c>
      <c r="AG119" s="78"/>
      <c r="AJ119" s="84" t="s">
        <v>45</v>
      </c>
      <c r="AK119" s="84">
        <v>0</v>
      </c>
      <c r="BB119" s="175" t="s">
        <v>67</v>
      </c>
      <c r="BM119" s="78">
        <f t="shared" si="11"/>
        <v>0</v>
      </c>
      <c r="BN119" s="78">
        <f t="shared" si="12"/>
        <v>0</v>
      </c>
      <c r="BO119" s="78">
        <f t="shared" si="13"/>
        <v>0</v>
      </c>
      <c r="BP119" s="78">
        <f t="shared" si="14"/>
        <v>0</v>
      </c>
    </row>
    <row r="120" spans="1:68" ht="27" customHeight="1" x14ac:dyDescent="0.25">
      <c r="A120" s="63" t="s">
        <v>218</v>
      </c>
      <c r="B120" s="63" t="s">
        <v>219</v>
      </c>
      <c r="C120" s="36">
        <v>4301031201</v>
      </c>
      <c r="D120" s="436">
        <v>4680115881563</v>
      </c>
      <c r="E120" s="436"/>
      <c r="F120" s="62">
        <v>0.7</v>
      </c>
      <c r="G120" s="37">
        <v>6</v>
      </c>
      <c r="H120" s="62">
        <v>4.2</v>
      </c>
      <c r="I120" s="62">
        <v>4.41</v>
      </c>
      <c r="J120" s="37">
        <v>132</v>
      </c>
      <c r="K120" s="37" t="s">
        <v>105</v>
      </c>
      <c r="L120" s="37" t="s">
        <v>45</v>
      </c>
      <c r="M120" s="38" t="s">
        <v>83</v>
      </c>
      <c r="N120" s="38"/>
      <c r="O120" s="37">
        <v>40</v>
      </c>
      <c r="P120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20" s="438"/>
      <c r="R120" s="438"/>
      <c r="S120" s="438"/>
      <c r="T120" s="439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0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176" t="s">
        <v>220</v>
      </c>
      <c r="AG120" s="78"/>
      <c r="AJ120" s="84" t="s">
        <v>45</v>
      </c>
      <c r="AK120" s="84">
        <v>0</v>
      </c>
      <c r="BB120" s="177" t="s">
        <v>67</v>
      </c>
      <c r="BM120" s="78">
        <f t="shared" si="11"/>
        <v>0</v>
      </c>
      <c r="BN120" s="78">
        <f t="shared" si="12"/>
        <v>0</v>
      </c>
      <c r="BO120" s="78">
        <f t="shared" si="13"/>
        <v>0</v>
      </c>
      <c r="BP120" s="78">
        <f t="shared" si="14"/>
        <v>0</v>
      </c>
    </row>
    <row r="121" spans="1:68" ht="27" customHeight="1" x14ac:dyDescent="0.25">
      <c r="A121" s="63" t="s">
        <v>221</v>
      </c>
      <c r="B121" s="63" t="s">
        <v>222</v>
      </c>
      <c r="C121" s="36">
        <v>4301031199</v>
      </c>
      <c r="D121" s="436">
        <v>4680115880986</v>
      </c>
      <c r="E121" s="436"/>
      <c r="F121" s="62">
        <v>0.35</v>
      </c>
      <c r="G121" s="37">
        <v>6</v>
      </c>
      <c r="H121" s="62">
        <v>2.1</v>
      </c>
      <c r="I121" s="62">
        <v>2.23</v>
      </c>
      <c r="J121" s="37">
        <v>234</v>
      </c>
      <c r="K121" s="37" t="s">
        <v>180</v>
      </c>
      <c r="L121" s="37" t="s">
        <v>45</v>
      </c>
      <c r="M121" s="38" t="s">
        <v>83</v>
      </c>
      <c r="N121" s="38"/>
      <c r="O121" s="37">
        <v>40</v>
      </c>
      <c r="P121" s="5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21" s="438"/>
      <c r="R121" s="438"/>
      <c r="S121" s="438"/>
      <c r="T121" s="439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0"/>
        <v>0</v>
      </c>
      <c r="Z121" s="41" t="str">
        <f>IFERROR(IF(Y121=0,"",ROUNDUP(Y121/H121,0)*0.00502),"")</f>
        <v/>
      </c>
      <c r="AA121" s="68" t="s">
        <v>45</v>
      </c>
      <c r="AB121" s="69" t="s">
        <v>45</v>
      </c>
      <c r="AC121" s="178" t="s">
        <v>214</v>
      </c>
      <c r="AG121" s="78"/>
      <c r="AJ121" s="84" t="s">
        <v>45</v>
      </c>
      <c r="AK121" s="84">
        <v>0</v>
      </c>
      <c r="BB121" s="179" t="s">
        <v>67</v>
      </c>
      <c r="BM121" s="78">
        <f t="shared" si="11"/>
        <v>0</v>
      </c>
      <c r="BN121" s="78">
        <f t="shared" si="12"/>
        <v>0</v>
      </c>
      <c r="BO121" s="78">
        <f t="shared" si="13"/>
        <v>0</v>
      </c>
      <c r="BP121" s="78">
        <f t="shared" si="14"/>
        <v>0</v>
      </c>
    </row>
    <row r="122" spans="1:68" ht="27" customHeight="1" x14ac:dyDescent="0.25">
      <c r="A122" s="63" t="s">
        <v>223</v>
      </c>
      <c r="B122" s="63" t="s">
        <v>224</v>
      </c>
      <c r="C122" s="36">
        <v>4301031205</v>
      </c>
      <c r="D122" s="436">
        <v>4680115881785</v>
      </c>
      <c r="E122" s="436"/>
      <c r="F122" s="62">
        <v>0.35</v>
      </c>
      <c r="G122" s="37">
        <v>6</v>
      </c>
      <c r="H122" s="62">
        <v>2.1</v>
      </c>
      <c r="I122" s="62">
        <v>2.23</v>
      </c>
      <c r="J122" s="37">
        <v>234</v>
      </c>
      <c r="K122" s="37" t="s">
        <v>180</v>
      </c>
      <c r="L122" s="37" t="s">
        <v>45</v>
      </c>
      <c r="M122" s="38" t="s">
        <v>83</v>
      </c>
      <c r="N122" s="38"/>
      <c r="O122" s="37">
        <v>40</v>
      </c>
      <c r="P122" s="5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22" s="438"/>
      <c r="R122" s="438"/>
      <c r="S122" s="438"/>
      <c r="T122" s="439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0"/>
        <v>0</v>
      </c>
      <c r="Z122" s="41" t="str">
        <f>IFERROR(IF(Y122=0,"",ROUNDUP(Y122/H122,0)*0.00502),"")</f>
        <v/>
      </c>
      <c r="AA122" s="68" t="s">
        <v>45</v>
      </c>
      <c r="AB122" s="69" t="s">
        <v>45</v>
      </c>
      <c r="AC122" s="180" t="s">
        <v>217</v>
      </c>
      <c r="AG122" s="78"/>
      <c r="AJ122" s="84" t="s">
        <v>45</v>
      </c>
      <c r="AK122" s="84">
        <v>0</v>
      </c>
      <c r="BB122" s="181" t="s">
        <v>67</v>
      </c>
      <c r="BM122" s="78">
        <f t="shared" si="11"/>
        <v>0</v>
      </c>
      <c r="BN122" s="78">
        <f t="shared" si="12"/>
        <v>0</v>
      </c>
      <c r="BO122" s="78">
        <f t="shared" si="13"/>
        <v>0</v>
      </c>
      <c r="BP122" s="78">
        <f t="shared" si="14"/>
        <v>0</v>
      </c>
    </row>
    <row r="123" spans="1:68" ht="37.5" customHeight="1" x14ac:dyDescent="0.25">
      <c r="A123" s="63" t="s">
        <v>225</v>
      </c>
      <c r="B123" s="63" t="s">
        <v>226</v>
      </c>
      <c r="C123" s="36">
        <v>4301031202</v>
      </c>
      <c r="D123" s="436">
        <v>4680115881679</v>
      </c>
      <c r="E123" s="436"/>
      <c r="F123" s="62">
        <v>0.35</v>
      </c>
      <c r="G123" s="37">
        <v>6</v>
      </c>
      <c r="H123" s="62">
        <v>2.1</v>
      </c>
      <c r="I123" s="62">
        <v>2.2000000000000002</v>
      </c>
      <c r="J123" s="37">
        <v>234</v>
      </c>
      <c r="K123" s="37" t="s">
        <v>180</v>
      </c>
      <c r="L123" s="37" t="s">
        <v>45</v>
      </c>
      <c r="M123" s="38" t="s">
        <v>83</v>
      </c>
      <c r="N123" s="38"/>
      <c r="O123" s="37">
        <v>40</v>
      </c>
      <c r="P123" s="5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23" s="438"/>
      <c r="R123" s="438"/>
      <c r="S123" s="438"/>
      <c r="T123" s="439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0"/>
        <v>0</v>
      </c>
      <c r="Z123" s="41" t="str">
        <f>IFERROR(IF(Y123=0,"",ROUNDUP(Y123/H123,0)*0.00502),"")</f>
        <v/>
      </c>
      <c r="AA123" s="68" t="s">
        <v>45</v>
      </c>
      <c r="AB123" s="69" t="s">
        <v>45</v>
      </c>
      <c r="AC123" s="182" t="s">
        <v>220</v>
      </c>
      <c r="AG123" s="78"/>
      <c r="AJ123" s="84" t="s">
        <v>45</v>
      </c>
      <c r="AK123" s="84">
        <v>0</v>
      </c>
      <c r="BB123" s="183" t="s">
        <v>67</v>
      </c>
      <c r="BM123" s="78">
        <f t="shared" si="11"/>
        <v>0</v>
      </c>
      <c r="BN123" s="78">
        <f t="shared" si="12"/>
        <v>0</v>
      </c>
      <c r="BO123" s="78">
        <f t="shared" si="13"/>
        <v>0</v>
      </c>
      <c r="BP123" s="78">
        <f t="shared" si="14"/>
        <v>0</v>
      </c>
    </row>
    <row r="124" spans="1:68" ht="27" customHeight="1" x14ac:dyDescent="0.25">
      <c r="A124" s="63" t="s">
        <v>227</v>
      </c>
      <c r="B124" s="63" t="s">
        <v>228</v>
      </c>
      <c r="C124" s="36">
        <v>4301031158</v>
      </c>
      <c r="D124" s="436">
        <v>4680115880191</v>
      </c>
      <c r="E124" s="436"/>
      <c r="F124" s="62">
        <v>0.4</v>
      </c>
      <c r="G124" s="37">
        <v>6</v>
      </c>
      <c r="H124" s="62">
        <v>2.4</v>
      </c>
      <c r="I124" s="62">
        <v>2.58</v>
      </c>
      <c r="J124" s="37">
        <v>182</v>
      </c>
      <c r="K124" s="37" t="s">
        <v>84</v>
      </c>
      <c r="L124" s="37" t="s">
        <v>45</v>
      </c>
      <c r="M124" s="38" t="s">
        <v>83</v>
      </c>
      <c r="N124" s="38"/>
      <c r="O124" s="37">
        <v>40</v>
      </c>
      <c r="P124" s="5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24" s="438"/>
      <c r="R124" s="438"/>
      <c r="S124" s="438"/>
      <c r="T124" s="439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0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84" t="s">
        <v>220</v>
      </c>
      <c r="AG124" s="78"/>
      <c r="AJ124" s="84" t="s">
        <v>45</v>
      </c>
      <c r="AK124" s="84">
        <v>0</v>
      </c>
      <c r="BB124" s="185" t="s">
        <v>67</v>
      </c>
      <c r="BM124" s="78">
        <f t="shared" si="11"/>
        <v>0</v>
      </c>
      <c r="BN124" s="78">
        <f t="shared" si="12"/>
        <v>0</v>
      </c>
      <c r="BO124" s="78">
        <f t="shared" si="13"/>
        <v>0</v>
      </c>
      <c r="BP124" s="78">
        <f t="shared" si="14"/>
        <v>0</v>
      </c>
    </row>
    <row r="125" spans="1:68" ht="27" customHeight="1" x14ac:dyDescent="0.25">
      <c r="A125" s="63" t="s">
        <v>229</v>
      </c>
      <c r="B125" s="63" t="s">
        <v>230</v>
      </c>
      <c r="C125" s="36">
        <v>4301031245</v>
      </c>
      <c r="D125" s="436">
        <v>4680115883963</v>
      </c>
      <c r="E125" s="436"/>
      <c r="F125" s="62">
        <v>0.28000000000000003</v>
      </c>
      <c r="G125" s="37">
        <v>6</v>
      </c>
      <c r="H125" s="62">
        <v>1.68</v>
      </c>
      <c r="I125" s="62">
        <v>1.78</v>
      </c>
      <c r="J125" s="37">
        <v>234</v>
      </c>
      <c r="K125" s="37" t="s">
        <v>180</v>
      </c>
      <c r="L125" s="37" t="s">
        <v>45</v>
      </c>
      <c r="M125" s="38" t="s">
        <v>83</v>
      </c>
      <c r="N125" s="38"/>
      <c r="O125" s="37">
        <v>40</v>
      </c>
      <c r="P125" s="5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25" s="438"/>
      <c r="R125" s="438"/>
      <c r="S125" s="438"/>
      <c r="T125" s="439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0"/>
        <v>0</v>
      </c>
      <c r="Z125" s="41" t="str">
        <f>IFERROR(IF(Y125=0,"",ROUNDUP(Y125/H125,0)*0.00502),"")</f>
        <v/>
      </c>
      <c r="AA125" s="68" t="s">
        <v>45</v>
      </c>
      <c r="AB125" s="69" t="s">
        <v>45</v>
      </c>
      <c r="AC125" s="186" t="s">
        <v>231</v>
      </c>
      <c r="AG125" s="78"/>
      <c r="AJ125" s="84" t="s">
        <v>45</v>
      </c>
      <c r="AK125" s="84">
        <v>0</v>
      </c>
      <c r="BB125" s="187" t="s">
        <v>67</v>
      </c>
      <c r="BM125" s="78">
        <f t="shared" si="11"/>
        <v>0</v>
      </c>
      <c r="BN125" s="78">
        <f t="shared" si="12"/>
        <v>0</v>
      </c>
      <c r="BO125" s="78">
        <f t="shared" si="13"/>
        <v>0</v>
      </c>
      <c r="BP125" s="78">
        <f t="shared" si="14"/>
        <v>0</v>
      </c>
    </row>
    <row r="126" spans="1:68" x14ac:dyDescent="0.2">
      <c r="A126" s="443"/>
      <c r="B126" s="443"/>
      <c r="C126" s="443"/>
      <c r="D126" s="443"/>
      <c r="E126" s="443"/>
      <c r="F126" s="443"/>
      <c r="G126" s="443"/>
      <c r="H126" s="443"/>
      <c r="I126" s="443"/>
      <c r="J126" s="443"/>
      <c r="K126" s="443"/>
      <c r="L126" s="443"/>
      <c r="M126" s="443"/>
      <c r="N126" s="443"/>
      <c r="O126" s="444"/>
      <c r="P126" s="440" t="s">
        <v>40</v>
      </c>
      <c r="Q126" s="441"/>
      <c r="R126" s="441"/>
      <c r="S126" s="441"/>
      <c r="T126" s="441"/>
      <c r="U126" s="441"/>
      <c r="V126" s="442"/>
      <c r="W126" s="42" t="s">
        <v>39</v>
      </c>
      <c r="X126" s="43">
        <f>IFERROR(X118/H118,"0")+IFERROR(X119/H119,"0")+IFERROR(X120/H120,"0")+IFERROR(X121/H121,"0")+IFERROR(X122/H122,"0")+IFERROR(X123/H123,"0")+IFERROR(X124/H124,"0")+IFERROR(X125/H125,"0")</f>
        <v>0</v>
      </c>
      <c r="Y126" s="43">
        <f>IFERROR(Y118/H118,"0")+IFERROR(Y119/H119,"0")+IFERROR(Y120/H120,"0")+IFERROR(Y121/H121,"0")+IFERROR(Y122/H122,"0")+IFERROR(Y123/H123,"0")+IFERROR(Y124/H124,"0")+IFERROR(Y125/H125,"0")</f>
        <v>0</v>
      </c>
      <c r="Z126" s="43">
        <f>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443"/>
      <c r="B127" s="443"/>
      <c r="C127" s="443"/>
      <c r="D127" s="443"/>
      <c r="E127" s="443"/>
      <c r="F127" s="443"/>
      <c r="G127" s="443"/>
      <c r="H127" s="443"/>
      <c r="I127" s="443"/>
      <c r="J127" s="443"/>
      <c r="K127" s="443"/>
      <c r="L127" s="443"/>
      <c r="M127" s="443"/>
      <c r="N127" s="443"/>
      <c r="O127" s="444"/>
      <c r="P127" s="440" t="s">
        <v>40</v>
      </c>
      <c r="Q127" s="441"/>
      <c r="R127" s="441"/>
      <c r="S127" s="441"/>
      <c r="T127" s="441"/>
      <c r="U127" s="441"/>
      <c r="V127" s="442"/>
      <c r="W127" s="42" t="s">
        <v>0</v>
      </c>
      <c r="X127" s="43">
        <f>IFERROR(SUM(X118:X125),"0")</f>
        <v>0</v>
      </c>
      <c r="Y127" s="43">
        <f>IFERROR(SUM(Y118:Y125),"0")</f>
        <v>0</v>
      </c>
      <c r="Z127" s="42"/>
      <c r="AA127" s="67"/>
      <c r="AB127" s="67"/>
      <c r="AC127" s="67"/>
    </row>
    <row r="128" spans="1:68" ht="14.25" customHeight="1" x14ac:dyDescent="0.25">
      <c r="A128" s="435" t="s">
        <v>88</v>
      </c>
      <c r="B128" s="435"/>
      <c r="C128" s="435"/>
      <c r="D128" s="435"/>
      <c r="E128" s="435"/>
      <c r="F128" s="435"/>
      <c r="G128" s="435"/>
      <c r="H128" s="435"/>
      <c r="I128" s="435"/>
      <c r="J128" s="435"/>
      <c r="K128" s="435"/>
      <c r="L128" s="435"/>
      <c r="M128" s="435"/>
      <c r="N128" s="435"/>
      <c r="O128" s="435"/>
      <c r="P128" s="435"/>
      <c r="Q128" s="435"/>
      <c r="R128" s="435"/>
      <c r="S128" s="435"/>
      <c r="T128" s="435"/>
      <c r="U128" s="435"/>
      <c r="V128" s="435"/>
      <c r="W128" s="435"/>
      <c r="X128" s="435"/>
      <c r="Y128" s="435"/>
      <c r="Z128" s="435"/>
      <c r="AA128" s="66"/>
      <c r="AB128" s="66"/>
      <c r="AC128" s="80"/>
    </row>
    <row r="129" spans="1:68" ht="27" customHeight="1" x14ac:dyDescent="0.25">
      <c r="A129" s="63" t="s">
        <v>232</v>
      </c>
      <c r="B129" s="63" t="s">
        <v>233</v>
      </c>
      <c r="C129" s="36">
        <v>4301032053</v>
      </c>
      <c r="D129" s="436">
        <v>4680115886780</v>
      </c>
      <c r="E129" s="436"/>
      <c r="F129" s="62">
        <v>7.0000000000000007E-2</v>
      </c>
      <c r="G129" s="37">
        <v>18</v>
      </c>
      <c r="H129" s="62">
        <v>1.26</v>
      </c>
      <c r="I129" s="62">
        <v>1.45</v>
      </c>
      <c r="J129" s="37">
        <v>216</v>
      </c>
      <c r="K129" s="37" t="s">
        <v>237</v>
      </c>
      <c r="L129" s="37" t="s">
        <v>45</v>
      </c>
      <c r="M129" s="38" t="s">
        <v>236</v>
      </c>
      <c r="N129" s="38"/>
      <c r="O129" s="37">
        <v>60</v>
      </c>
      <c r="P129" s="567" t="s">
        <v>234</v>
      </c>
      <c r="Q129" s="438"/>
      <c r="R129" s="438"/>
      <c r="S129" s="438"/>
      <c r="T129" s="439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IFERROR(IF(Y129=0,"",ROUNDUP(Y129/H129,0)*0.0059),"")</f>
        <v/>
      </c>
      <c r="AA129" s="68" t="s">
        <v>45</v>
      </c>
      <c r="AB129" s="69" t="s">
        <v>45</v>
      </c>
      <c r="AC129" s="188" t="s">
        <v>235</v>
      </c>
      <c r="AG129" s="78"/>
      <c r="AJ129" s="84" t="s">
        <v>45</v>
      </c>
      <c r="AK129" s="84">
        <v>0</v>
      </c>
      <c r="BB129" s="189" t="s">
        <v>67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238</v>
      </c>
      <c r="B130" s="63" t="s">
        <v>239</v>
      </c>
      <c r="C130" s="36">
        <v>4301032051</v>
      </c>
      <c r="D130" s="436">
        <v>4680115886742</v>
      </c>
      <c r="E130" s="436"/>
      <c r="F130" s="62">
        <v>7.0000000000000007E-2</v>
      </c>
      <c r="G130" s="37">
        <v>18</v>
      </c>
      <c r="H130" s="62">
        <v>1.26</v>
      </c>
      <c r="I130" s="62">
        <v>1.45</v>
      </c>
      <c r="J130" s="37">
        <v>216</v>
      </c>
      <c r="K130" s="37" t="s">
        <v>237</v>
      </c>
      <c r="L130" s="37" t="s">
        <v>45</v>
      </c>
      <c r="M130" s="38" t="s">
        <v>236</v>
      </c>
      <c r="N130" s="38"/>
      <c r="O130" s="37">
        <v>90</v>
      </c>
      <c r="P130" s="568" t="s">
        <v>240</v>
      </c>
      <c r="Q130" s="438"/>
      <c r="R130" s="438"/>
      <c r="S130" s="438"/>
      <c r="T130" s="43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IFERROR(IF(Y130=0,"",ROUNDUP(Y130/H130,0)*0.0059),"")</f>
        <v/>
      </c>
      <c r="AA130" s="68" t="s">
        <v>45</v>
      </c>
      <c r="AB130" s="69" t="s">
        <v>45</v>
      </c>
      <c r="AC130" s="190" t="s">
        <v>241</v>
      </c>
      <c r="AG130" s="78"/>
      <c r="AJ130" s="84" t="s">
        <v>45</v>
      </c>
      <c r="AK130" s="84">
        <v>0</v>
      </c>
      <c r="BB130" s="191" t="s">
        <v>67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242</v>
      </c>
      <c r="B131" s="63" t="s">
        <v>243</v>
      </c>
      <c r="C131" s="36">
        <v>4301032052</v>
      </c>
      <c r="D131" s="436">
        <v>4680115886766</v>
      </c>
      <c r="E131" s="436"/>
      <c r="F131" s="62">
        <v>7.0000000000000007E-2</v>
      </c>
      <c r="G131" s="37">
        <v>18</v>
      </c>
      <c r="H131" s="62">
        <v>1.26</v>
      </c>
      <c r="I131" s="62">
        <v>1.45</v>
      </c>
      <c r="J131" s="37">
        <v>216</v>
      </c>
      <c r="K131" s="37" t="s">
        <v>237</v>
      </c>
      <c r="L131" s="37" t="s">
        <v>45</v>
      </c>
      <c r="M131" s="38" t="s">
        <v>236</v>
      </c>
      <c r="N131" s="38"/>
      <c r="O131" s="37">
        <v>90</v>
      </c>
      <c r="P131" s="569" t="s">
        <v>244</v>
      </c>
      <c r="Q131" s="438"/>
      <c r="R131" s="438"/>
      <c r="S131" s="438"/>
      <c r="T131" s="43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IFERROR(IF(Y131=0,"",ROUNDUP(Y131/H131,0)*0.0059),"")</f>
        <v/>
      </c>
      <c r="AA131" s="68" t="s">
        <v>45</v>
      </c>
      <c r="AB131" s="69" t="s">
        <v>45</v>
      </c>
      <c r="AC131" s="192" t="s">
        <v>241</v>
      </c>
      <c r="AG131" s="78"/>
      <c r="AJ131" s="84" t="s">
        <v>45</v>
      </c>
      <c r="AK131" s="84">
        <v>0</v>
      </c>
      <c r="BB131" s="193" t="s">
        <v>67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443"/>
      <c r="B132" s="443"/>
      <c r="C132" s="443"/>
      <c r="D132" s="443"/>
      <c r="E132" s="443"/>
      <c r="F132" s="443"/>
      <c r="G132" s="443"/>
      <c r="H132" s="443"/>
      <c r="I132" s="443"/>
      <c r="J132" s="443"/>
      <c r="K132" s="443"/>
      <c r="L132" s="443"/>
      <c r="M132" s="443"/>
      <c r="N132" s="443"/>
      <c r="O132" s="444"/>
      <c r="P132" s="440" t="s">
        <v>40</v>
      </c>
      <c r="Q132" s="441"/>
      <c r="R132" s="441"/>
      <c r="S132" s="441"/>
      <c r="T132" s="441"/>
      <c r="U132" s="441"/>
      <c r="V132" s="442"/>
      <c r="W132" s="42" t="s">
        <v>39</v>
      </c>
      <c r="X132" s="43">
        <f>IFERROR(X129/H129,"0")+IFERROR(X130/H130,"0")+IFERROR(X131/H131,"0")</f>
        <v>0</v>
      </c>
      <c r="Y132" s="43">
        <f>IFERROR(Y129/H129,"0")+IFERROR(Y130/H130,"0")+IFERROR(Y131/H131,"0")</f>
        <v>0</v>
      </c>
      <c r="Z132" s="43">
        <f>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443"/>
      <c r="B133" s="443"/>
      <c r="C133" s="443"/>
      <c r="D133" s="443"/>
      <c r="E133" s="443"/>
      <c r="F133" s="443"/>
      <c r="G133" s="443"/>
      <c r="H133" s="443"/>
      <c r="I133" s="443"/>
      <c r="J133" s="443"/>
      <c r="K133" s="443"/>
      <c r="L133" s="443"/>
      <c r="M133" s="443"/>
      <c r="N133" s="443"/>
      <c r="O133" s="444"/>
      <c r="P133" s="440" t="s">
        <v>40</v>
      </c>
      <c r="Q133" s="441"/>
      <c r="R133" s="441"/>
      <c r="S133" s="441"/>
      <c r="T133" s="441"/>
      <c r="U133" s="441"/>
      <c r="V133" s="442"/>
      <c r="W133" s="42" t="s">
        <v>0</v>
      </c>
      <c r="X133" s="43">
        <f>IFERROR(SUM(X129:X131),"0")</f>
        <v>0</v>
      </c>
      <c r="Y133" s="43">
        <f>IFERROR(SUM(Y129:Y131),"0")</f>
        <v>0</v>
      </c>
      <c r="Z133" s="42"/>
      <c r="AA133" s="67"/>
      <c r="AB133" s="67"/>
      <c r="AC133" s="67"/>
    </row>
    <row r="134" spans="1:68" ht="14.25" customHeight="1" x14ac:dyDescent="0.25">
      <c r="A134" s="435" t="s">
        <v>245</v>
      </c>
      <c r="B134" s="435"/>
      <c r="C134" s="435"/>
      <c r="D134" s="435"/>
      <c r="E134" s="435"/>
      <c r="F134" s="435"/>
      <c r="G134" s="435"/>
      <c r="H134" s="435"/>
      <c r="I134" s="435"/>
      <c r="J134" s="435"/>
      <c r="K134" s="435"/>
      <c r="L134" s="435"/>
      <c r="M134" s="435"/>
      <c r="N134" s="435"/>
      <c r="O134" s="435"/>
      <c r="P134" s="435"/>
      <c r="Q134" s="435"/>
      <c r="R134" s="435"/>
      <c r="S134" s="435"/>
      <c r="T134" s="435"/>
      <c r="U134" s="435"/>
      <c r="V134" s="435"/>
      <c r="W134" s="435"/>
      <c r="X134" s="435"/>
      <c r="Y134" s="435"/>
      <c r="Z134" s="435"/>
      <c r="AA134" s="66"/>
      <c r="AB134" s="66"/>
      <c r="AC134" s="80"/>
    </row>
    <row r="135" spans="1:68" ht="27" customHeight="1" x14ac:dyDescent="0.25">
      <c r="A135" s="63" t="s">
        <v>246</v>
      </c>
      <c r="B135" s="63" t="s">
        <v>247</v>
      </c>
      <c r="C135" s="36">
        <v>4301170013</v>
      </c>
      <c r="D135" s="436">
        <v>4680115886797</v>
      </c>
      <c r="E135" s="436"/>
      <c r="F135" s="62">
        <v>7.0000000000000007E-2</v>
      </c>
      <c r="G135" s="37">
        <v>18</v>
      </c>
      <c r="H135" s="62">
        <v>1.26</v>
      </c>
      <c r="I135" s="62">
        <v>1.45</v>
      </c>
      <c r="J135" s="37">
        <v>216</v>
      </c>
      <c r="K135" s="37" t="s">
        <v>237</v>
      </c>
      <c r="L135" s="37" t="s">
        <v>45</v>
      </c>
      <c r="M135" s="38" t="s">
        <v>236</v>
      </c>
      <c r="N135" s="38"/>
      <c r="O135" s="37">
        <v>90</v>
      </c>
      <c r="P135" s="566" t="s">
        <v>248</v>
      </c>
      <c r="Q135" s="438"/>
      <c r="R135" s="438"/>
      <c r="S135" s="438"/>
      <c r="T135" s="439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IFERROR(IF(Y135=0,"",ROUNDUP(Y135/H135,0)*0.0059),"")</f>
        <v/>
      </c>
      <c r="AA135" s="68" t="s">
        <v>45</v>
      </c>
      <c r="AB135" s="69" t="s">
        <v>45</v>
      </c>
      <c r="AC135" s="194" t="s">
        <v>241</v>
      </c>
      <c r="AG135" s="78"/>
      <c r="AJ135" s="84" t="s">
        <v>45</v>
      </c>
      <c r="AK135" s="84">
        <v>0</v>
      </c>
      <c r="BB135" s="195" t="s">
        <v>67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443"/>
      <c r="B136" s="443"/>
      <c r="C136" s="443"/>
      <c r="D136" s="443"/>
      <c r="E136" s="443"/>
      <c r="F136" s="443"/>
      <c r="G136" s="443"/>
      <c r="H136" s="443"/>
      <c r="I136" s="443"/>
      <c r="J136" s="443"/>
      <c r="K136" s="443"/>
      <c r="L136" s="443"/>
      <c r="M136" s="443"/>
      <c r="N136" s="443"/>
      <c r="O136" s="444"/>
      <c r="P136" s="440" t="s">
        <v>40</v>
      </c>
      <c r="Q136" s="441"/>
      <c r="R136" s="441"/>
      <c r="S136" s="441"/>
      <c r="T136" s="441"/>
      <c r="U136" s="441"/>
      <c r="V136" s="442"/>
      <c r="W136" s="42" t="s">
        <v>39</v>
      </c>
      <c r="X136" s="43">
        <f>IFERROR(X135/H135,"0")</f>
        <v>0</v>
      </c>
      <c r="Y136" s="43">
        <f>IFERROR(Y135/H135,"0")</f>
        <v>0</v>
      </c>
      <c r="Z136" s="43">
        <f>IFERROR(IF(Z135="",0,Z135),"0")</f>
        <v>0</v>
      </c>
      <c r="AA136" s="67"/>
      <c r="AB136" s="67"/>
      <c r="AC136" s="67"/>
    </row>
    <row r="137" spans="1:68" x14ac:dyDescent="0.2">
      <c r="A137" s="443"/>
      <c r="B137" s="443"/>
      <c r="C137" s="443"/>
      <c r="D137" s="443"/>
      <c r="E137" s="443"/>
      <c r="F137" s="443"/>
      <c r="G137" s="443"/>
      <c r="H137" s="443"/>
      <c r="I137" s="443"/>
      <c r="J137" s="443"/>
      <c r="K137" s="443"/>
      <c r="L137" s="443"/>
      <c r="M137" s="443"/>
      <c r="N137" s="443"/>
      <c r="O137" s="444"/>
      <c r="P137" s="440" t="s">
        <v>40</v>
      </c>
      <c r="Q137" s="441"/>
      <c r="R137" s="441"/>
      <c r="S137" s="441"/>
      <c r="T137" s="441"/>
      <c r="U137" s="441"/>
      <c r="V137" s="442"/>
      <c r="W137" s="42" t="s">
        <v>0</v>
      </c>
      <c r="X137" s="43">
        <f>IFERROR(SUM(X135:X135),"0")</f>
        <v>0</v>
      </c>
      <c r="Y137" s="43">
        <f>IFERROR(SUM(Y135:Y135),"0")</f>
        <v>0</v>
      </c>
      <c r="Z137" s="42"/>
      <c r="AA137" s="67"/>
      <c r="AB137" s="67"/>
      <c r="AC137" s="67"/>
    </row>
    <row r="138" spans="1:68" ht="16.5" customHeight="1" x14ac:dyDescent="0.25">
      <c r="A138" s="434" t="s">
        <v>249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434"/>
      <c r="AA138" s="65"/>
      <c r="AB138" s="65"/>
      <c r="AC138" s="79"/>
    </row>
    <row r="139" spans="1:68" ht="14.25" customHeight="1" x14ac:dyDescent="0.25">
      <c r="A139" s="435" t="s">
        <v>96</v>
      </c>
      <c r="B139" s="435"/>
      <c r="C139" s="435"/>
      <c r="D139" s="435"/>
      <c r="E139" s="435"/>
      <c r="F139" s="435"/>
      <c r="G139" s="435"/>
      <c r="H139" s="435"/>
      <c r="I139" s="435"/>
      <c r="J139" s="435"/>
      <c r="K139" s="435"/>
      <c r="L139" s="435"/>
      <c r="M139" s="435"/>
      <c r="N139" s="435"/>
      <c r="O139" s="435"/>
      <c r="P139" s="435"/>
      <c r="Q139" s="435"/>
      <c r="R139" s="435"/>
      <c r="S139" s="435"/>
      <c r="T139" s="435"/>
      <c r="U139" s="435"/>
      <c r="V139" s="435"/>
      <c r="W139" s="435"/>
      <c r="X139" s="435"/>
      <c r="Y139" s="435"/>
      <c r="Z139" s="435"/>
      <c r="AA139" s="66"/>
      <c r="AB139" s="66"/>
      <c r="AC139" s="80"/>
    </row>
    <row r="140" spans="1:68" ht="16.5" customHeight="1" x14ac:dyDescent="0.25">
      <c r="A140" s="63" t="s">
        <v>250</v>
      </c>
      <c r="B140" s="63" t="s">
        <v>251</v>
      </c>
      <c r="C140" s="36">
        <v>4301011450</v>
      </c>
      <c r="D140" s="436">
        <v>4680115881402</v>
      </c>
      <c r="E140" s="436"/>
      <c r="F140" s="62">
        <v>1.35</v>
      </c>
      <c r="G140" s="37">
        <v>8</v>
      </c>
      <c r="H140" s="62">
        <v>10.8</v>
      </c>
      <c r="I140" s="62">
        <v>11.234999999999999</v>
      </c>
      <c r="J140" s="37">
        <v>64</v>
      </c>
      <c r="K140" s="37" t="s">
        <v>101</v>
      </c>
      <c r="L140" s="37" t="s">
        <v>45</v>
      </c>
      <c r="M140" s="38" t="s">
        <v>100</v>
      </c>
      <c r="N140" s="38"/>
      <c r="O140" s="37">
        <v>55</v>
      </c>
      <c r="P140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0" s="438"/>
      <c r="R140" s="438"/>
      <c r="S140" s="438"/>
      <c r="T140" s="439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IFERROR(IF(Y140=0,"",ROUNDUP(Y140/H140,0)*0.01898),"")</f>
        <v/>
      </c>
      <c r="AA140" s="68" t="s">
        <v>45</v>
      </c>
      <c r="AB140" s="69" t="s">
        <v>45</v>
      </c>
      <c r="AC140" s="196" t="s">
        <v>252</v>
      </c>
      <c r="AG140" s="78"/>
      <c r="AJ140" s="84" t="s">
        <v>45</v>
      </c>
      <c r="AK140" s="84">
        <v>0</v>
      </c>
      <c r="BB140" s="197" t="s">
        <v>67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253</v>
      </c>
      <c r="B141" s="63" t="s">
        <v>254</v>
      </c>
      <c r="C141" s="36">
        <v>4301011768</v>
      </c>
      <c r="D141" s="436">
        <v>4680115881396</v>
      </c>
      <c r="E141" s="436"/>
      <c r="F141" s="62">
        <v>0.45</v>
      </c>
      <c r="G141" s="37">
        <v>6</v>
      </c>
      <c r="H141" s="62">
        <v>2.7</v>
      </c>
      <c r="I141" s="62">
        <v>2.88</v>
      </c>
      <c r="J141" s="37">
        <v>182</v>
      </c>
      <c r="K141" s="37" t="s">
        <v>84</v>
      </c>
      <c r="L141" s="37" t="s">
        <v>45</v>
      </c>
      <c r="M141" s="38" t="s">
        <v>100</v>
      </c>
      <c r="N141" s="38"/>
      <c r="O141" s="37">
        <v>55</v>
      </c>
      <c r="P141" s="5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1" s="438"/>
      <c r="R141" s="438"/>
      <c r="S141" s="438"/>
      <c r="T141" s="439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198" t="s">
        <v>252</v>
      </c>
      <c r="AG141" s="78"/>
      <c r="AJ141" s="84" t="s">
        <v>45</v>
      </c>
      <c r="AK141" s="84">
        <v>0</v>
      </c>
      <c r="BB141" s="199" t="s">
        <v>67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443"/>
      <c r="B142" s="443"/>
      <c r="C142" s="443"/>
      <c r="D142" s="443"/>
      <c r="E142" s="443"/>
      <c r="F142" s="443"/>
      <c r="G142" s="443"/>
      <c r="H142" s="443"/>
      <c r="I142" s="443"/>
      <c r="J142" s="443"/>
      <c r="K142" s="443"/>
      <c r="L142" s="443"/>
      <c r="M142" s="443"/>
      <c r="N142" s="443"/>
      <c r="O142" s="444"/>
      <c r="P142" s="440" t="s">
        <v>40</v>
      </c>
      <c r="Q142" s="441"/>
      <c r="R142" s="441"/>
      <c r="S142" s="441"/>
      <c r="T142" s="441"/>
      <c r="U142" s="441"/>
      <c r="V142" s="442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443"/>
      <c r="B143" s="443"/>
      <c r="C143" s="443"/>
      <c r="D143" s="443"/>
      <c r="E143" s="443"/>
      <c r="F143" s="443"/>
      <c r="G143" s="443"/>
      <c r="H143" s="443"/>
      <c r="I143" s="443"/>
      <c r="J143" s="443"/>
      <c r="K143" s="443"/>
      <c r="L143" s="443"/>
      <c r="M143" s="443"/>
      <c r="N143" s="443"/>
      <c r="O143" s="444"/>
      <c r="P143" s="440" t="s">
        <v>40</v>
      </c>
      <c r="Q143" s="441"/>
      <c r="R143" s="441"/>
      <c r="S143" s="441"/>
      <c r="T143" s="441"/>
      <c r="U143" s="441"/>
      <c r="V143" s="442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435" t="s">
        <v>130</v>
      </c>
      <c r="B144" s="435"/>
      <c r="C144" s="435"/>
      <c r="D144" s="435"/>
      <c r="E144" s="435"/>
      <c r="F144" s="435"/>
      <c r="G144" s="435"/>
      <c r="H144" s="435"/>
      <c r="I144" s="435"/>
      <c r="J144" s="435"/>
      <c r="K144" s="435"/>
      <c r="L144" s="435"/>
      <c r="M144" s="435"/>
      <c r="N144" s="435"/>
      <c r="O144" s="435"/>
      <c r="P144" s="435"/>
      <c r="Q144" s="435"/>
      <c r="R144" s="435"/>
      <c r="S144" s="435"/>
      <c r="T144" s="435"/>
      <c r="U144" s="435"/>
      <c r="V144" s="435"/>
      <c r="W144" s="435"/>
      <c r="X144" s="435"/>
      <c r="Y144" s="435"/>
      <c r="Z144" s="435"/>
      <c r="AA144" s="66"/>
      <c r="AB144" s="66"/>
      <c r="AC144" s="80"/>
    </row>
    <row r="145" spans="1:68" ht="16.5" customHeight="1" x14ac:dyDescent="0.25">
      <c r="A145" s="63" t="s">
        <v>255</v>
      </c>
      <c r="B145" s="63" t="s">
        <v>256</v>
      </c>
      <c r="C145" s="36">
        <v>4301020262</v>
      </c>
      <c r="D145" s="436">
        <v>4680115882935</v>
      </c>
      <c r="E145" s="436"/>
      <c r="F145" s="62">
        <v>1.35</v>
      </c>
      <c r="G145" s="37">
        <v>8</v>
      </c>
      <c r="H145" s="62">
        <v>10.8</v>
      </c>
      <c r="I145" s="62">
        <v>11.234999999999999</v>
      </c>
      <c r="J145" s="37">
        <v>64</v>
      </c>
      <c r="K145" s="37" t="s">
        <v>101</v>
      </c>
      <c r="L145" s="37" t="s">
        <v>45</v>
      </c>
      <c r="M145" s="38" t="s">
        <v>104</v>
      </c>
      <c r="N145" s="38"/>
      <c r="O145" s="37">
        <v>50</v>
      </c>
      <c r="P145" s="5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5" s="438"/>
      <c r="R145" s="438"/>
      <c r="S145" s="438"/>
      <c r="T145" s="439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IFERROR(IF(Y145=0,"",ROUNDUP(Y145/H145,0)*0.01898),"")</f>
        <v/>
      </c>
      <c r="AA145" s="68" t="s">
        <v>45</v>
      </c>
      <c r="AB145" s="69" t="s">
        <v>45</v>
      </c>
      <c r="AC145" s="200" t="s">
        <v>257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258</v>
      </c>
      <c r="B146" s="63" t="s">
        <v>259</v>
      </c>
      <c r="C146" s="36">
        <v>4301020220</v>
      </c>
      <c r="D146" s="436">
        <v>4680115880764</v>
      </c>
      <c r="E146" s="436"/>
      <c r="F146" s="62">
        <v>0.35</v>
      </c>
      <c r="G146" s="37">
        <v>6</v>
      </c>
      <c r="H146" s="62">
        <v>2.1</v>
      </c>
      <c r="I146" s="62">
        <v>2.2799999999999998</v>
      </c>
      <c r="J146" s="37">
        <v>182</v>
      </c>
      <c r="K146" s="37" t="s">
        <v>84</v>
      </c>
      <c r="L146" s="37" t="s">
        <v>45</v>
      </c>
      <c r="M146" s="38" t="s">
        <v>100</v>
      </c>
      <c r="N146" s="38"/>
      <c r="O146" s="37">
        <v>50</v>
      </c>
      <c r="P146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6" s="438"/>
      <c r="R146" s="438"/>
      <c r="S146" s="438"/>
      <c r="T146" s="43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02" t="s">
        <v>257</v>
      </c>
      <c r="AG146" s="78"/>
      <c r="AJ146" s="84" t="s">
        <v>45</v>
      </c>
      <c r="AK146" s="84">
        <v>0</v>
      </c>
      <c r="BB146" s="203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443"/>
      <c r="B147" s="443"/>
      <c r="C147" s="443"/>
      <c r="D147" s="443"/>
      <c r="E147" s="443"/>
      <c r="F147" s="443"/>
      <c r="G147" s="443"/>
      <c r="H147" s="443"/>
      <c r="I147" s="443"/>
      <c r="J147" s="443"/>
      <c r="K147" s="443"/>
      <c r="L147" s="443"/>
      <c r="M147" s="443"/>
      <c r="N147" s="443"/>
      <c r="O147" s="444"/>
      <c r="P147" s="440" t="s">
        <v>40</v>
      </c>
      <c r="Q147" s="441"/>
      <c r="R147" s="441"/>
      <c r="S147" s="441"/>
      <c r="T147" s="441"/>
      <c r="U147" s="441"/>
      <c r="V147" s="442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443"/>
      <c r="B148" s="443"/>
      <c r="C148" s="443"/>
      <c r="D148" s="443"/>
      <c r="E148" s="443"/>
      <c r="F148" s="443"/>
      <c r="G148" s="443"/>
      <c r="H148" s="443"/>
      <c r="I148" s="443"/>
      <c r="J148" s="443"/>
      <c r="K148" s="443"/>
      <c r="L148" s="443"/>
      <c r="M148" s="443"/>
      <c r="N148" s="443"/>
      <c r="O148" s="444"/>
      <c r="P148" s="440" t="s">
        <v>40</v>
      </c>
      <c r="Q148" s="441"/>
      <c r="R148" s="441"/>
      <c r="S148" s="441"/>
      <c r="T148" s="441"/>
      <c r="U148" s="441"/>
      <c r="V148" s="442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4.25" customHeight="1" x14ac:dyDescent="0.25">
      <c r="A149" s="435" t="s">
        <v>197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435"/>
      <c r="AA149" s="66"/>
      <c r="AB149" s="66"/>
      <c r="AC149" s="80"/>
    </row>
    <row r="150" spans="1:68" ht="27" customHeight="1" x14ac:dyDescent="0.25">
      <c r="A150" s="63" t="s">
        <v>260</v>
      </c>
      <c r="B150" s="63" t="s">
        <v>261</v>
      </c>
      <c r="C150" s="36">
        <v>4301031224</v>
      </c>
      <c r="D150" s="436">
        <v>4680115882683</v>
      </c>
      <c r="E150" s="436"/>
      <c r="F150" s="62">
        <v>0.9</v>
      </c>
      <c r="G150" s="37">
        <v>6</v>
      </c>
      <c r="H150" s="62">
        <v>5.4</v>
      </c>
      <c r="I150" s="62">
        <v>5.61</v>
      </c>
      <c r="J150" s="37">
        <v>132</v>
      </c>
      <c r="K150" s="37" t="s">
        <v>105</v>
      </c>
      <c r="L150" s="37" t="s">
        <v>45</v>
      </c>
      <c r="M150" s="38" t="s">
        <v>83</v>
      </c>
      <c r="N150" s="38"/>
      <c r="O150" s="37">
        <v>40</v>
      </c>
      <c r="P150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0" s="438"/>
      <c r="R150" s="438"/>
      <c r="S150" s="438"/>
      <c r="T150" s="439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IFERROR(IF(Y150=0,"",ROUNDUP(Y150/H150,0)*0.00902),"")</f>
        <v/>
      </c>
      <c r="AA150" s="68" t="s">
        <v>45</v>
      </c>
      <c r="AB150" s="69" t="s">
        <v>45</v>
      </c>
      <c r="AC150" s="204" t="s">
        <v>262</v>
      </c>
      <c r="AG150" s="78"/>
      <c r="AJ150" s="84" t="s">
        <v>45</v>
      </c>
      <c r="AK150" s="84">
        <v>0</v>
      </c>
      <c r="BB150" s="205" t="s">
        <v>67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263</v>
      </c>
      <c r="B151" s="63" t="s">
        <v>264</v>
      </c>
      <c r="C151" s="36">
        <v>4301031230</v>
      </c>
      <c r="D151" s="436">
        <v>4680115882690</v>
      </c>
      <c r="E151" s="436"/>
      <c r="F151" s="62">
        <v>0.9</v>
      </c>
      <c r="G151" s="37">
        <v>6</v>
      </c>
      <c r="H151" s="62">
        <v>5.4</v>
      </c>
      <c r="I151" s="62">
        <v>5.61</v>
      </c>
      <c r="J151" s="37">
        <v>132</v>
      </c>
      <c r="K151" s="37" t="s">
        <v>105</v>
      </c>
      <c r="L151" s="37" t="s">
        <v>45</v>
      </c>
      <c r="M151" s="38" t="s">
        <v>83</v>
      </c>
      <c r="N151" s="38"/>
      <c r="O151" s="37">
        <v>40</v>
      </c>
      <c r="P151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1" s="438"/>
      <c r="R151" s="438"/>
      <c r="S151" s="438"/>
      <c r="T151" s="439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06" t="s">
        <v>265</v>
      </c>
      <c r="AG151" s="78"/>
      <c r="AJ151" s="84" t="s">
        <v>45</v>
      </c>
      <c r="AK151" s="84">
        <v>0</v>
      </c>
      <c r="BB151" s="207" t="s">
        <v>67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4301031220</v>
      </c>
      <c r="D152" s="436">
        <v>4680115882669</v>
      </c>
      <c r="E152" s="436"/>
      <c r="F152" s="62">
        <v>0.9</v>
      </c>
      <c r="G152" s="37">
        <v>6</v>
      </c>
      <c r="H152" s="62">
        <v>5.4</v>
      </c>
      <c r="I152" s="62">
        <v>5.61</v>
      </c>
      <c r="J152" s="37">
        <v>132</v>
      </c>
      <c r="K152" s="37" t="s">
        <v>105</v>
      </c>
      <c r="L152" s="37" t="s">
        <v>45</v>
      </c>
      <c r="M152" s="38" t="s">
        <v>83</v>
      </c>
      <c r="N152" s="38"/>
      <c r="O152" s="37">
        <v>40</v>
      </c>
      <c r="P152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2" s="438"/>
      <c r="R152" s="438"/>
      <c r="S152" s="438"/>
      <c r="T152" s="439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08" t="s">
        <v>268</v>
      </c>
      <c r="AG152" s="78"/>
      <c r="AJ152" s="84" t="s">
        <v>45</v>
      </c>
      <c r="AK152" s="84">
        <v>0</v>
      </c>
      <c r="BB152" s="209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4301031221</v>
      </c>
      <c r="D153" s="436">
        <v>4680115882676</v>
      </c>
      <c r="E153" s="436"/>
      <c r="F153" s="62">
        <v>0.9</v>
      </c>
      <c r="G153" s="37">
        <v>6</v>
      </c>
      <c r="H153" s="62">
        <v>5.4</v>
      </c>
      <c r="I153" s="62">
        <v>5.61</v>
      </c>
      <c r="J153" s="37">
        <v>132</v>
      </c>
      <c r="K153" s="37" t="s">
        <v>105</v>
      </c>
      <c r="L153" s="37" t="s">
        <v>45</v>
      </c>
      <c r="M153" s="38" t="s">
        <v>83</v>
      </c>
      <c r="N153" s="38"/>
      <c r="O153" s="37">
        <v>40</v>
      </c>
      <c r="P153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3" s="438"/>
      <c r="R153" s="438"/>
      <c r="S153" s="438"/>
      <c r="T153" s="43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10" t="s">
        <v>271</v>
      </c>
      <c r="AG153" s="78"/>
      <c r="AJ153" s="84" t="s">
        <v>45</v>
      </c>
      <c r="AK153" s="84">
        <v>0</v>
      </c>
      <c r="BB153" s="211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443"/>
      <c r="B154" s="443"/>
      <c r="C154" s="443"/>
      <c r="D154" s="443"/>
      <c r="E154" s="443"/>
      <c r="F154" s="443"/>
      <c r="G154" s="443"/>
      <c r="H154" s="443"/>
      <c r="I154" s="443"/>
      <c r="J154" s="443"/>
      <c r="K154" s="443"/>
      <c r="L154" s="443"/>
      <c r="M154" s="443"/>
      <c r="N154" s="443"/>
      <c r="O154" s="444"/>
      <c r="P154" s="440" t="s">
        <v>40</v>
      </c>
      <c r="Q154" s="441"/>
      <c r="R154" s="441"/>
      <c r="S154" s="441"/>
      <c r="T154" s="441"/>
      <c r="U154" s="441"/>
      <c r="V154" s="442"/>
      <c r="W154" s="42" t="s">
        <v>39</v>
      </c>
      <c r="X154" s="43">
        <f>IFERROR(X150/H150,"0")+IFERROR(X151/H151,"0")+IFERROR(X152/H152,"0")+IFERROR(X153/H153,"0")</f>
        <v>0</v>
      </c>
      <c r="Y154" s="43">
        <f>IFERROR(Y150/H150,"0")+IFERROR(Y151/H151,"0")+IFERROR(Y152/H152,"0")+IFERROR(Y153/H153,"0")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443"/>
      <c r="B155" s="443"/>
      <c r="C155" s="443"/>
      <c r="D155" s="443"/>
      <c r="E155" s="443"/>
      <c r="F155" s="443"/>
      <c r="G155" s="443"/>
      <c r="H155" s="443"/>
      <c r="I155" s="443"/>
      <c r="J155" s="443"/>
      <c r="K155" s="443"/>
      <c r="L155" s="443"/>
      <c r="M155" s="443"/>
      <c r="N155" s="443"/>
      <c r="O155" s="444"/>
      <c r="P155" s="440" t="s">
        <v>40</v>
      </c>
      <c r="Q155" s="441"/>
      <c r="R155" s="441"/>
      <c r="S155" s="441"/>
      <c r="T155" s="441"/>
      <c r="U155" s="441"/>
      <c r="V155" s="442"/>
      <c r="W155" s="42" t="s">
        <v>0</v>
      </c>
      <c r="X155" s="43">
        <f>IFERROR(SUM(X150:X153),"0")</f>
        <v>0</v>
      </c>
      <c r="Y155" s="43">
        <f>IFERROR(SUM(Y150:Y153),"0")</f>
        <v>0</v>
      </c>
      <c r="Z155" s="42"/>
      <c r="AA155" s="67"/>
      <c r="AB155" s="67"/>
      <c r="AC155" s="67"/>
    </row>
    <row r="156" spans="1:68" ht="14.25" customHeight="1" x14ac:dyDescent="0.25">
      <c r="A156" s="435" t="s">
        <v>79</v>
      </c>
      <c r="B156" s="435"/>
      <c r="C156" s="435"/>
      <c r="D156" s="435"/>
      <c r="E156" s="435"/>
      <c r="F156" s="435"/>
      <c r="G156" s="435"/>
      <c r="H156" s="435"/>
      <c r="I156" s="435"/>
      <c r="J156" s="435"/>
      <c r="K156" s="435"/>
      <c r="L156" s="435"/>
      <c r="M156" s="435"/>
      <c r="N156" s="435"/>
      <c r="O156" s="435"/>
      <c r="P156" s="435"/>
      <c r="Q156" s="435"/>
      <c r="R156" s="435"/>
      <c r="S156" s="435"/>
      <c r="T156" s="435"/>
      <c r="U156" s="435"/>
      <c r="V156" s="435"/>
      <c r="W156" s="435"/>
      <c r="X156" s="435"/>
      <c r="Y156" s="435"/>
      <c r="Z156" s="435"/>
      <c r="AA156" s="66"/>
      <c r="AB156" s="66"/>
      <c r="AC156" s="80"/>
    </row>
    <row r="157" spans="1:68" ht="27" customHeight="1" x14ac:dyDescent="0.25">
      <c r="A157" s="63" t="s">
        <v>272</v>
      </c>
      <c r="B157" s="63" t="s">
        <v>273</v>
      </c>
      <c r="C157" s="36">
        <v>4301051408</v>
      </c>
      <c r="D157" s="436">
        <v>4680115881594</v>
      </c>
      <c r="E157" s="436"/>
      <c r="F157" s="62">
        <v>1.35</v>
      </c>
      <c r="G157" s="37">
        <v>6</v>
      </c>
      <c r="H157" s="62">
        <v>8.1</v>
      </c>
      <c r="I157" s="62">
        <v>8.6189999999999998</v>
      </c>
      <c r="J157" s="37">
        <v>64</v>
      </c>
      <c r="K157" s="37" t="s">
        <v>101</v>
      </c>
      <c r="L157" s="37" t="s">
        <v>45</v>
      </c>
      <c r="M157" s="38" t="s">
        <v>104</v>
      </c>
      <c r="N157" s="38"/>
      <c r="O157" s="37">
        <v>40</v>
      </c>
      <c r="P157" s="5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7" s="438"/>
      <c r="R157" s="438"/>
      <c r="S157" s="438"/>
      <c r="T157" s="439"/>
      <c r="U157" s="39" t="s">
        <v>45</v>
      </c>
      <c r="V157" s="39" t="s">
        <v>45</v>
      </c>
      <c r="W157" s="40" t="s">
        <v>0</v>
      </c>
      <c r="X157" s="58">
        <v>0</v>
      </c>
      <c r="Y157" s="55">
        <f t="shared" ref="Y157:Y164" si="15"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12" t="s">
        <v>274</v>
      </c>
      <c r="AG157" s="78"/>
      <c r="AJ157" s="84" t="s">
        <v>45</v>
      </c>
      <c r="AK157" s="84">
        <v>0</v>
      </c>
      <c r="BB157" s="213" t="s">
        <v>67</v>
      </c>
      <c r="BM157" s="78">
        <f t="shared" ref="BM157:BM164" si="16">IFERROR(X157*I157/H157,"0")</f>
        <v>0</v>
      </c>
      <c r="BN157" s="78">
        <f t="shared" ref="BN157:BN164" si="17">IFERROR(Y157*I157/H157,"0")</f>
        <v>0</v>
      </c>
      <c r="BO157" s="78">
        <f t="shared" ref="BO157:BO164" si="18">IFERROR(1/J157*(X157/H157),"0")</f>
        <v>0</v>
      </c>
      <c r="BP157" s="78">
        <f t="shared" ref="BP157:BP164" si="19">IFERROR(1/J157*(Y157/H157),"0")</f>
        <v>0</v>
      </c>
    </row>
    <row r="158" spans="1:68" ht="27" customHeight="1" x14ac:dyDescent="0.25">
      <c r="A158" s="63" t="s">
        <v>275</v>
      </c>
      <c r="B158" s="63" t="s">
        <v>276</v>
      </c>
      <c r="C158" s="36">
        <v>4301051411</v>
      </c>
      <c r="D158" s="436">
        <v>4680115881617</v>
      </c>
      <c r="E158" s="436"/>
      <c r="F158" s="62">
        <v>1.35</v>
      </c>
      <c r="G158" s="37">
        <v>6</v>
      </c>
      <c r="H158" s="62">
        <v>8.1</v>
      </c>
      <c r="I158" s="62">
        <v>8.6010000000000009</v>
      </c>
      <c r="J158" s="37">
        <v>64</v>
      </c>
      <c r="K158" s="37" t="s">
        <v>101</v>
      </c>
      <c r="L158" s="37" t="s">
        <v>45</v>
      </c>
      <c r="M158" s="38" t="s">
        <v>104</v>
      </c>
      <c r="N158" s="38"/>
      <c r="O158" s="37">
        <v>40</v>
      </c>
      <c r="P158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8" s="438"/>
      <c r="R158" s="438"/>
      <c r="S158" s="438"/>
      <c r="T158" s="43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si="15"/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14" t="s">
        <v>277</v>
      </c>
      <c r="AG158" s="78"/>
      <c r="AJ158" s="84" t="s">
        <v>45</v>
      </c>
      <c r="AK158" s="84">
        <v>0</v>
      </c>
      <c r="BB158" s="215" t="s">
        <v>67</v>
      </c>
      <c r="BM158" s="78">
        <f t="shared" si="16"/>
        <v>0</v>
      </c>
      <c r="BN158" s="78">
        <f t="shared" si="17"/>
        <v>0</v>
      </c>
      <c r="BO158" s="78">
        <f t="shared" si="18"/>
        <v>0</v>
      </c>
      <c r="BP158" s="78">
        <f t="shared" si="19"/>
        <v>0</v>
      </c>
    </row>
    <row r="159" spans="1:68" ht="16.5" customHeight="1" x14ac:dyDescent="0.25">
      <c r="A159" s="63" t="s">
        <v>278</v>
      </c>
      <c r="B159" s="63" t="s">
        <v>279</v>
      </c>
      <c r="C159" s="36">
        <v>4301051656</v>
      </c>
      <c r="D159" s="436">
        <v>4680115880573</v>
      </c>
      <c r="E159" s="436"/>
      <c r="F159" s="62">
        <v>1.45</v>
      </c>
      <c r="G159" s="37">
        <v>6</v>
      </c>
      <c r="H159" s="62">
        <v>8.6999999999999993</v>
      </c>
      <c r="I159" s="62">
        <v>9.2189999999999994</v>
      </c>
      <c r="J159" s="37">
        <v>64</v>
      </c>
      <c r="K159" s="37" t="s">
        <v>101</v>
      </c>
      <c r="L159" s="37" t="s">
        <v>45</v>
      </c>
      <c r="M159" s="38" t="s">
        <v>104</v>
      </c>
      <c r="N159" s="38"/>
      <c r="O159" s="37">
        <v>45</v>
      </c>
      <c r="P159" s="5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9" s="438"/>
      <c r="R159" s="438"/>
      <c r="S159" s="438"/>
      <c r="T159" s="43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15"/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16" t="s">
        <v>280</v>
      </c>
      <c r="AG159" s="78"/>
      <c r="AJ159" s="84" t="s">
        <v>45</v>
      </c>
      <c r="AK159" s="84">
        <v>0</v>
      </c>
      <c r="BB159" s="217" t="s">
        <v>67</v>
      </c>
      <c r="BM159" s="78">
        <f t="shared" si="16"/>
        <v>0</v>
      </c>
      <c r="BN159" s="78">
        <f t="shared" si="17"/>
        <v>0</v>
      </c>
      <c r="BO159" s="78">
        <f t="shared" si="18"/>
        <v>0</v>
      </c>
      <c r="BP159" s="78">
        <f t="shared" si="19"/>
        <v>0</v>
      </c>
    </row>
    <row r="160" spans="1:68" ht="27" customHeight="1" x14ac:dyDescent="0.25">
      <c r="A160" s="63" t="s">
        <v>281</v>
      </c>
      <c r="B160" s="63" t="s">
        <v>282</v>
      </c>
      <c r="C160" s="36">
        <v>4301051407</v>
      </c>
      <c r="D160" s="436">
        <v>4680115882195</v>
      </c>
      <c r="E160" s="436"/>
      <c r="F160" s="62">
        <v>0.4</v>
      </c>
      <c r="G160" s="37">
        <v>6</v>
      </c>
      <c r="H160" s="62">
        <v>2.4</v>
      </c>
      <c r="I160" s="62">
        <v>2.67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0" s="438"/>
      <c r="R160" s="438"/>
      <c r="S160" s="438"/>
      <c r="T160" s="43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5"/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274</v>
      </c>
      <c r="AG160" s="78"/>
      <c r="AJ160" s="84" t="s">
        <v>45</v>
      </c>
      <c r="AK160" s="84">
        <v>0</v>
      </c>
      <c r="BB160" s="219" t="s">
        <v>67</v>
      </c>
      <c r="BM160" s="78">
        <f t="shared" si="16"/>
        <v>0</v>
      </c>
      <c r="BN160" s="78">
        <f t="shared" si="17"/>
        <v>0</v>
      </c>
      <c r="BO160" s="78">
        <f t="shared" si="18"/>
        <v>0</v>
      </c>
      <c r="BP160" s="78">
        <f t="shared" si="19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4301051752</v>
      </c>
      <c r="D161" s="436">
        <v>4680115882607</v>
      </c>
      <c r="E161" s="436"/>
      <c r="F161" s="62">
        <v>0.3</v>
      </c>
      <c r="G161" s="37">
        <v>6</v>
      </c>
      <c r="H161" s="62">
        <v>1.8</v>
      </c>
      <c r="I161" s="62">
        <v>2.052</v>
      </c>
      <c r="J161" s="37">
        <v>182</v>
      </c>
      <c r="K161" s="37" t="s">
        <v>84</v>
      </c>
      <c r="L161" s="37" t="s">
        <v>45</v>
      </c>
      <c r="M161" s="38" t="s">
        <v>126</v>
      </c>
      <c r="N161" s="38"/>
      <c r="O161" s="37">
        <v>45</v>
      </c>
      <c r="P161" s="5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1" s="438"/>
      <c r="R161" s="438"/>
      <c r="S161" s="438"/>
      <c r="T161" s="43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5"/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20" t="s">
        <v>285</v>
      </c>
      <c r="AG161" s="78"/>
      <c r="AJ161" s="84" t="s">
        <v>45</v>
      </c>
      <c r="AK161" s="84">
        <v>0</v>
      </c>
      <c r="BB161" s="221" t="s">
        <v>67</v>
      </c>
      <c r="BM161" s="78">
        <f t="shared" si="16"/>
        <v>0</v>
      </c>
      <c r="BN161" s="78">
        <f t="shared" si="17"/>
        <v>0</v>
      </c>
      <c r="BO161" s="78">
        <f t="shared" si="18"/>
        <v>0</v>
      </c>
      <c r="BP161" s="78">
        <f t="shared" si="19"/>
        <v>0</v>
      </c>
    </row>
    <row r="162" spans="1:68" ht="27" customHeight="1" x14ac:dyDescent="0.25">
      <c r="A162" s="63" t="s">
        <v>286</v>
      </c>
      <c r="B162" s="63" t="s">
        <v>287</v>
      </c>
      <c r="C162" s="36">
        <v>4301051666</v>
      </c>
      <c r="D162" s="436">
        <v>4680115880092</v>
      </c>
      <c r="E162" s="436"/>
      <c r="F162" s="62">
        <v>0.4</v>
      </c>
      <c r="G162" s="37">
        <v>6</v>
      </c>
      <c r="H162" s="62">
        <v>2.4</v>
      </c>
      <c r="I162" s="62">
        <v>2.6520000000000001</v>
      </c>
      <c r="J162" s="37">
        <v>182</v>
      </c>
      <c r="K162" s="37" t="s">
        <v>84</v>
      </c>
      <c r="L162" s="37" t="s">
        <v>45</v>
      </c>
      <c r="M162" s="38" t="s">
        <v>104</v>
      </c>
      <c r="N162" s="38"/>
      <c r="O162" s="37">
        <v>45</v>
      </c>
      <c r="P162" s="5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2" s="438"/>
      <c r="R162" s="438"/>
      <c r="S162" s="438"/>
      <c r="T162" s="43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5"/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22" t="s">
        <v>280</v>
      </c>
      <c r="AG162" s="78"/>
      <c r="AJ162" s="84" t="s">
        <v>45</v>
      </c>
      <c r="AK162" s="84">
        <v>0</v>
      </c>
      <c r="BB162" s="223" t="s">
        <v>67</v>
      </c>
      <c r="BM162" s="78">
        <f t="shared" si="16"/>
        <v>0</v>
      </c>
      <c r="BN162" s="78">
        <f t="shared" si="17"/>
        <v>0</v>
      </c>
      <c r="BO162" s="78">
        <f t="shared" si="18"/>
        <v>0</v>
      </c>
      <c r="BP162" s="78">
        <f t="shared" si="19"/>
        <v>0</v>
      </c>
    </row>
    <row r="163" spans="1:68" ht="27" customHeight="1" x14ac:dyDescent="0.25">
      <c r="A163" s="63" t="s">
        <v>288</v>
      </c>
      <c r="B163" s="63" t="s">
        <v>289</v>
      </c>
      <c r="C163" s="36">
        <v>4301051668</v>
      </c>
      <c r="D163" s="436">
        <v>4680115880221</v>
      </c>
      <c r="E163" s="436"/>
      <c r="F163" s="62">
        <v>0.4</v>
      </c>
      <c r="G163" s="37">
        <v>6</v>
      </c>
      <c r="H163" s="62">
        <v>2.4</v>
      </c>
      <c r="I163" s="62">
        <v>2.6520000000000001</v>
      </c>
      <c r="J163" s="37">
        <v>182</v>
      </c>
      <c r="K163" s="37" t="s">
        <v>84</v>
      </c>
      <c r="L163" s="37" t="s">
        <v>45</v>
      </c>
      <c r="M163" s="38" t="s">
        <v>104</v>
      </c>
      <c r="N163" s="38"/>
      <c r="O163" s="37">
        <v>45</v>
      </c>
      <c r="P163" s="5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3" s="438"/>
      <c r="R163" s="438"/>
      <c r="S163" s="438"/>
      <c r="T163" s="43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5"/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24" t="s">
        <v>280</v>
      </c>
      <c r="AG163" s="78"/>
      <c r="AJ163" s="84" t="s">
        <v>45</v>
      </c>
      <c r="AK163" s="84">
        <v>0</v>
      </c>
      <c r="BB163" s="225" t="s">
        <v>67</v>
      </c>
      <c r="BM163" s="78">
        <f t="shared" si="16"/>
        <v>0</v>
      </c>
      <c r="BN163" s="78">
        <f t="shared" si="17"/>
        <v>0</v>
      </c>
      <c r="BO163" s="78">
        <f t="shared" si="18"/>
        <v>0</v>
      </c>
      <c r="BP163" s="78">
        <f t="shared" si="19"/>
        <v>0</v>
      </c>
    </row>
    <row r="164" spans="1:68" ht="27" customHeight="1" x14ac:dyDescent="0.25">
      <c r="A164" s="63" t="s">
        <v>290</v>
      </c>
      <c r="B164" s="63" t="s">
        <v>291</v>
      </c>
      <c r="C164" s="36">
        <v>4301051410</v>
      </c>
      <c r="D164" s="436">
        <v>4680115882164</v>
      </c>
      <c r="E164" s="436"/>
      <c r="F164" s="62">
        <v>0.4</v>
      </c>
      <c r="G164" s="37">
        <v>6</v>
      </c>
      <c r="H164" s="62">
        <v>2.4</v>
      </c>
      <c r="I164" s="62">
        <v>2.6579999999999999</v>
      </c>
      <c r="J164" s="37">
        <v>182</v>
      </c>
      <c r="K164" s="37" t="s">
        <v>84</v>
      </c>
      <c r="L164" s="37" t="s">
        <v>45</v>
      </c>
      <c r="M164" s="38" t="s">
        <v>104</v>
      </c>
      <c r="N164" s="38"/>
      <c r="O164" s="37">
        <v>40</v>
      </c>
      <c r="P16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4" s="438"/>
      <c r="R164" s="438"/>
      <c r="S164" s="438"/>
      <c r="T164" s="43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5"/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26" t="s">
        <v>292</v>
      </c>
      <c r="AG164" s="78"/>
      <c r="AJ164" s="84" t="s">
        <v>45</v>
      </c>
      <c r="AK164" s="84">
        <v>0</v>
      </c>
      <c r="BB164" s="227" t="s">
        <v>67</v>
      </c>
      <c r="BM164" s="78">
        <f t="shared" si="16"/>
        <v>0</v>
      </c>
      <c r="BN164" s="78">
        <f t="shared" si="17"/>
        <v>0</v>
      </c>
      <c r="BO164" s="78">
        <f t="shared" si="18"/>
        <v>0</v>
      </c>
      <c r="BP164" s="78">
        <f t="shared" si="19"/>
        <v>0</v>
      </c>
    </row>
    <row r="165" spans="1:68" x14ac:dyDescent="0.2">
      <c r="A165" s="443"/>
      <c r="B165" s="443"/>
      <c r="C165" s="443"/>
      <c r="D165" s="443"/>
      <c r="E165" s="443"/>
      <c r="F165" s="443"/>
      <c r="G165" s="443"/>
      <c r="H165" s="443"/>
      <c r="I165" s="443"/>
      <c r="J165" s="443"/>
      <c r="K165" s="443"/>
      <c r="L165" s="443"/>
      <c r="M165" s="443"/>
      <c r="N165" s="443"/>
      <c r="O165" s="444"/>
      <c r="P165" s="440" t="s">
        <v>40</v>
      </c>
      <c r="Q165" s="441"/>
      <c r="R165" s="441"/>
      <c r="S165" s="441"/>
      <c r="T165" s="441"/>
      <c r="U165" s="441"/>
      <c r="V165" s="442"/>
      <c r="W165" s="42" t="s">
        <v>39</v>
      </c>
      <c r="X165" s="43">
        <f>IFERROR(X157/H157,"0")+IFERROR(X158/H158,"0")+IFERROR(X159/H159,"0")+IFERROR(X160/H160,"0")+IFERROR(X161/H161,"0")+IFERROR(X162/H162,"0")+IFERROR(X163/H163,"0")+IFERROR(X164/H164,"0")</f>
        <v>0</v>
      </c>
      <c r="Y165" s="43">
        <f>IFERROR(Y157/H157,"0")+IFERROR(Y158/H158,"0")+IFERROR(Y159/H159,"0")+IFERROR(Y160/H160,"0")+IFERROR(Y161/H161,"0")+IFERROR(Y162/H162,"0")+IFERROR(Y163/H163,"0")+IFERROR(Y164/H164,"0")</f>
        <v>0</v>
      </c>
      <c r="Z165" s="43">
        <f>IFERROR(IF(Z157="",0,Z157),"0")+IFERROR(IF(Z158="",0,Z158),"0")+IFERROR(IF(Z159="",0,Z159),"0")+IFERROR(IF(Z160="",0,Z160),"0")+IFERROR(IF(Z161="",0,Z161),"0")+IFERROR(IF(Z162="",0,Z162),"0")+IFERROR(IF(Z163="",0,Z163),"0")+IFERROR(IF(Z164="",0,Z164),"0")</f>
        <v>0</v>
      </c>
      <c r="AA165" s="67"/>
      <c r="AB165" s="67"/>
      <c r="AC165" s="67"/>
    </row>
    <row r="166" spans="1:68" x14ac:dyDescent="0.2">
      <c r="A166" s="443"/>
      <c r="B166" s="443"/>
      <c r="C166" s="443"/>
      <c r="D166" s="443"/>
      <c r="E166" s="443"/>
      <c r="F166" s="443"/>
      <c r="G166" s="443"/>
      <c r="H166" s="443"/>
      <c r="I166" s="443"/>
      <c r="J166" s="443"/>
      <c r="K166" s="443"/>
      <c r="L166" s="443"/>
      <c r="M166" s="443"/>
      <c r="N166" s="443"/>
      <c r="O166" s="444"/>
      <c r="P166" s="440" t="s">
        <v>40</v>
      </c>
      <c r="Q166" s="441"/>
      <c r="R166" s="441"/>
      <c r="S166" s="441"/>
      <c r="T166" s="441"/>
      <c r="U166" s="441"/>
      <c r="V166" s="442"/>
      <c r="W166" s="42" t="s">
        <v>0</v>
      </c>
      <c r="X166" s="43">
        <f>IFERROR(SUM(X157:X164),"0")</f>
        <v>0</v>
      </c>
      <c r="Y166" s="43">
        <f>IFERROR(SUM(Y157:Y164),"0")</f>
        <v>0</v>
      </c>
      <c r="Z166" s="42"/>
      <c r="AA166" s="67"/>
      <c r="AB166" s="67"/>
      <c r="AC166" s="67"/>
    </row>
    <row r="167" spans="1:68" ht="14.25" customHeight="1" x14ac:dyDescent="0.25">
      <c r="A167" s="435" t="s">
        <v>141</v>
      </c>
      <c r="B167" s="435"/>
      <c r="C167" s="435"/>
      <c r="D167" s="435"/>
      <c r="E167" s="435"/>
      <c r="F167" s="435"/>
      <c r="G167" s="435"/>
      <c r="H167" s="435"/>
      <c r="I167" s="435"/>
      <c r="J167" s="435"/>
      <c r="K167" s="435"/>
      <c r="L167" s="435"/>
      <c r="M167" s="435"/>
      <c r="N167" s="435"/>
      <c r="O167" s="435"/>
      <c r="P167" s="435"/>
      <c r="Q167" s="435"/>
      <c r="R167" s="435"/>
      <c r="S167" s="435"/>
      <c r="T167" s="435"/>
      <c r="U167" s="435"/>
      <c r="V167" s="435"/>
      <c r="W167" s="435"/>
      <c r="X167" s="435"/>
      <c r="Y167" s="435"/>
      <c r="Z167" s="435"/>
      <c r="AA167" s="66"/>
      <c r="AB167" s="66"/>
      <c r="AC167" s="80"/>
    </row>
    <row r="168" spans="1:68" ht="27" customHeight="1" x14ac:dyDescent="0.25">
      <c r="A168" s="63" t="s">
        <v>293</v>
      </c>
      <c r="B168" s="63" t="s">
        <v>294</v>
      </c>
      <c r="C168" s="36">
        <v>4301060389</v>
      </c>
      <c r="D168" s="436">
        <v>4680115880801</v>
      </c>
      <c r="E168" s="436"/>
      <c r="F168" s="62">
        <v>0.4</v>
      </c>
      <c r="G168" s="37">
        <v>6</v>
      </c>
      <c r="H168" s="62">
        <v>2.4</v>
      </c>
      <c r="I168" s="62">
        <v>2.6520000000000001</v>
      </c>
      <c r="J168" s="37">
        <v>182</v>
      </c>
      <c r="K168" s="37" t="s">
        <v>84</v>
      </c>
      <c r="L168" s="37" t="s">
        <v>45</v>
      </c>
      <c r="M168" s="38" t="s">
        <v>104</v>
      </c>
      <c r="N168" s="38"/>
      <c r="O168" s="37">
        <v>40</v>
      </c>
      <c r="P168" s="5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8" s="438"/>
      <c r="R168" s="438"/>
      <c r="S168" s="438"/>
      <c r="T168" s="439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28" t="s">
        <v>295</v>
      </c>
      <c r="AG168" s="78"/>
      <c r="AJ168" s="84" t="s">
        <v>45</v>
      </c>
      <c r="AK168" s="84">
        <v>0</v>
      </c>
      <c r="BB168" s="229" t="s">
        <v>67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443"/>
      <c r="B169" s="443"/>
      <c r="C169" s="443"/>
      <c r="D169" s="443"/>
      <c r="E169" s="443"/>
      <c r="F169" s="443"/>
      <c r="G169" s="443"/>
      <c r="H169" s="443"/>
      <c r="I169" s="443"/>
      <c r="J169" s="443"/>
      <c r="K169" s="443"/>
      <c r="L169" s="443"/>
      <c r="M169" s="443"/>
      <c r="N169" s="443"/>
      <c r="O169" s="444"/>
      <c r="P169" s="440" t="s">
        <v>40</v>
      </c>
      <c r="Q169" s="441"/>
      <c r="R169" s="441"/>
      <c r="S169" s="441"/>
      <c r="T169" s="441"/>
      <c r="U169" s="441"/>
      <c r="V169" s="442"/>
      <c r="W169" s="42" t="s">
        <v>39</v>
      </c>
      <c r="X169" s="43">
        <f>IFERROR(X168/H168,"0")</f>
        <v>0</v>
      </c>
      <c r="Y169" s="43">
        <f>IFERROR(Y168/H168,"0")</f>
        <v>0</v>
      </c>
      <c r="Z169" s="43">
        <f>IFERROR(IF(Z168="",0,Z168),"0")</f>
        <v>0</v>
      </c>
      <c r="AA169" s="67"/>
      <c r="AB169" s="67"/>
      <c r="AC169" s="67"/>
    </row>
    <row r="170" spans="1:68" x14ac:dyDescent="0.2">
      <c r="A170" s="443"/>
      <c r="B170" s="443"/>
      <c r="C170" s="443"/>
      <c r="D170" s="443"/>
      <c r="E170" s="443"/>
      <c r="F170" s="443"/>
      <c r="G170" s="443"/>
      <c r="H170" s="443"/>
      <c r="I170" s="443"/>
      <c r="J170" s="443"/>
      <c r="K170" s="443"/>
      <c r="L170" s="443"/>
      <c r="M170" s="443"/>
      <c r="N170" s="443"/>
      <c r="O170" s="444"/>
      <c r="P170" s="440" t="s">
        <v>40</v>
      </c>
      <c r="Q170" s="441"/>
      <c r="R170" s="441"/>
      <c r="S170" s="441"/>
      <c r="T170" s="441"/>
      <c r="U170" s="441"/>
      <c r="V170" s="442"/>
      <c r="W170" s="42" t="s">
        <v>0</v>
      </c>
      <c r="X170" s="43">
        <f>IFERROR(SUM(X168:X168),"0")</f>
        <v>0</v>
      </c>
      <c r="Y170" s="43">
        <f>IFERROR(SUM(Y168:Y168),"0")</f>
        <v>0</v>
      </c>
      <c r="Z170" s="42"/>
      <c r="AA170" s="67"/>
      <c r="AB170" s="67"/>
      <c r="AC170" s="67"/>
    </row>
    <row r="171" spans="1:68" ht="16.5" customHeight="1" x14ac:dyDescent="0.25">
      <c r="A171" s="434" t="s">
        <v>296</v>
      </c>
      <c r="B171" s="434"/>
      <c r="C171" s="434"/>
      <c r="D171" s="434"/>
      <c r="E171" s="434"/>
      <c r="F171" s="434"/>
      <c r="G171" s="434"/>
      <c r="H171" s="434"/>
      <c r="I171" s="434"/>
      <c r="J171" s="434"/>
      <c r="K171" s="434"/>
      <c r="L171" s="434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434"/>
      <c r="AA171" s="65"/>
      <c r="AB171" s="65"/>
      <c r="AC171" s="79"/>
    </row>
    <row r="172" spans="1:68" ht="14.25" customHeight="1" x14ac:dyDescent="0.25">
      <c r="A172" s="435" t="s">
        <v>96</v>
      </c>
      <c r="B172" s="435"/>
      <c r="C172" s="435"/>
      <c r="D172" s="435"/>
      <c r="E172" s="435"/>
      <c r="F172" s="435"/>
      <c r="G172" s="435"/>
      <c r="H172" s="435"/>
      <c r="I172" s="435"/>
      <c r="J172" s="435"/>
      <c r="K172" s="435"/>
      <c r="L172" s="435"/>
      <c r="M172" s="435"/>
      <c r="N172" s="435"/>
      <c r="O172" s="435"/>
      <c r="P172" s="435"/>
      <c r="Q172" s="435"/>
      <c r="R172" s="435"/>
      <c r="S172" s="435"/>
      <c r="T172" s="435"/>
      <c r="U172" s="435"/>
      <c r="V172" s="435"/>
      <c r="W172" s="435"/>
      <c r="X172" s="435"/>
      <c r="Y172" s="435"/>
      <c r="Z172" s="435"/>
      <c r="AA172" s="66"/>
      <c r="AB172" s="66"/>
      <c r="AC172" s="80"/>
    </row>
    <row r="173" spans="1:68" ht="27" customHeight="1" x14ac:dyDescent="0.25">
      <c r="A173" s="63" t="s">
        <v>297</v>
      </c>
      <c r="B173" s="63" t="s">
        <v>298</v>
      </c>
      <c r="C173" s="36">
        <v>4301011826</v>
      </c>
      <c r="D173" s="436">
        <v>4680115884137</v>
      </c>
      <c r="E173" s="436"/>
      <c r="F173" s="62">
        <v>1.45</v>
      </c>
      <c r="G173" s="37">
        <v>8</v>
      </c>
      <c r="H173" s="62">
        <v>11.6</v>
      </c>
      <c r="I173" s="62">
        <v>12.035</v>
      </c>
      <c r="J173" s="37">
        <v>64</v>
      </c>
      <c r="K173" s="37" t="s">
        <v>101</v>
      </c>
      <c r="L173" s="37" t="s">
        <v>45</v>
      </c>
      <c r="M173" s="38" t="s">
        <v>100</v>
      </c>
      <c r="N173" s="38"/>
      <c r="O173" s="37">
        <v>55</v>
      </c>
      <c r="P173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73" s="438"/>
      <c r="R173" s="438"/>
      <c r="S173" s="438"/>
      <c r="T173" s="439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ref="Y173:Y178" si="20"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30" t="s">
        <v>299</v>
      </c>
      <c r="AG173" s="78"/>
      <c r="AJ173" s="84" t="s">
        <v>45</v>
      </c>
      <c r="AK173" s="84">
        <v>0</v>
      </c>
      <c r="BB173" s="231" t="s">
        <v>67</v>
      </c>
      <c r="BM173" s="78">
        <f t="shared" ref="BM173:BM178" si="21">IFERROR(X173*I173/H173,"0")</f>
        <v>0</v>
      </c>
      <c r="BN173" s="78">
        <f t="shared" ref="BN173:BN178" si="22">IFERROR(Y173*I173/H173,"0")</f>
        <v>0</v>
      </c>
      <c r="BO173" s="78">
        <f t="shared" ref="BO173:BO178" si="23">IFERROR(1/J173*(X173/H173),"0")</f>
        <v>0</v>
      </c>
      <c r="BP173" s="78">
        <f t="shared" ref="BP173:BP178" si="24">IFERROR(1/J173*(Y173/H173),"0")</f>
        <v>0</v>
      </c>
    </row>
    <row r="174" spans="1:68" ht="27" customHeight="1" x14ac:dyDescent="0.25">
      <c r="A174" s="63" t="s">
        <v>300</v>
      </c>
      <c r="B174" s="63" t="s">
        <v>301</v>
      </c>
      <c r="C174" s="36">
        <v>4301011724</v>
      </c>
      <c r="D174" s="436">
        <v>4680115884236</v>
      </c>
      <c r="E174" s="436"/>
      <c r="F174" s="62">
        <v>1.45</v>
      </c>
      <c r="G174" s="37">
        <v>8</v>
      </c>
      <c r="H174" s="62">
        <v>11.6</v>
      </c>
      <c r="I174" s="62">
        <v>12.035</v>
      </c>
      <c r="J174" s="37">
        <v>64</v>
      </c>
      <c r="K174" s="37" t="s">
        <v>101</v>
      </c>
      <c r="L174" s="37" t="s">
        <v>45</v>
      </c>
      <c r="M174" s="38" t="s">
        <v>100</v>
      </c>
      <c r="N174" s="38"/>
      <c r="O174" s="37">
        <v>55</v>
      </c>
      <c r="P174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74" s="438"/>
      <c r="R174" s="438"/>
      <c r="S174" s="438"/>
      <c r="T174" s="439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0"/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32" t="s">
        <v>302</v>
      </c>
      <c r="AG174" s="78"/>
      <c r="AJ174" s="84" t="s">
        <v>45</v>
      </c>
      <c r="AK174" s="84">
        <v>0</v>
      </c>
      <c r="BB174" s="233" t="s">
        <v>67</v>
      </c>
      <c r="BM174" s="78">
        <f t="shared" si="21"/>
        <v>0</v>
      </c>
      <c r="BN174" s="78">
        <f t="shared" si="22"/>
        <v>0</v>
      </c>
      <c r="BO174" s="78">
        <f t="shared" si="23"/>
        <v>0</v>
      </c>
      <c r="BP174" s="78">
        <f t="shared" si="24"/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4301011721</v>
      </c>
      <c r="D175" s="436">
        <v>4680115884175</v>
      </c>
      <c r="E175" s="436"/>
      <c r="F175" s="62">
        <v>1.45</v>
      </c>
      <c r="G175" s="37">
        <v>8</v>
      </c>
      <c r="H175" s="62">
        <v>11.6</v>
      </c>
      <c r="I175" s="62">
        <v>12.035</v>
      </c>
      <c r="J175" s="37">
        <v>64</v>
      </c>
      <c r="K175" s="37" t="s">
        <v>101</v>
      </c>
      <c r="L175" s="37" t="s">
        <v>45</v>
      </c>
      <c r="M175" s="38" t="s">
        <v>100</v>
      </c>
      <c r="N175" s="38"/>
      <c r="O175" s="37">
        <v>55</v>
      </c>
      <c r="P175" s="5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75" s="438"/>
      <c r="R175" s="438"/>
      <c r="S175" s="438"/>
      <c r="T175" s="439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0"/>
        <v>0</v>
      </c>
      <c r="Z175" s="41" t="str">
        <f>IFERROR(IF(Y175=0,"",ROUNDUP(Y175/H175,0)*0.01898),"")</f>
        <v/>
      </c>
      <c r="AA175" s="68" t="s">
        <v>45</v>
      </c>
      <c r="AB175" s="69" t="s">
        <v>45</v>
      </c>
      <c r="AC175" s="234" t="s">
        <v>305</v>
      </c>
      <c r="AG175" s="78"/>
      <c r="AJ175" s="84" t="s">
        <v>45</v>
      </c>
      <c r="AK175" s="84">
        <v>0</v>
      </c>
      <c r="BB175" s="235" t="s">
        <v>67</v>
      </c>
      <c r="BM175" s="78">
        <f t="shared" si="21"/>
        <v>0</v>
      </c>
      <c r="BN175" s="78">
        <f t="shared" si="22"/>
        <v>0</v>
      </c>
      <c r="BO175" s="78">
        <f t="shared" si="23"/>
        <v>0</v>
      </c>
      <c r="BP175" s="78">
        <f t="shared" si="24"/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4301011824</v>
      </c>
      <c r="D176" s="436">
        <v>4680115884144</v>
      </c>
      <c r="E176" s="436"/>
      <c r="F176" s="62">
        <v>0.4</v>
      </c>
      <c r="G176" s="37">
        <v>10</v>
      </c>
      <c r="H176" s="62">
        <v>4</v>
      </c>
      <c r="I176" s="62">
        <v>4.21</v>
      </c>
      <c r="J176" s="37">
        <v>132</v>
      </c>
      <c r="K176" s="37" t="s">
        <v>105</v>
      </c>
      <c r="L176" s="37" t="s">
        <v>45</v>
      </c>
      <c r="M176" s="38" t="s">
        <v>100</v>
      </c>
      <c r="N176" s="38"/>
      <c r="O176" s="37">
        <v>55</v>
      </c>
      <c r="P176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6" s="438"/>
      <c r="R176" s="438"/>
      <c r="S176" s="438"/>
      <c r="T176" s="439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0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36" t="s">
        <v>299</v>
      </c>
      <c r="AG176" s="78"/>
      <c r="AJ176" s="84" t="s">
        <v>45</v>
      </c>
      <c r="AK176" s="84">
        <v>0</v>
      </c>
      <c r="BB176" s="237" t="s">
        <v>67</v>
      </c>
      <c r="BM176" s="78">
        <f t="shared" si="21"/>
        <v>0</v>
      </c>
      <c r="BN176" s="78">
        <f t="shared" si="22"/>
        <v>0</v>
      </c>
      <c r="BO176" s="78">
        <f t="shared" si="23"/>
        <v>0</v>
      </c>
      <c r="BP176" s="78">
        <f t="shared" si="24"/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4301011726</v>
      </c>
      <c r="D177" s="436">
        <v>4680115884182</v>
      </c>
      <c r="E177" s="436"/>
      <c r="F177" s="62">
        <v>0.37</v>
      </c>
      <c r="G177" s="37">
        <v>10</v>
      </c>
      <c r="H177" s="62">
        <v>3.7</v>
      </c>
      <c r="I177" s="62">
        <v>3.91</v>
      </c>
      <c r="J177" s="37">
        <v>132</v>
      </c>
      <c r="K177" s="37" t="s">
        <v>105</v>
      </c>
      <c r="L177" s="37" t="s">
        <v>45</v>
      </c>
      <c r="M177" s="38" t="s">
        <v>100</v>
      </c>
      <c r="N177" s="38"/>
      <c r="O177" s="37">
        <v>55</v>
      </c>
      <c r="P177" s="5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7" s="438"/>
      <c r="R177" s="438"/>
      <c r="S177" s="438"/>
      <c r="T177" s="439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0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38" t="s">
        <v>302</v>
      </c>
      <c r="AG177" s="78"/>
      <c r="AJ177" s="84" t="s">
        <v>45</v>
      </c>
      <c r="AK177" s="84">
        <v>0</v>
      </c>
      <c r="BB177" s="239" t="s">
        <v>67</v>
      </c>
      <c r="BM177" s="78">
        <f t="shared" si="21"/>
        <v>0</v>
      </c>
      <c r="BN177" s="78">
        <f t="shared" si="22"/>
        <v>0</v>
      </c>
      <c r="BO177" s="78">
        <f t="shared" si="23"/>
        <v>0</v>
      </c>
      <c r="BP177" s="78">
        <f t="shared" si="24"/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4301011722</v>
      </c>
      <c r="D178" s="436">
        <v>4680115884205</v>
      </c>
      <c r="E178" s="436"/>
      <c r="F178" s="62">
        <v>0.4</v>
      </c>
      <c r="G178" s="37">
        <v>10</v>
      </c>
      <c r="H178" s="62">
        <v>4</v>
      </c>
      <c r="I178" s="62">
        <v>4.21</v>
      </c>
      <c r="J178" s="37">
        <v>132</v>
      </c>
      <c r="K178" s="37" t="s">
        <v>105</v>
      </c>
      <c r="L178" s="37" t="s">
        <v>45</v>
      </c>
      <c r="M178" s="38" t="s">
        <v>100</v>
      </c>
      <c r="N178" s="38"/>
      <c r="O178" s="37">
        <v>55</v>
      </c>
      <c r="P178" s="5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8" s="438"/>
      <c r="R178" s="438"/>
      <c r="S178" s="438"/>
      <c r="T178" s="439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0" t="s">
        <v>305</v>
      </c>
      <c r="AG178" s="78"/>
      <c r="AJ178" s="84" t="s">
        <v>45</v>
      </c>
      <c r="AK178" s="84">
        <v>0</v>
      </c>
      <c r="BB178" s="241" t="s">
        <v>67</v>
      </c>
      <c r="BM178" s="78">
        <f t="shared" si="21"/>
        <v>0</v>
      </c>
      <c r="BN178" s="78">
        <f t="shared" si="22"/>
        <v>0</v>
      </c>
      <c r="BO178" s="78">
        <f t="shared" si="23"/>
        <v>0</v>
      </c>
      <c r="BP178" s="78">
        <f t="shared" si="24"/>
        <v>0</v>
      </c>
    </row>
    <row r="179" spans="1:68" x14ac:dyDescent="0.2">
      <c r="A179" s="443"/>
      <c r="B179" s="443"/>
      <c r="C179" s="443"/>
      <c r="D179" s="443"/>
      <c r="E179" s="443"/>
      <c r="F179" s="443"/>
      <c r="G179" s="443"/>
      <c r="H179" s="443"/>
      <c r="I179" s="443"/>
      <c r="J179" s="443"/>
      <c r="K179" s="443"/>
      <c r="L179" s="443"/>
      <c r="M179" s="443"/>
      <c r="N179" s="443"/>
      <c r="O179" s="444"/>
      <c r="P179" s="440" t="s">
        <v>40</v>
      </c>
      <c r="Q179" s="441"/>
      <c r="R179" s="441"/>
      <c r="S179" s="441"/>
      <c r="T179" s="441"/>
      <c r="U179" s="441"/>
      <c r="V179" s="442"/>
      <c r="W179" s="42" t="s">
        <v>39</v>
      </c>
      <c r="X179" s="43">
        <f>IFERROR(X173/H173,"0")+IFERROR(X174/H174,"0")+IFERROR(X175/H175,"0")+IFERROR(X176/H176,"0")+IFERROR(X177/H177,"0")+IFERROR(X178/H178,"0")</f>
        <v>0</v>
      </c>
      <c r="Y179" s="43">
        <f>IFERROR(Y173/H173,"0")+IFERROR(Y174/H174,"0")+IFERROR(Y175/H175,"0")+IFERROR(Y176/H176,"0")+IFERROR(Y177/H177,"0")+IFERROR(Y178/H178,"0")</f>
        <v>0</v>
      </c>
      <c r="Z179" s="43">
        <f>IFERROR(IF(Z173="",0,Z173),"0")+IFERROR(IF(Z174="",0,Z174),"0")+IFERROR(IF(Z175="",0,Z175),"0")+IFERROR(IF(Z176="",0,Z176),"0")+IFERROR(IF(Z177="",0,Z177),"0")+IFERROR(IF(Z178="",0,Z178),"0")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443"/>
      <c r="B180" s="443"/>
      <c r="C180" s="443"/>
      <c r="D180" s="443"/>
      <c r="E180" s="443"/>
      <c r="F180" s="443"/>
      <c r="G180" s="443"/>
      <c r="H180" s="443"/>
      <c r="I180" s="443"/>
      <c r="J180" s="443"/>
      <c r="K180" s="443"/>
      <c r="L180" s="443"/>
      <c r="M180" s="443"/>
      <c r="N180" s="443"/>
      <c r="O180" s="444"/>
      <c r="P180" s="440" t="s">
        <v>40</v>
      </c>
      <c r="Q180" s="441"/>
      <c r="R180" s="441"/>
      <c r="S180" s="441"/>
      <c r="T180" s="441"/>
      <c r="U180" s="441"/>
      <c r="V180" s="442"/>
      <c r="W180" s="42" t="s">
        <v>0</v>
      </c>
      <c r="X180" s="43">
        <f>IFERROR(SUM(X173:X178),"0")</f>
        <v>0</v>
      </c>
      <c r="Y180" s="43">
        <f>IFERROR(SUM(Y173:Y178),"0")</f>
        <v>0</v>
      </c>
      <c r="Z180" s="42"/>
      <c r="AA180" s="67"/>
      <c r="AB180" s="67"/>
      <c r="AC180" s="67"/>
    </row>
    <row r="181" spans="1:68" ht="16.5" customHeight="1" x14ac:dyDescent="0.25">
      <c r="A181" s="434" t="s">
        <v>312</v>
      </c>
      <c r="B181" s="434"/>
      <c r="C181" s="434"/>
      <c r="D181" s="434"/>
      <c r="E181" s="434"/>
      <c r="F181" s="434"/>
      <c r="G181" s="434"/>
      <c r="H181" s="434"/>
      <c r="I181" s="434"/>
      <c r="J181" s="434"/>
      <c r="K181" s="434"/>
      <c r="L181" s="434"/>
      <c r="M181" s="434"/>
      <c r="N181" s="434"/>
      <c r="O181" s="434"/>
      <c r="P181" s="434"/>
      <c r="Q181" s="434"/>
      <c r="R181" s="434"/>
      <c r="S181" s="434"/>
      <c r="T181" s="434"/>
      <c r="U181" s="434"/>
      <c r="V181" s="434"/>
      <c r="W181" s="434"/>
      <c r="X181" s="434"/>
      <c r="Y181" s="434"/>
      <c r="Z181" s="434"/>
      <c r="AA181" s="65"/>
      <c r="AB181" s="65"/>
      <c r="AC181" s="79"/>
    </row>
    <row r="182" spans="1:68" ht="14.25" customHeight="1" x14ac:dyDescent="0.25">
      <c r="A182" s="435" t="s">
        <v>96</v>
      </c>
      <c r="B182" s="435"/>
      <c r="C182" s="435"/>
      <c r="D182" s="435"/>
      <c r="E182" s="435"/>
      <c r="F182" s="435"/>
      <c r="G182" s="435"/>
      <c r="H182" s="435"/>
      <c r="I182" s="435"/>
      <c r="J182" s="435"/>
      <c r="K182" s="435"/>
      <c r="L182" s="435"/>
      <c r="M182" s="435"/>
      <c r="N182" s="435"/>
      <c r="O182" s="435"/>
      <c r="P182" s="435"/>
      <c r="Q182" s="435"/>
      <c r="R182" s="435"/>
      <c r="S182" s="435"/>
      <c r="T182" s="435"/>
      <c r="U182" s="435"/>
      <c r="V182" s="435"/>
      <c r="W182" s="435"/>
      <c r="X182" s="435"/>
      <c r="Y182" s="435"/>
      <c r="Z182" s="435"/>
      <c r="AA182" s="66"/>
      <c r="AB182" s="66"/>
      <c r="AC182" s="80"/>
    </row>
    <row r="183" spans="1:68" ht="27" customHeight="1" x14ac:dyDescent="0.25">
      <c r="A183" s="63" t="s">
        <v>313</v>
      </c>
      <c r="B183" s="63" t="s">
        <v>314</v>
      </c>
      <c r="C183" s="36">
        <v>4301011855</v>
      </c>
      <c r="D183" s="436">
        <v>4680115885837</v>
      </c>
      <c r="E183" s="436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101</v>
      </c>
      <c r="L183" s="37" t="s">
        <v>45</v>
      </c>
      <c r="M183" s="38" t="s">
        <v>100</v>
      </c>
      <c r="N183" s="38"/>
      <c r="O183" s="37">
        <v>55</v>
      </c>
      <c r="P183" s="5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83" s="438"/>
      <c r="R183" s="438"/>
      <c r="S183" s="438"/>
      <c r="T183" s="43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42" t="s">
        <v>315</v>
      </c>
      <c r="AG183" s="78"/>
      <c r="AJ183" s="84" t="s">
        <v>45</v>
      </c>
      <c r="AK183" s="84">
        <v>0</v>
      </c>
      <c r="BB183" s="243" t="s">
        <v>67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316</v>
      </c>
      <c r="B184" s="63" t="s">
        <v>317</v>
      </c>
      <c r="C184" s="36">
        <v>4301011850</v>
      </c>
      <c r="D184" s="436">
        <v>4680115885806</v>
      </c>
      <c r="E184" s="436"/>
      <c r="F184" s="62">
        <v>1.35</v>
      </c>
      <c r="G184" s="37">
        <v>8</v>
      </c>
      <c r="H184" s="62">
        <v>10.8</v>
      </c>
      <c r="I184" s="62">
        <v>11.234999999999999</v>
      </c>
      <c r="J184" s="37">
        <v>64</v>
      </c>
      <c r="K184" s="37" t="s">
        <v>101</v>
      </c>
      <c r="L184" s="37" t="s">
        <v>45</v>
      </c>
      <c r="M184" s="38" t="s">
        <v>100</v>
      </c>
      <c r="N184" s="38"/>
      <c r="O184" s="37">
        <v>55</v>
      </c>
      <c r="P184" s="5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84" s="438"/>
      <c r="R184" s="438"/>
      <c r="S184" s="438"/>
      <c r="T184" s="43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44" t="s">
        <v>318</v>
      </c>
      <c r="AG184" s="78"/>
      <c r="AJ184" s="84" t="s">
        <v>45</v>
      </c>
      <c r="AK184" s="84">
        <v>0</v>
      </c>
      <c r="BB184" s="245" t="s">
        <v>67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37.5" customHeight="1" x14ac:dyDescent="0.25">
      <c r="A185" s="63" t="s">
        <v>319</v>
      </c>
      <c r="B185" s="63" t="s">
        <v>320</v>
      </c>
      <c r="C185" s="36">
        <v>4301011853</v>
      </c>
      <c r="D185" s="436">
        <v>4680115885851</v>
      </c>
      <c r="E185" s="436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101</v>
      </c>
      <c r="L185" s="37" t="s">
        <v>45</v>
      </c>
      <c r="M185" s="38" t="s">
        <v>100</v>
      </c>
      <c r="N185" s="38"/>
      <c r="O185" s="37">
        <v>55</v>
      </c>
      <c r="P185" s="5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85" s="438"/>
      <c r="R185" s="438"/>
      <c r="S185" s="438"/>
      <c r="T185" s="439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6" t="s">
        <v>321</v>
      </c>
      <c r="AG185" s="78"/>
      <c r="AJ185" s="84" t="s">
        <v>45</v>
      </c>
      <c r="AK185" s="84">
        <v>0</v>
      </c>
      <c r="BB185" s="247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322</v>
      </c>
      <c r="B186" s="63" t="s">
        <v>323</v>
      </c>
      <c r="C186" s="36">
        <v>4301011852</v>
      </c>
      <c r="D186" s="436">
        <v>4680115885844</v>
      </c>
      <c r="E186" s="436"/>
      <c r="F186" s="62">
        <v>0.4</v>
      </c>
      <c r="G186" s="37">
        <v>10</v>
      </c>
      <c r="H186" s="62">
        <v>4</v>
      </c>
      <c r="I186" s="62">
        <v>4.21</v>
      </c>
      <c r="J186" s="37">
        <v>132</v>
      </c>
      <c r="K186" s="37" t="s">
        <v>105</v>
      </c>
      <c r="L186" s="37" t="s">
        <v>45</v>
      </c>
      <c r="M186" s="38" t="s">
        <v>100</v>
      </c>
      <c r="N186" s="38"/>
      <c r="O186" s="37">
        <v>55</v>
      </c>
      <c r="P186" s="5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6" s="438"/>
      <c r="R186" s="438"/>
      <c r="S186" s="438"/>
      <c r="T186" s="43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48" t="s">
        <v>324</v>
      </c>
      <c r="AG186" s="78"/>
      <c r="AJ186" s="84" t="s">
        <v>45</v>
      </c>
      <c r="AK186" s="84">
        <v>0</v>
      </c>
      <c r="BB186" s="249" t="s">
        <v>67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325</v>
      </c>
      <c r="B187" s="63" t="s">
        <v>326</v>
      </c>
      <c r="C187" s="36">
        <v>4301011851</v>
      </c>
      <c r="D187" s="436">
        <v>4680115885820</v>
      </c>
      <c r="E187" s="436"/>
      <c r="F187" s="62">
        <v>0.4</v>
      </c>
      <c r="G187" s="37">
        <v>10</v>
      </c>
      <c r="H187" s="62">
        <v>4</v>
      </c>
      <c r="I187" s="62">
        <v>4.21</v>
      </c>
      <c r="J187" s="37">
        <v>132</v>
      </c>
      <c r="K187" s="37" t="s">
        <v>105</v>
      </c>
      <c r="L187" s="37" t="s">
        <v>45</v>
      </c>
      <c r="M187" s="38" t="s">
        <v>100</v>
      </c>
      <c r="N187" s="38"/>
      <c r="O187" s="37">
        <v>55</v>
      </c>
      <c r="P187" s="5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7" s="438"/>
      <c r="R187" s="438"/>
      <c r="S187" s="438"/>
      <c r="T187" s="43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50" t="s">
        <v>327</v>
      </c>
      <c r="AG187" s="78"/>
      <c r="AJ187" s="84" t="s">
        <v>45</v>
      </c>
      <c r="AK187" s="84">
        <v>0</v>
      </c>
      <c r="BB187" s="251" t="s">
        <v>67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443"/>
      <c r="B188" s="443"/>
      <c r="C188" s="443"/>
      <c r="D188" s="443"/>
      <c r="E188" s="443"/>
      <c r="F188" s="443"/>
      <c r="G188" s="443"/>
      <c r="H188" s="443"/>
      <c r="I188" s="443"/>
      <c r="J188" s="443"/>
      <c r="K188" s="443"/>
      <c r="L188" s="443"/>
      <c r="M188" s="443"/>
      <c r="N188" s="443"/>
      <c r="O188" s="444"/>
      <c r="P188" s="440" t="s">
        <v>40</v>
      </c>
      <c r="Q188" s="441"/>
      <c r="R188" s="441"/>
      <c r="S188" s="441"/>
      <c r="T188" s="441"/>
      <c r="U188" s="441"/>
      <c r="V188" s="442"/>
      <c r="W188" s="42" t="s">
        <v>39</v>
      </c>
      <c r="X188" s="43">
        <f>IFERROR(X183/H183,"0")+IFERROR(X184/H184,"0")+IFERROR(X185/H185,"0")+IFERROR(X186/H186,"0")+IFERROR(X187/H187,"0")</f>
        <v>0</v>
      </c>
      <c r="Y188" s="43">
        <f>IFERROR(Y183/H183,"0")+IFERROR(Y184/H184,"0")+IFERROR(Y185/H185,"0")+IFERROR(Y186/H186,"0")+IFERROR(Y187/H187,"0")</f>
        <v>0</v>
      </c>
      <c r="Z188" s="43">
        <f>IFERROR(IF(Z183="",0,Z183),"0")+IFERROR(IF(Z184="",0,Z184),"0")+IFERROR(IF(Z185="",0,Z185),"0")+IFERROR(IF(Z186="",0,Z186),"0")+IFERROR(IF(Z187="",0,Z187),"0")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43"/>
      <c r="B189" s="443"/>
      <c r="C189" s="443"/>
      <c r="D189" s="443"/>
      <c r="E189" s="443"/>
      <c r="F189" s="443"/>
      <c r="G189" s="443"/>
      <c r="H189" s="443"/>
      <c r="I189" s="443"/>
      <c r="J189" s="443"/>
      <c r="K189" s="443"/>
      <c r="L189" s="443"/>
      <c r="M189" s="443"/>
      <c r="N189" s="443"/>
      <c r="O189" s="444"/>
      <c r="P189" s="440" t="s">
        <v>40</v>
      </c>
      <c r="Q189" s="441"/>
      <c r="R189" s="441"/>
      <c r="S189" s="441"/>
      <c r="T189" s="441"/>
      <c r="U189" s="441"/>
      <c r="V189" s="442"/>
      <c r="W189" s="42" t="s">
        <v>0</v>
      </c>
      <c r="X189" s="43">
        <f>IFERROR(SUM(X183:X187),"0")</f>
        <v>0</v>
      </c>
      <c r="Y189" s="43">
        <f>IFERROR(SUM(Y183:Y187),"0")</f>
        <v>0</v>
      </c>
      <c r="Z189" s="42"/>
      <c r="AA189" s="67"/>
      <c r="AB189" s="67"/>
      <c r="AC189" s="67"/>
    </row>
    <row r="190" spans="1:68" ht="16.5" customHeight="1" x14ac:dyDescent="0.25">
      <c r="A190" s="434" t="s">
        <v>328</v>
      </c>
      <c r="B190" s="434"/>
      <c r="C190" s="434"/>
      <c r="D190" s="434"/>
      <c r="E190" s="434"/>
      <c r="F190" s="434"/>
      <c r="G190" s="434"/>
      <c r="H190" s="434"/>
      <c r="I190" s="434"/>
      <c r="J190" s="434"/>
      <c r="K190" s="434"/>
      <c r="L190" s="434"/>
      <c r="M190" s="434"/>
      <c r="N190" s="434"/>
      <c r="O190" s="434"/>
      <c r="P190" s="434"/>
      <c r="Q190" s="434"/>
      <c r="R190" s="434"/>
      <c r="S190" s="434"/>
      <c r="T190" s="434"/>
      <c r="U190" s="434"/>
      <c r="V190" s="434"/>
      <c r="W190" s="434"/>
      <c r="X190" s="434"/>
      <c r="Y190" s="434"/>
      <c r="Z190" s="434"/>
      <c r="AA190" s="65"/>
      <c r="AB190" s="65"/>
      <c r="AC190" s="79"/>
    </row>
    <row r="191" spans="1:68" ht="14.25" customHeight="1" x14ac:dyDescent="0.25">
      <c r="A191" s="435" t="s">
        <v>96</v>
      </c>
      <c r="B191" s="435"/>
      <c r="C191" s="435"/>
      <c r="D191" s="435"/>
      <c r="E191" s="435"/>
      <c r="F191" s="435"/>
      <c r="G191" s="435"/>
      <c r="H191" s="435"/>
      <c r="I191" s="435"/>
      <c r="J191" s="435"/>
      <c r="K191" s="435"/>
      <c r="L191" s="435"/>
      <c r="M191" s="435"/>
      <c r="N191" s="435"/>
      <c r="O191" s="435"/>
      <c r="P191" s="435"/>
      <c r="Q191" s="435"/>
      <c r="R191" s="435"/>
      <c r="S191" s="435"/>
      <c r="T191" s="435"/>
      <c r="U191" s="435"/>
      <c r="V191" s="435"/>
      <c r="W191" s="435"/>
      <c r="X191" s="435"/>
      <c r="Y191" s="435"/>
      <c r="Z191" s="435"/>
      <c r="AA191" s="66"/>
      <c r="AB191" s="66"/>
      <c r="AC191" s="80"/>
    </row>
    <row r="192" spans="1:68" ht="27" customHeight="1" x14ac:dyDescent="0.25">
      <c r="A192" s="63" t="s">
        <v>329</v>
      </c>
      <c r="B192" s="63" t="s">
        <v>330</v>
      </c>
      <c r="C192" s="36">
        <v>4301011223</v>
      </c>
      <c r="D192" s="436">
        <v>4607091383423</v>
      </c>
      <c r="E192" s="436"/>
      <c r="F192" s="62">
        <v>1.35</v>
      </c>
      <c r="G192" s="37">
        <v>8</v>
      </c>
      <c r="H192" s="62">
        <v>10.8</v>
      </c>
      <c r="I192" s="62">
        <v>11.331</v>
      </c>
      <c r="J192" s="37">
        <v>64</v>
      </c>
      <c r="K192" s="37" t="s">
        <v>101</v>
      </c>
      <c r="L192" s="37" t="s">
        <v>45</v>
      </c>
      <c r="M192" s="38" t="s">
        <v>104</v>
      </c>
      <c r="N192" s="38"/>
      <c r="O192" s="37">
        <v>35</v>
      </c>
      <c r="P192" s="5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92" s="438"/>
      <c r="R192" s="438"/>
      <c r="S192" s="438"/>
      <c r="T192" s="439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2" t="s">
        <v>99</v>
      </c>
      <c r="AG192" s="78"/>
      <c r="AJ192" s="84" t="s">
        <v>45</v>
      </c>
      <c r="AK192" s="84">
        <v>0</v>
      </c>
      <c r="BB192" s="253" t="s">
        <v>67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443"/>
      <c r="B193" s="443"/>
      <c r="C193" s="443"/>
      <c r="D193" s="443"/>
      <c r="E193" s="443"/>
      <c r="F193" s="443"/>
      <c r="G193" s="443"/>
      <c r="H193" s="443"/>
      <c r="I193" s="443"/>
      <c r="J193" s="443"/>
      <c r="K193" s="443"/>
      <c r="L193" s="443"/>
      <c r="M193" s="443"/>
      <c r="N193" s="443"/>
      <c r="O193" s="444"/>
      <c r="P193" s="440" t="s">
        <v>40</v>
      </c>
      <c r="Q193" s="441"/>
      <c r="R193" s="441"/>
      <c r="S193" s="441"/>
      <c r="T193" s="441"/>
      <c r="U193" s="441"/>
      <c r="V193" s="442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43"/>
      <c r="B194" s="443"/>
      <c r="C194" s="443"/>
      <c r="D194" s="443"/>
      <c r="E194" s="443"/>
      <c r="F194" s="443"/>
      <c r="G194" s="443"/>
      <c r="H194" s="443"/>
      <c r="I194" s="443"/>
      <c r="J194" s="443"/>
      <c r="K194" s="443"/>
      <c r="L194" s="443"/>
      <c r="M194" s="443"/>
      <c r="N194" s="443"/>
      <c r="O194" s="444"/>
      <c r="P194" s="440" t="s">
        <v>40</v>
      </c>
      <c r="Q194" s="441"/>
      <c r="R194" s="441"/>
      <c r="S194" s="441"/>
      <c r="T194" s="441"/>
      <c r="U194" s="441"/>
      <c r="V194" s="442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6.5" customHeight="1" x14ac:dyDescent="0.25">
      <c r="A195" s="434" t="s">
        <v>331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65"/>
      <c r="AB195" s="65"/>
      <c r="AC195" s="79"/>
    </row>
    <row r="196" spans="1:68" ht="14.25" customHeight="1" x14ac:dyDescent="0.25">
      <c r="A196" s="435" t="s">
        <v>79</v>
      </c>
      <c r="B196" s="435"/>
      <c r="C196" s="435"/>
      <c r="D196" s="435"/>
      <c r="E196" s="435"/>
      <c r="F196" s="435"/>
      <c r="G196" s="435"/>
      <c r="H196" s="435"/>
      <c r="I196" s="435"/>
      <c r="J196" s="435"/>
      <c r="K196" s="435"/>
      <c r="L196" s="435"/>
      <c r="M196" s="435"/>
      <c r="N196" s="435"/>
      <c r="O196" s="435"/>
      <c r="P196" s="435"/>
      <c r="Q196" s="435"/>
      <c r="R196" s="435"/>
      <c r="S196" s="435"/>
      <c r="T196" s="435"/>
      <c r="U196" s="435"/>
      <c r="V196" s="435"/>
      <c r="W196" s="435"/>
      <c r="X196" s="435"/>
      <c r="Y196" s="435"/>
      <c r="Z196" s="435"/>
      <c r="AA196" s="66"/>
      <c r="AB196" s="66"/>
      <c r="AC196" s="80"/>
    </row>
    <row r="197" spans="1:68" ht="37.5" customHeight="1" x14ac:dyDescent="0.25">
      <c r="A197" s="63" t="s">
        <v>332</v>
      </c>
      <c r="B197" s="63" t="s">
        <v>333</v>
      </c>
      <c r="C197" s="36">
        <v>4301051388</v>
      </c>
      <c r="D197" s="436">
        <v>4680115881211</v>
      </c>
      <c r="E197" s="436"/>
      <c r="F197" s="62">
        <v>0.4</v>
      </c>
      <c r="G197" s="37">
        <v>6</v>
      </c>
      <c r="H197" s="62">
        <v>2.4</v>
      </c>
      <c r="I197" s="62">
        <v>2.58</v>
      </c>
      <c r="J197" s="37">
        <v>182</v>
      </c>
      <c r="K197" s="37" t="s">
        <v>84</v>
      </c>
      <c r="L197" s="37" t="s">
        <v>45</v>
      </c>
      <c r="M197" s="38" t="s">
        <v>104</v>
      </c>
      <c r="N197" s="38"/>
      <c r="O197" s="37">
        <v>45</v>
      </c>
      <c r="P197" s="53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7" s="438"/>
      <c r="R197" s="438"/>
      <c r="S197" s="438"/>
      <c r="T197" s="439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54" t="s">
        <v>334</v>
      </c>
      <c r="AG197" s="78"/>
      <c r="AJ197" s="84" t="s">
        <v>45</v>
      </c>
      <c r="AK197" s="84">
        <v>0</v>
      </c>
      <c r="BB197" s="255" t="s">
        <v>67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27" customHeight="1" x14ac:dyDescent="0.25">
      <c r="A198" s="63" t="s">
        <v>335</v>
      </c>
      <c r="B198" s="63" t="s">
        <v>336</v>
      </c>
      <c r="C198" s="36">
        <v>4301051386</v>
      </c>
      <c r="D198" s="436">
        <v>4680115881020</v>
      </c>
      <c r="E198" s="436"/>
      <c r="F198" s="62">
        <v>0.84</v>
      </c>
      <c r="G198" s="37">
        <v>4</v>
      </c>
      <c r="H198" s="62">
        <v>3.36</v>
      </c>
      <c r="I198" s="62">
        <v>3.57</v>
      </c>
      <c r="J198" s="37">
        <v>132</v>
      </c>
      <c r="K198" s="37" t="s">
        <v>105</v>
      </c>
      <c r="L198" s="37" t="s">
        <v>45</v>
      </c>
      <c r="M198" s="38" t="s">
        <v>104</v>
      </c>
      <c r="N198" s="38"/>
      <c r="O198" s="37">
        <v>45</v>
      </c>
      <c r="P198" s="53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8" s="438"/>
      <c r="R198" s="438"/>
      <c r="S198" s="438"/>
      <c r="T198" s="439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337</v>
      </c>
      <c r="AG198" s="78"/>
      <c r="AJ198" s="84" t="s">
        <v>45</v>
      </c>
      <c r="AK198" s="84">
        <v>0</v>
      </c>
      <c r="BB198" s="257" t="s">
        <v>67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443"/>
      <c r="B199" s="443"/>
      <c r="C199" s="443"/>
      <c r="D199" s="443"/>
      <c r="E199" s="443"/>
      <c r="F199" s="443"/>
      <c r="G199" s="443"/>
      <c r="H199" s="443"/>
      <c r="I199" s="443"/>
      <c r="J199" s="443"/>
      <c r="K199" s="443"/>
      <c r="L199" s="443"/>
      <c r="M199" s="443"/>
      <c r="N199" s="443"/>
      <c r="O199" s="444"/>
      <c r="P199" s="440" t="s">
        <v>40</v>
      </c>
      <c r="Q199" s="441"/>
      <c r="R199" s="441"/>
      <c r="S199" s="441"/>
      <c r="T199" s="441"/>
      <c r="U199" s="441"/>
      <c r="V199" s="442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443"/>
      <c r="B200" s="443"/>
      <c r="C200" s="443"/>
      <c r="D200" s="443"/>
      <c r="E200" s="443"/>
      <c r="F200" s="443"/>
      <c r="G200" s="443"/>
      <c r="H200" s="443"/>
      <c r="I200" s="443"/>
      <c r="J200" s="443"/>
      <c r="K200" s="443"/>
      <c r="L200" s="443"/>
      <c r="M200" s="443"/>
      <c r="N200" s="443"/>
      <c r="O200" s="444"/>
      <c r="P200" s="440" t="s">
        <v>40</v>
      </c>
      <c r="Q200" s="441"/>
      <c r="R200" s="441"/>
      <c r="S200" s="441"/>
      <c r="T200" s="441"/>
      <c r="U200" s="441"/>
      <c r="V200" s="442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6.5" customHeight="1" x14ac:dyDescent="0.25">
      <c r="A201" s="434" t="s">
        <v>338</v>
      </c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434"/>
      <c r="P201" s="434"/>
      <c r="Q201" s="434"/>
      <c r="R201" s="434"/>
      <c r="S201" s="434"/>
      <c r="T201" s="434"/>
      <c r="U201" s="434"/>
      <c r="V201" s="434"/>
      <c r="W201" s="434"/>
      <c r="X201" s="434"/>
      <c r="Y201" s="434"/>
      <c r="Z201" s="434"/>
      <c r="AA201" s="65"/>
      <c r="AB201" s="65"/>
      <c r="AC201" s="79"/>
    </row>
    <row r="202" spans="1:68" ht="14.25" customHeight="1" x14ac:dyDescent="0.25">
      <c r="A202" s="435" t="s">
        <v>79</v>
      </c>
      <c r="B202" s="435"/>
      <c r="C202" s="435"/>
      <c r="D202" s="435"/>
      <c r="E202" s="435"/>
      <c r="F202" s="435"/>
      <c r="G202" s="435"/>
      <c r="H202" s="435"/>
      <c r="I202" s="435"/>
      <c r="J202" s="435"/>
      <c r="K202" s="435"/>
      <c r="L202" s="435"/>
      <c r="M202" s="435"/>
      <c r="N202" s="435"/>
      <c r="O202" s="435"/>
      <c r="P202" s="435"/>
      <c r="Q202" s="435"/>
      <c r="R202" s="435"/>
      <c r="S202" s="435"/>
      <c r="T202" s="435"/>
      <c r="U202" s="435"/>
      <c r="V202" s="435"/>
      <c r="W202" s="435"/>
      <c r="X202" s="435"/>
      <c r="Y202" s="435"/>
      <c r="Z202" s="435"/>
      <c r="AA202" s="66"/>
      <c r="AB202" s="66"/>
      <c r="AC202" s="80"/>
    </row>
    <row r="203" spans="1:68" ht="27" customHeight="1" x14ac:dyDescent="0.25">
      <c r="A203" s="63" t="s">
        <v>339</v>
      </c>
      <c r="B203" s="63" t="s">
        <v>340</v>
      </c>
      <c r="C203" s="36">
        <v>4301051782</v>
      </c>
      <c r="D203" s="436">
        <v>4680115884618</v>
      </c>
      <c r="E203" s="436"/>
      <c r="F203" s="62">
        <v>0.6</v>
      </c>
      <c r="G203" s="37">
        <v>6</v>
      </c>
      <c r="H203" s="62">
        <v>3.6</v>
      </c>
      <c r="I203" s="62">
        <v>3.81</v>
      </c>
      <c r="J203" s="37">
        <v>132</v>
      </c>
      <c r="K203" s="37" t="s">
        <v>105</v>
      </c>
      <c r="L203" s="37" t="s">
        <v>45</v>
      </c>
      <c r="M203" s="38" t="s">
        <v>104</v>
      </c>
      <c r="N203" s="38"/>
      <c r="O203" s="37">
        <v>45</v>
      </c>
      <c r="P203" s="5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03" s="438"/>
      <c r="R203" s="438"/>
      <c r="S203" s="438"/>
      <c r="T203" s="439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58" t="s">
        <v>341</v>
      </c>
      <c r="AG203" s="78"/>
      <c r="AJ203" s="84" t="s">
        <v>45</v>
      </c>
      <c r="AK203" s="84">
        <v>0</v>
      </c>
      <c r="BB203" s="259" t="s">
        <v>67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443"/>
      <c r="B204" s="443"/>
      <c r="C204" s="443"/>
      <c r="D204" s="443"/>
      <c r="E204" s="443"/>
      <c r="F204" s="443"/>
      <c r="G204" s="443"/>
      <c r="H204" s="443"/>
      <c r="I204" s="443"/>
      <c r="J204" s="443"/>
      <c r="K204" s="443"/>
      <c r="L204" s="443"/>
      <c r="M204" s="443"/>
      <c r="N204" s="443"/>
      <c r="O204" s="444"/>
      <c r="P204" s="440" t="s">
        <v>40</v>
      </c>
      <c r="Q204" s="441"/>
      <c r="R204" s="441"/>
      <c r="S204" s="441"/>
      <c r="T204" s="441"/>
      <c r="U204" s="441"/>
      <c r="V204" s="442"/>
      <c r="W204" s="42" t="s">
        <v>39</v>
      </c>
      <c r="X204" s="43">
        <f>IFERROR(X203/H203,"0")</f>
        <v>0</v>
      </c>
      <c r="Y204" s="43">
        <f>IFERROR(Y203/H203,"0")</f>
        <v>0</v>
      </c>
      <c r="Z204" s="43">
        <f>IFERROR(IF(Z203="",0,Z203),"0")</f>
        <v>0</v>
      </c>
      <c r="AA204" s="67"/>
      <c r="AB204" s="67"/>
      <c r="AC204" s="67"/>
    </row>
    <row r="205" spans="1:68" x14ac:dyDescent="0.2">
      <c r="A205" s="443"/>
      <c r="B205" s="443"/>
      <c r="C205" s="443"/>
      <c r="D205" s="443"/>
      <c r="E205" s="443"/>
      <c r="F205" s="443"/>
      <c r="G205" s="443"/>
      <c r="H205" s="443"/>
      <c r="I205" s="443"/>
      <c r="J205" s="443"/>
      <c r="K205" s="443"/>
      <c r="L205" s="443"/>
      <c r="M205" s="443"/>
      <c r="N205" s="443"/>
      <c r="O205" s="444"/>
      <c r="P205" s="440" t="s">
        <v>40</v>
      </c>
      <c r="Q205" s="441"/>
      <c r="R205" s="441"/>
      <c r="S205" s="441"/>
      <c r="T205" s="441"/>
      <c r="U205" s="441"/>
      <c r="V205" s="442"/>
      <c r="W205" s="42" t="s">
        <v>0</v>
      </c>
      <c r="X205" s="43">
        <f>IFERROR(SUM(X203:X203),"0")</f>
        <v>0</v>
      </c>
      <c r="Y205" s="43">
        <f>IFERROR(SUM(Y203:Y203),"0")</f>
        <v>0</v>
      </c>
      <c r="Z205" s="42"/>
      <c r="AA205" s="67"/>
      <c r="AB205" s="67"/>
      <c r="AC205" s="67"/>
    </row>
    <row r="206" spans="1:68" ht="16.5" customHeight="1" x14ac:dyDescent="0.25">
      <c r="A206" s="434" t="s">
        <v>342</v>
      </c>
      <c r="B206" s="434"/>
      <c r="C206" s="434"/>
      <c r="D206" s="434"/>
      <c r="E206" s="434"/>
      <c r="F206" s="434"/>
      <c r="G206" s="434"/>
      <c r="H206" s="434"/>
      <c r="I206" s="434"/>
      <c r="J206" s="434"/>
      <c r="K206" s="434"/>
      <c r="L206" s="434"/>
      <c r="M206" s="434"/>
      <c r="N206" s="434"/>
      <c r="O206" s="434"/>
      <c r="P206" s="434"/>
      <c r="Q206" s="434"/>
      <c r="R206" s="434"/>
      <c r="S206" s="434"/>
      <c r="T206" s="434"/>
      <c r="U206" s="434"/>
      <c r="V206" s="434"/>
      <c r="W206" s="434"/>
      <c r="X206" s="434"/>
      <c r="Y206" s="434"/>
      <c r="Z206" s="434"/>
      <c r="AA206" s="65"/>
      <c r="AB206" s="65"/>
      <c r="AC206" s="79"/>
    </row>
    <row r="207" spans="1:68" ht="14.25" customHeight="1" x14ac:dyDescent="0.25">
      <c r="A207" s="435" t="s">
        <v>197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435"/>
      <c r="AA207" s="66"/>
      <c r="AB207" s="66"/>
      <c r="AC207" s="80"/>
    </row>
    <row r="208" spans="1:68" ht="27" customHeight="1" x14ac:dyDescent="0.25">
      <c r="A208" s="63" t="s">
        <v>343</v>
      </c>
      <c r="B208" s="63" t="s">
        <v>344</v>
      </c>
      <c r="C208" s="36">
        <v>4301031305</v>
      </c>
      <c r="D208" s="436">
        <v>4607091389845</v>
      </c>
      <c r="E208" s="436"/>
      <c r="F208" s="62">
        <v>0.35</v>
      </c>
      <c r="G208" s="37">
        <v>6</v>
      </c>
      <c r="H208" s="62">
        <v>2.1</v>
      </c>
      <c r="I208" s="62">
        <v>2.2000000000000002</v>
      </c>
      <c r="J208" s="37">
        <v>234</v>
      </c>
      <c r="K208" s="37" t="s">
        <v>180</v>
      </c>
      <c r="L208" s="37" t="s">
        <v>45</v>
      </c>
      <c r="M208" s="38" t="s">
        <v>83</v>
      </c>
      <c r="N208" s="38"/>
      <c r="O208" s="37">
        <v>40</v>
      </c>
      <c r="P208" s="53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08" s="438"/>
      <c r="R208" s="438"/>
      <c r="S208" s="438"/>
      <c r="T208" s="439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60" t="s">
        <v>345</v>
      </c>
      <c r="AG208" s="78"/>
      <c r="AJ208" s="84" t="s">
        <v>45</v>
      </c>
      <c r="AK208" s="84">
        <v>0</v>
      </c>
      <c r="BB208" s="261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443"/>
      <c r="B209" s="443"/>
      <c r="C209" s="443"/>
      <c r="D209" s="443"/>
      <c r="E209" s="443"/>
      <c r="F209" s="443"/>
      <c r="G209" s="443"/>
      <c r="H209" s="443"/>
      <c r="I209" s="443"/>
      <c r="J209" s="443"/>
      <c r="K209" s="443"/>
      <c r="L209" s="443"/>
      <c r="M209" s="443"/>
      <c r="N209" s="443"/>
      <c r="O209" s="444"/>
      <c r="P209" s="440" t="s">
        <v>40</v>
      </c>
      <c r="Q209" s="441"/>
      <c r="R209" s="441"/>
      <c r="S209" s="441"/>
      <c r="T209" s="441"/>
      <c r="U209" s="441"/>
      <c r="V209" s="442"/>
      <c r="W209" s="42" t="s">
        <v>39</v>
      </c>
      <c r="X209" s="43">
        <f>IFERROR(X208/H208,"0")</f>
        <v>0</v>
      </c>
      <c r="Y209" s="43">
        <f>IFERROR(Y208/H208,"0")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443"/>
      <c r="B210" s="443"/>
      <c r="C210" s="443"/>
      <c r="D210" s="443"/>
      <c r="E210" s="443"/>
      <c r="F210" s="443"/>
      <c r="G210" s="443"/>
      <c r="H210" s="443"/>
      <c r="I210" s="443"/>
      <c r="J210" s="443"/>
      <c r="K210" s="443"/>
      <c r="L210" s="443"/>
      <c r="M210" s="443"/>
      <c r="N210" s="443"/>
      <c r="O210" s="444"/>
      <c r="P210" s="440" t="s">
        <v>40</v>
      </c>
      <c r="Q210" s="441"/>
      <c r="R210" s="441"/>
      <c r="S210" s="441"/>
      <c r="T210" s="441"/>
      <c r="U210" s="441"/>
      <c r="V210" s="442"/>
      <c r="W210" s="42" t="s">
        <v>0</v>
      </c>
      <c r="X210" s="43">
        <f>IFERROR(SUM(X208:X208),"0")</f>
        <v>0</v>
      </c>
      <c r="Y210" s="43">
        <f>IFERROR(SUM(Y208:Y208),"0")</f>
        <v>0</v>
      </c>
      <c r="Z210" s="42"/>
      <c r="AA210" s="67"/>
      <c r="AB210" s="67"/>
      <c r="AC210" s="67"/>
    </row>
    <row r="211" spans="1:68" ht="16.5" customHeight="1" x14ac:dyDescent="0.25">
      <c r="A211" s="434" t="s">
        <v>346</v>
      </c>
      <c r="B211" s="434"/>
      <c r="C211" s="434"/>
      <c r="D211" s="434"/>
      <c r="E211" s="434"/>
      <c r="F211" s="434"/>
      <c r="G211" s="434"/>
      <c r="H211" s="434"/>
      <c r="I211" s="434"/>
      <c r="J211" s="434"/>
      <c r="K211" s="434"/>
      <c r="L211" s="434"/>
      <c r="M211" s="434"/>
      <c r="N211" s="434"/>
      <c r="O211" s="434"/>
      <c r="P211" s="434"/>
      <c r="Q211" s="434"/>
      <c r="R211" s="434"/>
      <c r="S211" s="434"/>
      <c r="T211" s="434"/>
      <c r="U211" s="434"/>
      <c r="V211" s="434"/>
      <c r="W211" s="434"/>
      <c r="X211" s="434"/>
      <c r="Y211" s="434"/>
      <c r="Z211" s="434"/>
      <c r="AA211" s="65"/>
      <c r="AB211" s="65"/>
      <c r="AC211" s="79"/>
    </row>
    <row r="212" spans="1:68" ht="14.25" customHeight="1" x14ac:dyDescent="0.25">
      <c r="A212" s="435" t="s">
        <v>96</v>
      </c>
      <c r="B212" s="435"/>
      <c r="C212" s="435"/>
      <c r="D212" s="435"/>
      <c r="E212" s="435"/>
      <c r="F212" s="435"/>
      <c r="G212" s="435"/>
      <c r="H212" s="435"/>
      <c r="I212" s="435"/>
      <c r="J212" s="435"/>
      <c r="K212" s="435"/>
      <c r="L212" s="435"/>
      <c r="M212" s="435"/>
      <c r="N212" s="435"/>
      <c r="O212" s="435"/>
      <c r="P212" s="435"/>
      <c r="Q212" s="435"/>
      <c r="R212" s="435"/>
      <c r="S212" s="435"/>
      <c r="T212" s="435"/>
      <c r="U212" s="435"/>
      <c r="V212" s="435"/>
      <c r="W212" s="435"/>
      <c r="X212" s="435"/>
      <c r="Y212" s="435"/>
      <c r="Z212" s="435"/>
      <c r="AA212" s="66"/>
      <c r="AB212" s="66"/>
      <c r="AC212" s="80"/>
    </row>
    <row r="213" spans="1:68" ht="27" customHeight="1" x14ac:dyDescent="0.25">
      <c r="A213" s="63" t="s">
        <v>347</v>
      </c>
      <c r="B213" s="63" t="s">
        <v>348</v>
      </c>
      <c r="C213" s="36">
        <v>4301011662</v>
      </c>
      <c r="D213" s="436">
        <v>4680115883703</v>
      </c>
      <c r="E213" s="436"/>
      <c r="F213" s="62">
        <v>1.35</v>
      </c>
      <c r="G213" s="37">
        <v>8</v>
      </c>
      <c r="H213" s="62">
        <v>10.8</v>
      </c>
      <c r="I213" s="62">
        <v>11.234999999999999</v>
      </c>
      <c r="J213" s="37">
        <v>64</v>
      </c>
      <c r="K213" s="37" t="s">
        <v>101</v>
      </c>
      <c r="L213" s="37" t="s">
        <v>45</v>
      </c>
      <c r="M213" s="38" t="s">
        <v>100</v>
      </c>
      <c r="N213" s="38"/>
      <c r="O213" s="37">
        <v>55</v>
      </c>
      <c r="P213" s="5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13" s="438"/>
      <c r="R213" s="438"/>
      <c r="S213" s="438"/>
      <c r="T213" s="439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IFERROR(IF(Y213=0,"",ROUNDUP(Y213/H213,0)*0.01898),"")</f>
        <v/>
      </c>
      <c r="AA213" s="68" t="s">
        <v>350</v>
      </c>
      <c r="AB213" s="69" t="s">
        <v>45</v>
      </c>
      <c r="AC213" s="262" t="s">
        <v>349</v>
      </c>
      <c r="AG213" s="78"/>
      <c r="AJ213" s="84" t="s">
        <v>45</v>
      </c>
      <c r="AK213" s="84">
        <v>0</v>
      </c>
      <c r="BB213" s="263" t="s">
        <v>67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443"/>
      <c r="B214" s="443"/>
      <c r="C214" s="443"/>
      <c r="D214" s="443"/>
      <c r="E214" s="443"/>
      <c r="F214" s="443"/>
      <c r="G214" s="443"/>
      <c r="H214" s="443"/>
      <c r="I214" s="443"/>
      <c r="J214" s="443"/>
      <c r="K214" s="443"/>
      <c r="L214" s="443"/>
      <c r="M214" s="443"/>
      <c r="N214" s="443"/>
      <c r="O214" s="444"/>
      <c r="P214" s="440" t="s">
        <v>40</v>
      </c>
      <c r="Q214" s="441"/>
      <c r="R214" s="441"/>
      <c r="S214" s="441"/>
      <c r="T214" s="441"/>
      <c r="U214" s="441"/>
      <c r="V214" s="442"/>
      <c r="W214" s="42" t="s">
        <v>39</v>
      </c>
      <c r="X214" s="43">
        <f>IFERROR(X213/H213,"0")</f>
        <v>0</v>
      </c>
      <c r="Y214" s="43">
        <f>IFERROR(Y213/H213,"0")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43"/>
      <c r="B215" s="443"/>
      <c r="C215" s="443"/>
      <c r="D215" s="443"/>
      <c r="E215" s="443"/>
      <c r="F215" s="443"/>
      <c r="G215" s="443"/>
      <c r="H215" s="443"/>
      <c r="I215" s="443"/>
      <c r="J215" s="443"/>
      <c r="K215" s="443"/>
      <c r="L215" s="443"/>
      <c r="M215" s="443"/>
      <c r="N215" s="443"/>
      <c r="O215" s="444"/>
      <c r="P215" s="440" t="s">
        <v>40</v>
      </c>
      <c r="Q215" s="441"/>
      <c r="R215" s="441"/>
      <c r="S215" s="441"/>
      <c r="T215" s="441"/>
      <c r="U215" s="441"/>
      <c r="V215" s="442"/>
      <c r="W215" s="42" t="s">
        <v>0</v>
      </c>
      <c r="X215" s="43">
        <f>IFERROR(SUM(X213:X213),"0")</f>
        <v>0</v>
      </c>
      <c r="Y215" s="43">
        <f>IFERROR(SUM(Y213:Y213),"0")</f>
        <v>0</v>
      </c>
      <c r="Z215" s="42"/>
      <c r="AA215" s="67"/>
      <c r="AB215" s="67"/>
      <c r="AC215" s="67"/>
    </row>
    <row r="216" spans="1:68" ht="16.5" customHeight="1" x14ac:dyDescent="0.25">
      <c r="A216" s="434" t="s">
        <v>351</v>
      </c>
      <c r="B216" s="434"/>
      <c r="C216" s="434"/>
      <c r="D216" s="434"/>
      <c r="E216" s="434"/>
      <c r="F216" s="434"/>
      <c r="G216" s="434"/>
      <c r="H216" s="434"/>
      <c r="I216" s="434"/>
      <c r="J216" s="434"/>
      <c r="K216" s="434"/>
      <c r="L216" s="434"/>
      <c r="M216" s="434"/>
      <c r="N216" s="434"/>
      <c r="O216" s="434"/>
      <c r="P216" s="434"/>
      <c r="Q216" s="434"/>
      <c r="R216" s="434"/>
      <c r="S216" s="434"/>
      <c r="T216" s="434"/>
      <c r="U216" s="434"/>
      <c r="V216" s="434"/>
      <c r="W216" s="434"/>
      <c r="X216" s="434"/>
      <c r="Y216" s="434"/>
      <c r="Z216" s="434"/>
      <c r="AA216" s="65"/>
      <c r="AB216" s="65"/>
      <c r="AC216" s="79"/>
    </row>
    <row r="217" spans="1:68" ht="14.25" customHeight="1" x14ac:dyDescent="0.25">
      <c r="A217" s="435" t="s">
        <v>96</v>
      </c>
      <c r="B217" s="435"/>
      <c r="C217" s="435"/>
      <c r="D217" s="435"/>
      <c r="E217" s="435"/>
      <c r="F217" s="435"/>
      <c r="G217" s="435"/>
      <c r="H217" s="435"/>
      <c r="I217" s="435"/>
      <c r="J217" s="435"/>
      <c r="K217" s="435"/>
      <c r="L217" s="435"/>
      <c r="M217" s="435"/>
      <c r="N217" s="435"/>
      <c r="O217" s="435"/>
      <c r="P217" s="435"/>
      <c r="Q217" s="435"/>
      <c r="R217" s="435"/>
      <c r="S217" s="435"/>
      <c r="T217" s="435"/>
      <c r="U217" s="435"/>
      <c r="V217" s="435"/>
      <c r="W217" s="435"/>
      <c r="X217" s="435"/>
      <c r="Y217" s="435"/>
      <c r="Z217" s="435"/>
      <c r="AA217" s="66"/>
      <c r="AB217" s="66"/>
      <c r="AC217" s="80"/>
    </row>
    <row r="218" spans="1:68" ht="27" customHeight="1" x14ac:dyDescent="0.25">
      <c r="A218" s="63" t="s">
        <v>352</v>
      </c>
      <c r="B218" s="63" t="s">
        <v>353</v>
      </c>
      <c r="C218" s="36">
        <v>4301012024</v>
      </c>
      <c r="D218" s="436">
        <v>4680115885615</v>
      </c>
      <c r="E218" s="436"/>
      <c r="F218" s="62">
        <v>1.35</v>
      </c>
      <c r="G218" s="37">
        <v>8</v>
      </c>
      <c r="H218" s="62">
        <v>10.8</v>
      </c>
      <c r="I218" s="62">
        <v>11.234999999999999</v>
      </c>
      <c r="J218" s="37">
        <v>64</v>
      </c>
      <c r="K218" s="37" t="s">
        <v>101</v>
      </c>
      <c r="L218" s="37" t="s">
        <v>45</v>
      </c>
      <c r="M218" s="38" t="s">
        <v>104</v>
      </c>
      <c r="N218" s="38"/>
      <c r="O218" s="37">
        <v>55</v>
      </c>
      <c r="P218" s="5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18" s="438"/>
      <c r="R218" s="438"/>
      <c r="S218" s="438"/>
      <c r="T218" s="439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264" t="s">
        <v>354</v>
      </c>
      <c r="AG218" s="78"/>
      <c r="AJ218" s="84" t="s">
        <v>45</v>
      </c>
      <c r="AK218" s="84">
        <v>0</v>
      </c>
      <c r="BB218" s="265" t="s">
        <v>67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355</v>
      </c>
      <c r="B219" s="63" t="s">
        <v>356</v>
      </c>
      <c r="C219" s="36">
        <v>4301012016</v>
      </c>
      <c r="D219" s="436">
        <v>4680115885554</v>
      </c>
      <c r="E219" s="436"/>
      <c r="F219" s="62">
        <v>1.35</v>
      </c>
      <c r="G219" s="37">
        <v>8</v>
      </c>
      <c r="H219" s="62">
        <v>10.8</v>
      </c>
      <c r="I219" s="62">
        <v>11.234999999999999</v>
      </c>
      <c r="J219" s="37">
        <v>64</v>
      </c>
      <c r="K219" s="37" t="s">
        <v>101</v>
      </c>
      <c r="L219" s="37" t="s">
        <v>45</v>
      </c>
      <c r="M219" s="38" t="s">
        <v>104</v>
      </c>
      <c r="N219" s="38"/>
      <c r="O219" s="37">
        <v>55</v>
      </c>
      <c r="P219" s="5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19" s="438"/>
      <c r="R219" s="438"/>
      <c r="S219" s="438"/>
      <c r="T219" s="439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66" t="s">
        <v>357</v>
      </c>
      <c r="AG219" s="78"/>
      <c r="AJ219" s="84" t="s">
        <v>45</v>
      </c>
      <c r="AK219" s="84">
        <v>0</v>
      </c>
      <c r="BB219" s="267" t="s">
        <v>67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358</v>
      </c>
      <c r="B220" s="63" t="s">
        <v>359</v>
      </c>
      <c r="C220" s="36">
        <v>4301011858</v>
      </c>
      <c r="D220" s="436">
        <v>4680115885646</v>
      </c>
      <c r="E220" s="436"/>
      <c r="F220" s="62">
        <v>1.35</v>
      </c>
      <c r="G220" s="37">
        <v>8</v>
      </c>
      <c r="H220" s="62">
        <v>10.8</v>
      </c>
      <c r="I220" s="62">
        <v>11.234999999999999</v>
      </c>
      <c r="J220" s="37">
        <v>64</v>
      </c>
      <c r="K220" s="37" t="s">
        <v>101</v>
      </c>
      <c r="L220" s="37" t="s">
        <v>45</v>
      </c>
      <c r="M220" s="38" t="s">
        <v>100</v>
      </c>
      <c r="N220" s="38"/>
      <c r="O220" s="37">
        <v>55</v>
      </c>
      <c r="P220" s="5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20" s="438"/>
      <c r="R220" s="438"/>
      <c r="S220" s="438"/>
      <c r="T220" s="439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68" t="s">
        <v>360</v>
      </c>
      <c r="AG220" s="78"/>
      <c r="AJ220" s="84" t="s">
        <v>45</v>
      </c>
      <c r="AK220" s="84">
        <v>0</v>
      </c>
      <c r="BB220" s="269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361</v>
      </c>
      <c r="B221" s="63" t="s">
        <v>362</v>
      </c>
      <c r="C221" s="36">
        <v>4301011857</v>
      </c>
      <c r="D221" s="436">
        <v>4680115885622</v>
      </c>
      <c r="E221" s="436"/>
      <c r="F221" s="62">
        <v>0.4</v>
      </c>
      <c r="G221" s="37">
        <v>10</v>
      </c>
      <c r="H221" s="62">
        <v>4</v>
      </c>
      <c r="I221" s="62">
        <v>4.21</v>
      </c>
      <c r="J221" s="37">
        <v>132</v>
      </c>
      <c r="K221" s="37" t="s">
        <v>105</v>
      </c>
      <c r="L221" s="37" t="s">
        <v>45</v>
      </c>
      <c r="M221" s="38" t="s">
        <v>100</v>
      </c>
      <c r="N221" s="38"/>
      <c r="O221" s="37">
        <v>55</v>
      </c>
      <c r="P221" s="53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21" s="438"/>
      <c r="R221" s="438"/>
      <c r="S221" s="438"/>
      <c r="T221" s="439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270" t="s">
        <v>363</v>
      </c>
      <c r="AG221" s="78"/>
      <c r="AJ221" s="84" t="s">
        <v>45</v>
      </c>
      <c r="AK221" s="84">
        <v>0</v>
      </c>
      <c r="BB221" s="271" t="s">
        <v>67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364</v>
      </c>
      <c r="B222" s="63" t="s">
        <v>365</v>
      </c>
      <c r="C222" s="36">
        <v>4301011859</v>
      </c>
      <c r="D222" s="436">
        <v>4680115885608</v>
      </c>
      <c r="E222" s="436"/>
      <c r="F222" s="62">
        <v>0.4</v>
      </c>
      <c r="G222" s="37">
        <v>10</v>
      </c>
      <c r="H222" s="62">
        <v>4</v>
      </c>
      <c r="I222" s="62">
        <v>4.21</v>
      </c>
      <c r="J222" s="37">
        <v>132</v>
      </c>
      <c r="K222" s="37" t="s">
        <v>105</v>
      </c>
      <c r="L222" s="37" t="s">
        <v>45</v>
      </c>
      <c r="M222" s="38" t="s">
        <v>100</v>
      </c>
      <c r="N222" s="38"/>
      <c r="O222" s="37">
        <v>55</v>
      </c>
      <c r="P222" s="5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22" s="438"/>
      <c r="R222" s="438"/>
      <c r="S222" s="438"/>
      <c r="T222" s="439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272" t="s">
        <v>357</v>
      </c>
      <c r="AG222" s="78"/>
      <c r="AJ222" s="84" t="s">
        <v>45</v>
      </c>
      <c r="AK222" s="84">
        <v>0</v>
      </c>
      <c r="BB222" s="273" t="s">
        <v>67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443"/>
      <c r="B223" s="443"/>
      <c r="C223" s="443"/>
      <c r="D223" s="443"/>
      <c r="E223" s="443"/>
      <c r="F223" s="443"/>
      <c r="G223" s="443"/>
      <c r="H223" s="443"/>
      <c r="I223" s="443"/>
      <c r="J223" s="443"/>
      <c r="K223" s="443"/>
      <c r="L223" s="443"/>
      <c r="M223" s="443"/>
      <c r="N223" s="443"/>
      <c r="O223" s="444"/>
      <c r="P223" s="440" t="s">
        <v>40</v>
      </c>
      <c r="Q223" s="441"/>
      <c r="R223" s="441"/>
      <c r="S223" s="441"/>
      <c r="T223" s="441"/>
      <c r="U223" s="441"/>
      <c r="V223" s="442"/>
      <c r="W223" s="42" t="s">
        <v>39</v>
      </c>
      <c r="X223" s="43">
        <f>IFERROR(X218/H218,"0")+IFERROR(X219/H219,"0")+IFERROR(X220/H220,"0")+IFERROR(X221/H221,"0")+IFERROR(X222/H222,"0")</f>
        <v>0</v>
      </c>
      <c r="Y223" s="43">
        <f>IFERROR(Y218/H218,"0")+IFERROR(Y219/H219,"0")+IFERROR(Y220/H220,"0")+IFERROR(Y221/H221,"0")+IFERROR(Y222/H222,"0")</f>
        <v>0</v>
      </c>
      <c r="Z223" s="43">
        <f>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443"/>
      <c r="B224" s="443"/>
      <c r="C224" s="443"/>
      <c r="D224" s="443"/>
      <c r="E224" s="443"/>
      <c r="F224" s="443"/>
      <c r="G224" s="443"/>
      <c r="H224" s="443"/>
      <c r="I224" s="443"/>
      <c r="J224" s="443"/>
      <c r="K224" s="443"/>
      <c r="L224" s="443"/>
      <c r="M224" s="443"/>
      <c r="N224" s="443"/>
      <c r="O224" s="444"/>
      <c r="P224" s="440" t="s">
        <v>40</v>
      </c>
      <c r="Q224" s="441"/>
      <c r="R224" s="441"/>
      <c r="S224" s="441"/>
      <c r="T224" s="441"/>
      <c r="U224" s="441"/>
      <c r="V224" s="442"/>
      <c r="W224" s="42" t="s">
        <v>0</v>
      </c>
      <c r="X224" s="43">
        <f>IFERROR(SUM(X218:X222),"0")</f>
        <v>0</v>
      </c>
      <c r="Y224" s="43">
        <f>IFERROR(SUM(Y218:Y222),"0")</f>
        <v>0</v>
      </c>
      <c r="Z224" s="42"/>
      <c r="AA224" s="67"/>
      <c r="AB224" s="67"/>
      <c r="AC224" s="67"/>
    </row>
    <row r="225" spans="1:68" ht="14.25" customHeight="1" x14ac:dyDescent="0.25">
      <c r="A225" s="435" t="s">
        <v>197</v>
      </c>
      <c r="B225" s="435"/>
      <c r="C225" s="435"/>
      <c r="D225" s="435"/>
      <c r="E225" s="435"/>
      <c r="F225" s="435"/>
      <c r="G225" s="435"/>
      <c r="H225" s="435"/>
      <c r="I225" s="435"/>
      <c r="J225" s="435"/>
      <c r="K225" s="435"/>
      <c r="L225" s="435"/>
      <c r="M225" s="435"/>
      <c r="N225" s="435"/>
      <c r="O225" s="435"/>
      <c r="P225" s="435"/>
      <c r="Q225" s="435"/>
      <c r="R225" s="435"/>
      <c r="S225" s="435"/>
      <c r="T225" s="435"/>
      <c r="U225" s="435"/>
      <c r="V225" s="435"/>
      <c r="W225" s="435"/>
      <c r="X225" s="435"/>
      <c r="Y225" s="435"/>
      <c r="Z225" s="435"/>
      <c r="AA225" s="66"/>
      <c r="AB225" s="66"/>
      <c r="AC225" s="80"/>
    </row>
    <row r="226" spans="1:68" ht="27" customHeight="1" x14ac:dyDescent="0.25">
      <c r="A226" s="63" t="s">
        <v>366</v>
      </c>
      <c r="B226" s="63" t="s">
        <v>367</v>
      </c>
      <c r="C226" s="36">
        <v>4301030878</v>
      </c>
      <c r="D226" s="436">
        <v>4607091387193</v>
      </c>
      <c r="E226" s="436"/>
      <c r="F226" s="62">
        <v>0.7</v>
      </c>
      <c r="G226" s="37">
        <v>6</v>
      </c>
      <c r="H226" s="62">
        <v>4.2</v>
      </c>
      <c r="I226" s="62">
        <v>4.47</v>
      </c>
      <c r="J226" s="37">
        <v>132</v>
      </c>
      <c r="K226" s="37" t="s">
        <v>105</v>
      </c>
      <c r="L226" s="37" t="s">
        <v>45</v>
      </c>
      <c r="M226" s="38" t="s">
        <v>83</v>
      </c>
      <c r="N226" s="38"/>
      <c r="O226" s="37">
        <v>35</v>
      </c>
      <c r="P226" s="5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26" s="438"/>
      <c r="R226" s="438"/>
      <c r="S226" s="438"/>
      <c r="T226" s="439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74" t="s">
        <v>368</v>
      </c>
      <c r="AG226" s="78"/>
      <c r="AJ226" s="84" t="s">
        <v>45</v>
      </c>
      <c r="AK226" s="84">
        <v>0</v>
      </c>
      <c r="BB226" s="275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369</v>
      </c>
      <c r="B227" s="63" t="s">
        <v>370</v>
      </c>
      <c r="C227" s="36">
        <v>4301031153</v>
      </c>
      <c r="D227" s="436">
        <v>4607091387230</v>
      </c>
      <c r="E227" s="436"/>
      <c r="F227" s="62">
        <v>0.7</v>
      </c>
      <c r="G227" s="37">
        <v>6</v>
      </c>
      <c r="H227" s="62">
        <v>4.2</v>
      </c>
      <c r="I227" s="62">
        <v>4.47</v>
      </c>
      <c r="J227" s="37">
        <v>132</v>
      </c>
      <c r="K227" s="37" t="s">
        <v>105</v>
      </c>
      <c r="L227" s="37" t="s">
        <v>45</v>
      </c>
      <c r="M227" s="38" t="s">
        <v>83</v>
      </c>
      <c r="N227" s="38"/>
      <c r="O227" s="37">
        <v>40</v>
      </c>
      <c r="P227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27" s="438"/>
      <c r="R227" s="438"/>
      <c r="S227" s="438"/>
      <c r="T227" s="439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76" t="s">
        <v>371</v>
      </c>
      <c r="AG227" s="78"/>
      <c r="AJ227" s="84" t="s">
        <v>45</v>
      </c>
      <c r="AK227" s="84">
        <v>0</v>
      </c>
      <c r="BB227" s="277" t="s">
        <v>67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372</v>
      </c>
      <c r="B228" s="63" t="s">
        <v>373</v>
      </c>
      <c r="C228" s="36">
        <v>4301031154</v>
      </c>
      <c r="D228" s="436">
        <v>4607091387292</v>
      </c>
      <c r="E228" s="436"/>
      <c r="F228" s="62">
        <v>0.73</v>
      </c>
      <c r="G228" s="37">
        <v>6</v>
      </c>
      <c r="H228" s="62">
        <v>4.38</v>
      </c>
      <c r="I228" s="62">
        <v>4.6500000000000004</v>
      </c>
      <c r="J228" s="37">
        <v>132</v>
      </c>
      <c r="K228" s="37" t="s">
        <v>105</v>
      </c>
      <c r="L228" s="37" t="s">
        <v>45</v>
      </c>
      <c r="M228" s="38" t="s">
        <v>83</v>
      </c>
      <c r="N228" s="38"/>
      <c r="O228" s="37">
        <v>45</v>
      </c>
      <c r="P228" s="5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28" s="438"/>
      <c r="R228" s="438"/>
      <c r="S228" s="438"/>
      <c r="T228" s="439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78" t="s">
        <v>374</v>
      </c>
      <c r="AG228" s="78"/>
      <c r="AJ228" s="84" t="s">
        <v>45</v>
      </c>
      <c r="AK228" s="84">
        <v>0</v>
      </c>
      <c r="BB228" s="279" t="s">
        <v>67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375</v>
      </c>
      <c r="B229" s="63" t="s">
        <v>376</v>
      </c>
      <c r="C229" s="36">
        <v>4301031152</v>
      </c>
      <c r="D229" s="436">
        <v>4607091387285</v>
      </c>
      <c r="E229" s="436"/>
      <c r="F229" s="62">
        <v>0.35</v>
      </c>
      <c r="G229" s="37">
        <v>6</v>
      </c>
      <c r="H229" s="62">
        <v>2.1</v>
      </c>
      <c r="I229" s="62">
        <v>2.23</v>
      </c>
      <c r="J229" s="37">
        <v>234</v>
      </c>
      <c r="K229" s="37" t="s">
        <v>180</v>
      </c>
      <c r="L229" s="37" t="s">
        <v>45</v>
      </c>
      <c r="M229" s="38" t="s">
        <v>83</v>
      </c>
      <c r="N229" s="38"/>
      <c r="O229" s="37">
        <v>40</v>
      </c>
      <c r="P229" s="5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29" s="438"/>
      <c r="R229" s="438"/>
      <c r="S229" s="438"/>
      <c r="T229" s="439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IFERROR(IF(Y229=0,"",ROUNDUP(Y229/H229,0)*0.00502),"")</f>
        <v/>
      </c>
      <c r="AA229" s="68" t="s">
        <v>45</v>
      </c>
      <c r="AB229" s="69" t="s">
        <v>45</v>
      </c>
      <c r="AC229" s="280" t="s">
        <v>371</v>
      </c>
      <c r="AG229" s="78"/>
      <c r="AJ229" s="84" t="s">
        <v>45</v>
      </c>
      <c r="AK229" s="84">
        <v>0</v>
      </c>
      <c r="BB229" s="281" t="s">
        <v>67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443"/>
      <c r="B230" s="443"/>
      <c r="C230" s="443"/>
      <c r="D230" s="443"/>
      <c r="E230" s="443"/>
      <c r="F230" s="443"/>
      <c r="G230" s="443"/>
      <c r="H230" s="443"/>
      <c r="I230" s="443"/>
      <c r="J230" s="443"/>
      <c r="K230" s="443"/>
      <c r="L230" s="443"/>
      <c r="M230" s="443"/>
      <c r="N230" s="443"/>
      <c r="O230" s="444"/>
      <c r="P230" s="440" t="s">
        <v>40</v>
      </c>
      <c r="Q230" s="441"/>
      <c r="R230" s="441"/>
      <c r="S230" s="441"/>
      <c r="T230" s="441"/>
      <c r="U230" s="441"/>
      <c r="V230" s="442"/>
      <c r="W230" s="42" t="s">
        <v>39</v>
      </c>
      <c r="X230" s="43">
        <f>IFERROR(X226/H226,"0")+IFERROR(X227/H227,"0")+IFERROR(X228/H228,"0")+IFERROR(X229/H229,"0")</f>
        <v>0</v>
      </c>
      <c r="Y230" s="43">
        <f>IFERROR(Y226/H226,"0")+IFERROR(Y227/H227,"0")+IFERROR(Y228/H228,"0")+IFERROR(Y229/H229,"0")</f>
        <v>0</v>
      </c>
      <c r="Z230" s="43">
        <f>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443"/>
      <c r="B231" s="443"/>
      <c r="C231" s="443"/>
      <c r="D231" s="443"/>
      <c r="E231" s="443"/>
      <c r="F231" s="443"/>
      <c r="G231" s="443"/>
      <c r="H231" s="443"/>
      <c r="I231" s="443"/>
      <c r="J231" s="443"/>
      <c r="K231" s="443"/>
      <c r="L231" s="443"/>
      <c r="M231" s="443"/>
      <c r="N231" s="443"/>
      <c r="O231" s="444"/>
      <c r="P231" s="440" t="s">
        <v>40</v>
      </c>
      <c r="Q231" s="441"/>
      <c r="R231" s="441"/>
      <c r="S231" s="441"/>
      <c r="T231" s="441"/>
      <c r="U231" s="441"/>
      <c r="V231" s="442"/>
      <c r="W231" s="42" t="s">
        <v>0</v>
      </c>
      <c r="X231" s="43">
        <f>IFERROR(SUM(X226:X229),"0")</f>
        <v>0</v>
      </c>
      <c r="Y231" s="43">
        <f>IFERROR(SUM(Y226:Y229),"0")</f>
        <v>0</v>
      </c>
      <c r="Z231" s="42"/>
      <c r="AA231" s="67"/>
      <c r="AB231" s="67"/>
      <c r="AC231" s="67"/>
    </row>
    <row r="232" spans="1:68" ht="14.25" customHeight="1" x14ac:dyDescent="0.25">
      <c r="A232" s="435" t="s">
        <v>79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435"/>
      <c r="AA232" s="66"/>
      <c r="AB232" s="66"/>
      <c r="AC232" s="80"/>
    </row>
    <row r="233" spans="1:68" ht="27" customHeight="1" x14ac:dyDescent="0.25">
      <c r="A233" s="63" t="s">
        <v>377</v>
      </c>
      <c r="B233" s="63" t="s">
        <v>378</v>
      </c>
      <c r="C233" s="36">
        <v>4301051100</v>
      </c>
      <c r="D233" s="436">
        <v>4607091387766</v>
      </c>
      <c r="E233" s="436"/>
      <c r="F233" s="62">
        <v>1.3</v>
      </c>
      <c r="G233" s="37">
        <v>6</v>
      </c>
      <c r="H233" s="62">
        <v>7.8</v>
      </c>
      <c r="I233" s="62">
        <v>8.3130000000000006</v>
      </c>
      <c r="J233" s="37">
        <v>64</v>
      </c>
      <c r="K233" s="37" t="s">
        <v>101</v>
      </c>
      <c r="L233" s="37" t="s">
        <v>45</v>
      </c>
      <c r="M233" s="38" t="s">
        <v>104</v>
      </c>
      <c r="N233" s="38"/>
      <c r="O233" s="37">
        <v>40</v>
      </c>
      <c r="P233" s="5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33" s="438"/>
      <c r="R233" s="438"/>
      <c r="S233" s="438"/>
      <c r="T233" s="439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82" t="s">
        <v>379</v>
      </c>
      <c r="AG233" s="78"/>
      <c r="AJ233" s="84" t="s">
        <v>45</v>
      </c>
      <c r="AK233" s="84">
        <v>0</v>
      </c>
      <c r="BB233" s="283" t="s">
        <v>67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t="27" customHeight="1" x14ac:dyDescent="0.25">
      <c r="A234" s="63" t="s">
        <v>380</v>
      </c>
      <c r="B234" s="63" t="s">
        <v>381</v>
      </c>
      <c r="C234" s="36">
        <v>4301051818</v>
      </c>
      <c r="D234" s="436">
        <v>4607091387957</v>
      </c>
      <c r="E234" s="436"/>
      <c r="F234" s="62">
        <v>1.3</v>
      </c>
      <c r="G234" s="37">
        <v>6</v>
      </c>
      <c r="H234" s="62">
        <v>7.8</v>
      </c>
      <c r="I234" s="62">
        <v>8.3190000000000008</v>
      </c>
      <c r="J234" s="37">
        <v>64</v>
      </c>
      <c r="K234" s="37" t="s">
        <v>101</v>
      </c>
      <c r="L234" s="37" t="s">
        <v>45</v>
      </c>
      <c r="M234" s="38" t="s">
        <v>104</v>
      </c>
      <c r="N234" s="38"/>
      <c r="O234" s="37">
        <v>40</v>
      </c>
      <c r="P234" s="5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34" s="438"/>
      <c r="R234" s="438"/>
      <c r="S234" s="438"/>
      <c r="T234" s="439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284" t="s">
        <v>382</v>
      </c>
      <c r="AG234" s="78"/>
      <c r="AJ234" s="84" t="s">
        <v>45</v>
      </c>
      <c r="AK234" s="84">
        <v>0</v>
      </c>
      <c r="BB234" s="285" t="s">
        <v>67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t="27" customHeight="1" x14ac:dyDescent="0.25">
      <c r="A235" s="63" t="s">
        <v>383</v>
      </c>
      <c r="B235" s="63" t="s">
        <v>384</v>
      </c>
      <c r="C235" s="36">
        <v>4301051819</v>
      </c>
      <c r="D235" s="436">
        <v>4607091387964</v>
      </c>
      <c r="E235" s="436"/>
      <c r="F235" s="62">
        <v>1.35</v>
      </c>
      <c r="G235" s="37">
        <v>6</v>
      </c>
      <c r="H235" s="62">
        <v>8.1</v>
      </c>
      <c r="I235" s="62">
        <v>8.6010000000000009</v>
      </c>
      <c r="J235" s="37">
        <v>64</v>
      </c>
      <c r="K235" s="37" t="s">
        <v>101</v>
      </c>
      <c r="L235" s="37" t="s">
        <v>45</v>
      </c>
      <c r="M235" s="38" t="s">
        <v>104</v>
      </c>
      <c r="N235" s="38"/>
      <c r="O235" s="37">
        <v>40</v>
      </c>
      <c r="P235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35" s="438"/>
      <c r="R235" s="438"/>
      <c r="S235" s="438"/>
      <c r="T235" s="439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286" t="s">
        <v>385</v>
      </c>
      <c r="AG235" s="78"/>
      <c r="AJ235" s="84" t="s">
        <v>45</v>
      </c>
      <c r="AK235" s="84">
        <v>0</v>
      </c>
      <c r="BB235" s="287" t="s">
        <v>67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386</v>
      </c>
      <c r="B236" s="63" t="s">
        <v>387</v>
      </c>
      <c r="C236" s="36">
        <v>4301051734</v>
      </c>
      <c r="D236" s="436">
        <v>4680115884588</v>
      </c>
      <c r="E236" s="436"/>
      <c r="F236" s="62">
        <v>0.5</v>
      </c>
      <c r="G236" s="37">
        <v>6</v>
      </c>
      <c r="H236" s="62">
        <v>3</v>
      </c>
      <c r="I236" s="62">
        <v>3.246</v>
      </c>
      <c r="J236" s="37">
        <v>182</v>
      </c>
      <c r="K236" s="37" t="s">
        <v>84</v>
      </c>
      <c r="L236" s="37" t="s">
        <v>45</v>
      </c>
      <c r="M236" s="38" t="s">
        <v>104</v>
      </c>
      <c r="N236" s="38"/>
      <c r="O236" s="37">
        <v>40</v>
      </c>
      <c r="P236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36" s="438"/>
      <c r="R236" s="438"/>
      <c r="S236" s="438"/>
      <c r="T236" s="439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IFERROR(IF(Y236=0,"",ROUNDUP(Y236/H236,0)*0.00651),"")</f>
        <v/>
      </c>
      <c r="AA236" s="68" t="s">
        <v>45</v>
      </c>
      <c r="AB236" s="69" t="s">
        <v>45</v>
      </c>
      <c r="AC236" s="288" t="s">
        <v>388</v>
      </c>
      <c r="AG236" s="78"/>
      <c r="AJ236" s="84" t="s">
        <v>45</v>
      </c>
      <c r="AK236" s="84">
        <v>0</v>
      </c>
      <c r="BB236" s="289" t="s">
        <v>67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389</v>
      </c>
      <c r="B237" s="63" t="s">
        <v>390</v>
      </c>
      <c r="C237" s="36">
        <v>4301051578</v>
      </c>
      <c r="D237" s="436">
        <v>4607091387513</v>
      </c>
      <c r="E237" s="436"/>
      <c r="F237" s="62">
        <v>0.45</v>
      </c>
      <c r="G237" s="37">
        <v>6</v>
      </c>
      <c r="H237" s="62">
        <v>2.7</v>
      </c>
      <c r="I237" s="62">
        <v>2.9580000000000002</v>
      </c>
      <c r="J237" s="37">
        <v>182</v>
      </c>
      <c r="K237" s="37" t="s">
        <v>84</v>
      </c>
      <c r="L237" s="37" t="s">
        <v>45</v>
      </c>
      <c r="M237" s="38" t="s">
        <v>126</v>
      </c>
      <c r="N237" s="38"/>
      <c r="O237" s="37">
        <v>40</v>
      </c>
      <c r="P237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37" s="438"/>
      <c r="R237" s="438"/>
      <c r="S237" s="438"/>
      <c r="T237" s="43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290" t="s">
        <v>391</v>
      </c>
      <c r="AG237" s="78"/>
      <c r="AJ237" s="84" t="s">
        <v>45</v>
      </c>
      <c r="AK237" s="84">
        <v>0</v>
      </c>
      <c r="BB237" s="291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443"/>
      <c r="B238" s="443"/>
      <c r="C238" s="443"/>
      <c r="D238" s="443"/>
      <c r="E238" s="443"/>
      <c r="F238" s="443"/>
      <c r="G238" s="443"/>
      <c r="H238" s="443"/>
      <c r="I238" s="443"/>
      <c r="J238" s="443"/>
      <c r="K238" s="443"/>
      <c r="L238" s="443"/>
      <c r="M238" s="443"/>
      <c r="N238" s="443"/>
      <c r="O238" s="444"/>
      <c r="P238" s="440" t="s">
        <v>40</v>
      </c>
      <c r="Q238" s="441"/>
      <c r="R238" s="441"/>
      <c r="S238" s="441"/>
      <c r="T238" s="441"/>
      <c r="U238" s="441"/>
      <c r="V238" s="442"/>
      <c r="W238" s="42" t="s">
        <v>39</v>
      </c>
      <c r="X238" s="43">
        <f>IFERROR(X233/H233,"0")+IFERROR(X234/H234,"0")+IFERROR(X235/H235,"0")+IFERROR(X236/H236,"0")+IFERROR(X237/H237,"0")</f>
        <v>0</v>
      </c>
      <c r="Y238" s="43">
        <f>IFERROR(Y233/H233,"0")+IFERROR(Y234/H234,"0")+IFERROR(Y235/H235,"0")+IFERROR(Y236/H236,"0")+IFERROR(Y237/H237,"0")</f>
        <v>0</v>
      </c>
      <c r="Z238" s="43">
        <f>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443"/>
      <c r="B239" s="443"/>
      <c r="C239" s="443"/>
      <c r="D239" s="443"/>
      <c r="E239" s="443"/>
      <c r="F239" s="443"/>
      <c r="G239" s="443"/>
      <c r="H239" s="443"/>
      <c r="I239" s="443"/>
      <c r="J239" s="443"/>
      <c r="K239" s="443"/>
      <c r="L239" s="443"/>
      <c r="M239" s="443"/>
      <c r="N239" s="443"/>
      <c r="O239" s="444"/>
      <c r="P239" s="440" t="s">
        <v>40</v>
      </c>
      <c r="Q239" s="441"/>
      <c r="R239" s="441"/>
      <c r="S239" s="441"/>
      <c r="T239" s="441"/>
      <c r="U239" s="441"/>
      <c r="V239" s="442"/>
      <c r="W239" s="42" t="s">
        <v>0</v>
      </c>
      <c r="X239" s="43">
        <f>IFERROR(SUM(X233:X237),"0")</f>
        <v>0</v>
      </c>
      <c r="Y239" s="43">
        <f>IFERROR(SUM(Y233:Y237),"0")</f>
        <v>0</v>
      </c>
      <c r="Z239" s="42"/>
      <c r="AA239" s="67"/>
      <c r="AB239" s="67"/>
      <c r="AC239" s="67"/>
    </row>
    <row r="240" spans="1:68" ht="14.25" customHeight="1" x14ac:dyDescent="0.25">
      <c r="A240" s="435" t="s">
        <v>141</v>
      </c>
      <c r="B240" s="435"/>
      <c r="C240" s="435"/>
      <c r="D240" s="435"/>
      <c r="E240" s="435"/>
      <c r="F240" s="435"/>
      <c r="G240" s="435"/>
      <c r="H240" s="435"/>
      <c r="I240" s="435"/>
      <c r="J240" s="435"/>
      <c r="K240" s="435"/>
      <c r="L240" s="435"/>
      <c r="M240" s="435"/>
      <c r="N240" s="435"/>
      <c r="O240" s="435"/>
      <c r="P240" s="435"/>
      <c r="Q240" s="435"/>
      <c r="R240" s="435"/>
      <c r="S240" s="435"/>
      <c r="T240" s="435"/>
      <c r="U240" s="435"/>
      <c r="V240" s="435"/>
      <c r="W240" s="435"/>
      <c r="X240" s="435"/>
      <c r="Y240" s="435"/>
      <c r="Z240" s="435"/>
      <c r="AA240" s="66"/>
      <c r="AB240" s="66"/>
      <c r="AC240" s="80"/>
    </row>
    <row r="241" spans="1:68" ht="27" customHeight="1" x14ac:dyDescent="0.25">
      <c r="A241" s="63" t="s">
        <v>392</v>
      </c>
      <c r="B241" s="63" t="s">
        <v>393</v>
      </c>
      <c r="C241" s="36">
        <v>4301060387</v>
      </c>
      <c r="D241" s="436">
        <v>4607091380880</v>
      </c>
      <c r="E241" s="436"/>
      <c r="F241" s="62">
        <v>1.4</v>
      </c>
      <c r="G241" s="37">
        <v>6</v>
      </c>
      <c r="H241" s="62">
        <v>8.4</v>
      </c>
      <c r="I241" s="62">
        <v>8.9190000000000005</v>
      </c>
      <c r="J241" s="37">
        <v>64</v>
      </c>
      <c r="K241" s="37" t="s">
        <v>101</v>
      </c>
      <c r="L241" s="37" t="s">
        <v>45</v>
      </c>
      <c r="M241" s="38" t="s">
        <v>104</v>
      </c>
      <c r="N241" s="38"/>
      <c r="O241" s="37">
        <v>30</v>
      </c>
      <c r="P241" s="5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41" s="438"/>
      <c r="R241" s="438"/>
      <c r="S241" s="438"/>
      <c r="T241" s="43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IFERROR(IF(Y241=0,"",ROUNDUP(Y241/H241,0)*0.01898),"")</f>
        <v/>
      </c>
      <c r="AA241" s="68" t="s">
        <v>45</v>
      </c>
      <c r="AB241" s="69" t="s">
        <v>45</v>
      </c>
      <c r="AC241" s="292" t="s">
        <v>394</v>
      </c>
      <c r="AG241" s="78"/>
      <c r="AJ241" s="84" t="s">
        <v>45</v>
      </c>
      <c r="AK241" s="84">
        <v>0</v>
      </c>
      <c r="BB241" s="293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395</v>
      </c>
      <c r="B242" s="63" t="s">
        <v>396</v>
      </c>
      <c r="C242" s="36">
        <v>4301060406</v>
      </c>
      <c r="D242" s="436">
        <v>4607091384482</v>
      </c>
      <c r="E242" s="436"/>
      <c r="F242" s="62">
        <v>1.3</v>
      </c>
      <c r="G242" s="37">
        <v>6</v>
      </c>
      <c r="H242" s="62">
        <v>7.8</v>
      </c>
      <c r="I242" s="62">
        <v>8.3190000000000008</v>
      </c>
      <c r="J242" s="37">
        <v>64</v>
      </c>
      <c r="K242" s="37" t="s">
        <v>101</v>
      </c>
      <c r="L242" s="37" t="s">
        <v>45</v>
      </c>
      <c r="M242" s="38" t="s">
        <v>104</v>
      </c>
      <c r="N242" s="38"/>
      <c r="O242" s="37">
        <v>30</v>
      </c>
      <c r="P242" s="5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42" s="438"/>
      <c r="R242" s="438"/>
      <c r="S242" s="438"/>
      <c r="T242" s="43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IFERROR(IF(Y242=0,"",ROUNDUP(Y242/H242,0)*0.01898),"")</f>
        <v/>
      </c>
      <c r="AA242" s="68" t="s">
        <v>45</v>
      </c>
      <c r="AB242" s="69" t="s">
        <v>45</v>
      </c>
      <c r="AC242" s="294" t="s">
        <v>397</v>
      </c>
      <c r="AG242" s="78"/>
      <c r="AJ242" s="84" t="s">
        <v>45</v>
      </c>
      <c r="AK242" s="84">
        <v>0</v>
      </c>
      <c r="BB242" s="295" t="s">
        <v>67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398</v>
      </c>
      <c r="B243" s="63" t="s">
        <v>399</v>
      </c>
      <c r="C243" s="36">
        <v>4301060484</v>
      </c>
      <c r="D243" s="436">
        <v>4607091380897</v>
      </c>
      <c r="E243" s="436"/>
      <c r="F243" s="62">
        <v>1.4</v>
      </c>
      <c r="G243" s="37">
        <v>6</v>
      </c>
      <c r="H243" s="62">
        <v>8.4</v>
      </c>
      <c r="I243" s="62">
        <v>8.9190000000000005</v>
      </c>
      <c r="J243" s="37">
        <v>64</v>
      </c>
      <c r="K243" s="37" t="s">
        <v>101</v>
      </c>
      <c r="L243" s="37" t="s">
        <v>45</v>
      </c>
      <c r="M243" s="38" t="s">
        <v>126</v>
      </c>
      <c r="N243" s="38"/>
      <c r="O243" s="37">
        <v>30</v>
      </c>
      <c r="P243" s="5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43" s="438"/>
      <c r="R243" s="438"/>
      <c r="S243" s="438"/>
      <c r="T243" s="43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296" t="s">
        <v>400</v>
      </c>
      <c r="AG243" s="78"/>
      <c r="AJ243" s="84" t="s">
        <v>45</v>
      </c>
      <c r="AK243" s="84">
        <v>0</v>
      </c>
      <c r="BB243" s="297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443"/>
      <c r="B244" s="443"/>
      <c r="C244" s="443"/>
      <c r="D244" s="443"/>
      <c r="E244" s="443"/>
      <c r="F244" s="443"/>
      <c r="G244" s="443"/>
      <c r="H244" s="443"/>
      <c r="I244" s="443"/>
      <c r="J244" s="443"/>
      <c r="K244" s="443"/>
      <c r="L244" s="443"/>
      <c r="M244" s="443"/>
      <c r="N244" s="443"/>
      <c r="O244" s="444"/>
      <c r="P244" s="440" t="s">
        <v>40</v>
      </c>
      <c r="Q244" s="441"/>
      <c r="R244" s="441"/>
      <c r="S244" s="441"/>
      <c r="T244" s="441"/>
      <c r="U244" s="441"/>
      <c r="V244" s="442"/>
      <c r="W244" s="42" t="s">
        <v>39</v>
      </c>
      <c r="X244" s="43">
        <f>IFERROR(X241/H241,"0")+IFERROR(X242/H242,"0")+IFERROR(X243/H243,"0")</f>
        <v>0</v>
      </c>
      <c r="Y244" s="43">
        <f>IFERROR(Y241/H241,"0")+IFERROR(Y242/H242,"0")+IFERROR(Y243/H243,"0")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443"/>
      <c r="B245" s="443"/>
      <c r="C245" s="443"/>
      <c r="D245" s="443"/>
      <c r="E245" s="443"/>
      <c r="F245" s="443"/>
      <c r="G245" s="443"/>
      <c r="H245" s="443"/>
      <c r="I245" s="443"/>
      <c r="J245" s="443"/>
      <c r="K245" s="443"/>
      <c r="L245" s="443"/>
      <c r="M245" s="443"/>
      <c r="N245" s="443"/>
      <c r="O245" s="444"/>
      <c r="P245" s="440" t="s">
        <v>40</v>
      </c>
      <c r="Q245" s="441"/>
      <c r="R245" s="441"/>
      <c r="S245" s="441"/>
      <c r="T245" s="441"/>
      <c r="U245" s="441"/>
      <c r="V245" s="442"/>
      <c r="W245" s="42" t="s">
        <v>0</v>
      </c>
      <c r="X245" s="43">
        <f>IFERROR(SUM(X241:X243),"0")</f>
        <v>0</v>
      </c>
      <c r="Y245" s="43">
        <f>IFERROR(SUM(Y241:Y243),"0")</f>
        <v>0</v>
      </c>
      <c r="Z245" s="42"/>
      <c r="AA245" s="67"/>
      <c r="AB245" s="67"/>
      <c r="AC245" s="67"/>
    </row>
    <row r="246" spans="1:68" ht="14.25" customHeight="1" x14ac:dyDescent="0.25">
      <c r="A246" s="435" t="s">
        <v>88</v>
      </c>
      <c r="B246" s="435"/>
      <c r="C246" s="435"/>
      <c r="D246" s="435"/>
      <c r="E246" s="435"/>
      <c r="F246" s="435"/>
      <c r="G246" s="435"/>
      <c r="H246" s="435"/>
      <c r="I246" s="435"/>
      <c r="J246" s="435"/>
      <c r="K246" s="435"/>
      <c r="L246" s="435"/>
      <c r="M246" s="435"/>
      <c r="N246" s="435"/>
      <c r="O246" s="435"/>
      <c r="P246" s="435"/>
      <c r="Q246" s="435"/>
      <c r="R246" s="435"/>
      <c r="S246" s="435"/>
      <c r="T246" s="435"/>
      <c r="U246" s="435"/>
      <c r="V246" s="435"/>
      <c r="W246" s="435"/>
      <c r="X246" s="435"/>
      <c r="Y246" s="435"/>
      <c r="Z246" s="435"/>
      <c r="AA246" s="66"/>
      <c r="AB246" s="66"/>
      <c r="AC246" s="80"/>
    </row>
    <row r="247" spans="1:68" ht="27" customHeight="1" x14ac:dyDescent="0.25">
      <c r="A247" s="63" t="s">
        <v>401</v>
      </c>
      <c r="B247" s="63" t="s">
        <v>402</v>
      </c>
      <c r="C247" s="36">
        <v>4301032055</v>
      </c>
      <c r="D247" s="436">
        <v>4680115886476</v>
      </c>
      <c r="E247" s="436"/>
      <c r="F247" s="62">
        <v>0.38</v>
      </c>
      <c r="G247" s="37">
        <v>8</v>
      </c>
      <c r="H247" s="62">
        <v>3.04</v>
      </c>
      <c r="I247" s="62">
        <v>3.32</v>
      </c>
      <c r="J247" s="37">
        <v>156</v>
      </c>
      <c r="K247" s="37" t="s">
        <v>105</v>
      </c>
      <c r="L247" s="37" t="s">
        <v>45</v>
      </c>
      <c r="M247" s="38" t="s">
        <v>93</v>
      </c>
      <c r="N247" s="38"/>
      <c r="O247" s="37">
        <v>180</v>
      </c>
      <c r="P247" s="511" t="s">
        <v>403</v>
      </c>
      <c r="Q247" s="438"/>
      <c r="R247" s="438"/>
      <c r="S247" s="438"/>
      <c r="T247" s="439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298" t="s">
        <v>404</v>
      </c>
      <c r="AG247" s="78"/>
      <c r="AJ247" s="84" t="s">
        <v>45</v>
      </c>
      <c r="AK247" s="84">
        <v>0</v>
      </c>
      <c r="BB247" s="299" t="s">
        <v>67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405</v>
      </c>
      <c r="B248" s="63" t="s">
        <v>406</v>
      </c>
      <c r="C248" s="36">
        <v>4301030232</v>
      </c>
      <c r="D248" s="436">
        <v>4607091388374</v>
      </c>
      <c r="E248" s="436"/>
      <c r="F248" s="62">
        <v>0.38</v>
      </c>
      <c r="G248" s="37">
        <v>8</v>
      </c>
      <c r="H248" s="62">
        <v>3.04</v>
      </c>
      <c r="I248" s="62">
        <v>3.29</v>
      </c>
      <c r="J248" s="37">
        <v>132</v>
      </c>
      <c r="K248" s="37" t="s">
        <v>105</v>
      </c>
      <c r="L248" s="37" t="s">
        <v>45</v>
      </c>
      <c r="M248" s="38" t="s">
        <v>93</v>
      </c>
      <c r="N248" s="38"/>
      <c r="O248" s="37">
        <v>180</v>
      </c>
      <c r="P248" s="512" t="s">
        <v>407</v>
      </c>
      <c r="Q248" s="438"/>
      <c r="R248" s="438"/>
      <c r="S248" s="438"/>
      <c r="T248" s="43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00" t="s">
        <v>408</v>
      </c>
      <c r="AG248" s="78"/>
      <c r="AJ248" s="84" t="s">
        <v>45</v>
      </c>
      <c r="AK248" s="84">
        <v>0</v>
      </c>
      <c r="BB248" s="301" t="s">
        <v>67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409</v>
      </c>
      <c r="B249" s="63" t="s">
        <v>410</v>
      </c>
      <c r="C249" s="36">
        <v>4301032015</v>
      </c>
      <c r="D249" s="436">
        <v>4607091383102</v>
      </c>
      <c r="E249" s="436"/>
      <c r="F249" s="62">
        <v>0.17</v>
      </c>
      <c r="G249" s="37">
        <v>15</v>
      </c>
      <c r="H249" s="62">
        <v>2.5499999999999998</v>
      </c>
      <c r="I249" s="62">
        <v>2.9550000000000001</v>
      </c>
      <c r="J249" s="37">
        <v>182</v>
      </c>
      <c r="K249" s="37" t="s">
        <v>84</v>
      </c>
      <c r="L249" s="37" t="s">
        <v>45</v>
      </c>
      <c r="M249" s="38" t="s">
        <v>93</v>
      </c>
      <c r="N249" s="38"/>
      <c r="O249" s="37">
        <v>180</v>
      </c>
      <c r="P249" s="5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9" s="438"/>
      <c r="R249" s="438"/>
      <c r="S249" s="438"/>
      <c r="T249" s="43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IFERROR(IF(Y249=0,"",ROUNDUP(Y249/H249,0)*0.00651),"")</f>
        <v/>
      </c>
      <c r="AA249" s="68" t="s">
        <v>45</v>
      </c>
      <c r="AB249" s="69" t="s">
        <v>45</v>
      </c>
      <c r="AC249" s="302" t="s">
        <v>411</v>
      </c>
      <c r="AG249" s="78"/>
      <c r="AJ249" s="84" t="s">
        <v>45</v>
      </c>
      <c r="AK249" s="84">
        <v>0</v>
      </c>
      <c r="BB249" s="303" t="s">
        <v>67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412</v>
      </c>
      <c r="B250" s="63" t="s">
        <v>413</v>
      </c>
      <c r="C250" s="36">
        <v>4301030233</v>
      </c>
      <c r="D250" s="436">
        <v>4607091388404</v>
      </c>
      <c r="E250" s="436"/>
      <c r="F250" s="62">
        <v>0.17</v>
      </c>
      <c r="G250" s="37">
        <v>15</v>
      </c>
      <c r="H250" s="62">
        <v>2.5499999999999998</v>
      </c>
      <c r="I250" s="62">
        <v>2.88</v>
      </c>
      <c r="J250" s="37">
        <v>182</v>
      </c>
      <c r="K250" s="37" t="s">
        <v>84</v>
      </c>
      <c r="L250" s="37" t="s">
        <v>45</v>
      </c>
      <c r="M250" s="38" t="s">
        <v>93</v>
      </c>
      <c r="N250" s="38"/>
      <c r="O250" s="37">
        <v>180</v>
      </c>
      <c r="P250" s="5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50" s="438"/>
      <c r="R250" s="438"/>
      <c r="S250" s="438"/>
      <c r="T250" s="43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IFERROR(IF(Y250=0,"",ROUNDUP(Y250/H250,0)*0.00651),"")</f>
        <v/>
      </c>
      <c r="AA250" s="68" t="s">
        <v>45</v>
      </c>
      <c r="AB250" s="69" t="s">
        <v>45</v>
      </c>
      <c r="AC250" s="304" t="s">
        <v>408</v>
      </c>
      <c r="AG250" s="78"/>
      <c r="AJ250" s="84" t="s">
        <v>45</v>
      </c>
      <c r="AK250" s="84">
        <v>0</v>
      </c>
      <c r="BB250" s="305" t="s">
        <v>67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443"/>
      <c r="B251" s="443"/>
      <c r="C251" s="443"/>
      <c r="D251" s="443"/>
      <c r="E251" s="443"/>
      <c r="F251" s="443"/>
      <c r="G251" s="443"/>
      <c r="H251" s="443"/>
      <c r="I251" s="443"/>
      <c r="J251" s="443"/>
      <c r="K251" s="443"/>
      <c r="L251" s="443"/>
      <c r="M251" s="443"/>
      <c r="N251" s="443"/>
      <c r="O251" s="444"/>
      <c r="P251" s="440" t="s">
        <v>40</v>
      </c>
      <c r="Q251" s="441"/>
      <c r="R251" s="441"/>
      <c r="S251" s="441"/>
      <c r="T251" s="441"/>
      <c r="U251" s="441"/>
      <c r="V251" s="442"/>
      <c r="W251" s="42" t="s">
        <v>39</v>
      </c>
      <c r="X251" s="43">
        <f>IFERROR(X247/H247,"0")+IFERROR(X248/H248,"0")+IFERROR(X249/H249,"0")+IFERROR(X250/H250,"0")</f>
        <v>0</v>
      </c>
      <c r="Y251" s="43">
        <f>IFERROR(Y247/H247,"0")+IFERROR(Y248/H248,"0")+IFERROR(Y249/H249,"0")+IFERROR(Y250/H250,"0")</f>
        <v>0</v>
      </c>
      <c r="Z251" s="43">
        <f>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443"/>
      <c r="B252" s="443"/>
      <c r="C252" s="443"/>
      <c r="D252" s="443"/>
      <c r="E252" s="443"/>
      <c r="F252" s="443"/>
      <c r="G252" s="443"/>
      <c r="H252" s="443"/>
      <c r="I252" s="443"/>
      <c r="J252" s="443"/>
      <c r="K252" s="443"/>
      <c r="L252" s="443"/>
      <c r="M252" s="443"/>
      <c r="N252" s="443"/>
      <c r="O252" s="444"/>
      <c r="P252" s="440" t="s">
        <v>40</v>
      </c>
      <c r="Q252" s="441"/>
      <c r="R252" s="441"/>
      <c r="S252" s="441"/>
      <c r="T252" s="441"/>
      <c r="U252" s="441"/>
      <c r="V252" s="442"/>
      <c r="W252" s="42" t="s">
        <v>0</v>
      </c>
      <c r="X252" s="43">
        <f>IFERROR(SUM(X247:X250),"0")</f>
        <v>0</v>
      </c>
      <c r="Y252" s="43">
        <f>IFERROR(SUM(Y247:Y250),"0")</f>
        <v>0</v>
      </c>
      <c r="Z252" s="42"/>
      <c r="AA252" s="67"/>
      <c r="AB252" s="67"/>
      <c r="AC252" s="67"/>
    </row>
    <row r="253" spans="1:68" ht="14.25" customHeight="1" x14ac:dyDescent="0.25">
      <c r="A253" s="435" t="s">
        <v>414</v>
      </c>
      <c r="B253" s="435"/>
      <c r="C253" s="435"/>
      <c r="D253" s="435"/>
      <c r="E253" s="435"/>
      <c r="F253" s="435"/>
      <c r="G253" s="435"/>
      <c r="H253" s="435"/>
      <c r="I253" s="435"/>
      <c r="J253" s="435"/>
      <c r="K253" s="435"/>
      <c r="L253" s="435"/>
      <c r="M253" s="435"/>
      <c r="N253" s="435"/>
      <c r="O253" s="435"/>
      <c r="P253" s="435"/>
      <c r="Q253" s="435"/>
      <c r="R253" s="435"/>
      <c r="S253" s="435"/>
      <c r="T253" s="435"/>
      <c r="U253" s="435"/>
      <c r="V253" s="435"/>
      <c r="W253" s="435"/>
      <c r="X253" s="435"/>
      <c r="Y253" s="435"/>
      <c r="Z253" s="435"/>
      <c r="AA253" s="66"/>
      <c r="AB253" s="66"/>
      <c r="AC253" s="80"/>
    </row>
    <row r="254" spans="1:68" ht="16.5" customHeight="1" x14ac:dyDescent="0.25">
      <c r="A254" s="63" t="s">
        <v>415</v>
      </c>
      <c r="B254" s="63" t="s">
        <v>416</v>
      </c>
      <c r="C254" s="36">
        <v>4301180007</v>
      </c>
      <c r="D254" s="436">
        <v>4680115881808</v>
      </c>
      <c r="E254" s="436"/>
      <c r="F254" s="62">
        <v>0.1</v>
      </c>
      <c r="G254" s="37">
        <v>20</v>
      </c>
      <c r="H254" s="62">
        <v>2</v>
      </c>
      <c r="I254" s="62">
        <v>2.2400000000000002</v>
      </c>
      <c r="J254" s="37">
        <v>238</v>
      </c>
      <c r="K254" s="37" t="s">
        <v>84</v>
      </c>
      <c r="L254" s="37" t="s">
        <v>45</v>
      </c>
      <c r="M254" s="38" t="s">
        <v>418</v>
      </c>
      <c r="N254" s="38"/>
      <c r="O254" s="37">
        <v>730</v>
      </c>
      <c r="P25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54" s="438"/>
      <c r="R254" s="438"/>
      <c r="S254" s="438"/>
      <c r="T254" s="43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IFERROR(IF(Y254=0,"",ROUNDUP(Y254/H254,0)*0.00474),"")</f>
        <v/>
      </c>
      <c r="AA254" s="68" t="s">
        <v>45</v>
      </c>
      <c r="AB254" s="69" t="s">
        <v>45</v>
      </c>
      <c r="AC254" s="306" t="s">
        <v>417</v>
      </c>
      <c r="AG254" s="78"/>
      <c r="AJ254" s="84" t="s">
        <v>45</v>
      </c>
      <c r="AK254" s="84">
        <v>0</v>
      </c>
      <c r="BB254" s="307" t="s">
        <v>67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419</v>
      </c>
      <c r="B255" s="63" t="s">
        <v>420</v>
      </c>
      <c r="C255" s="36">
        <v>4301180006</v>
      </c>
      <c r="D255" s="436">
        <v>4680115881822</v>
      </c>
      <c r="E255" s="436"/>
      <c r="F255" s="62">
        <v>0.1</v>
      </c>
      <c r="G255" s="37">
        <v>20</v>
      </c>
      <c r="H255" s="62">
        <v>2</v>
      </c>
      <c r="I255" s="62">
        <v>2.2400000000000002</v>
      </c>
      <c r="J255" s="37">
        <v>238</v>
      </c>
      <c r="K255" s="37" t="s">
        <v>84</v>
      </c>
      <c r="L255" s="37" t="s">
        <v>45</v>
      </c>
      <c r="M255" s="38" t="s">
        <v>418</v>
      </c>
      <c r="N255" s="38"/>
      <c r="O255" s="37">
        <v>730</v>
      </c>
      <c r="P255" s="5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55" s="438"/>
      <c r="R255" s="438"/>
      <c r="S255" s="438"/>
      <c r="T255" s="439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IFERROR(IF(Y255=0,"",ROUNDUP(Y255/H255,0)*0.00474),"")</f>
        <v/>
      </c>
      <c r="AA255" s="68" t="s">
        <v>45</v>
      </c>
      <c r="AB255" s="69" t="s">
        <v>45</v>
      </c>
      <c r="AC255" s="308" t="s">
        <v>417</v>
      </c>
      <c r="AG255" s="78"/>
      <c r="AJ255" s="84" t="s">
        <v>45</v>
      </c>
      <c r="AK255" s="84">
        <v>0</v>
      </c>
      <c r="BB255" s="309" t="s">
        <v>67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421</v>
      </c>
      <c r="B256" s="63" t="s">
        <v>422</v>
      </c>
      <c r="C256" s="36">
        <v>4301180001</v>
      </c>
      <c r="D256" s="436">
        <v>4680115880016</v>
      </c>
      <c r="E256" s="436"/>
      <c r="F256" s="62">
        <v>0.1</v>
      </c>
      <c r="G256" s="37">
        <v>20</v>
      </c>
      <c r="H256" s="62">
        <v>2</v>
      </c>
      <c r="I256" s="62">
        <v>2.2400000000000002</v>
      </c>
      <c r="J256" s="37">
        <v>238</v>
      </c>
      <c r="K256" s="37" t="s">
        <v>84</v>
      </c>
      <c r="L256" s="37" t="s">
        <v>45</v>
      </c>
      <c r="M256" s="38" t="s">
        <v>418</v>
      </c>
      <c r="N256" s="38"/>
      <c r="O256" s="37">
        <v>730</v>
      </c>
      <c r="P256" s="5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56" s="438"/>
      <c r="R256" s="438"/>
      <c r="S256" s="438"/>
      <c r="T256" s="439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IFERROR(IF(Y256=0,"",ROUNDUP(Y256/H256,0)*0.00474),"")</f>
        <v/>
      </c>
      <c r="AA256" s="68" t="s">
        <v>45</v>
      </c>
      <c r="AB256" s="69" t="s">
        <v>45</v>
      </c>
      <c r="AC256" s="310" t="s">
        <v>417</v>
      </c>
      <c r="AG256" s="78"/>
      <c r="AJ256" s="84" t="s">
        <v>45</v>
      </c>
      <c r="AK256" s="84">
        <v>0</v>
      </c>
      <c r="BB256" s="311" t="s">
        <v>67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x14ac:dyDescent="0.2">
      <c r="A257" s="443"/>
      <c r="B257" s="443"/>
      <c r="C257" s="443"/>
      <c r="D257" s="443"/>
      <c r="E257" s="443"/>
      <c r="F257" s="443"/>
      <c r="G257" s="443"/>
      <c r="H257" s="443"/>
      <c r="I257" s="443"/>
      <c r="J257" s="443"/>
      <c r="K257" s="443"/>
      <c r="L257" s="443"/>
      <c r="M257" s="443"/>
      <c r="N257" s="443"/>
      <c r="O257" s="444"/>
      <c r="P257" s="440" t="s">
        <v>40</v>
      </c>
      <c r="Q257" s="441"/>
      <c r="R257" s="441"/>
      <c r="S257" s="441"/>
      <c r="T257" s="441"/>
      <c r="U257" s="441"/>
      <c r="V257" s="442"/>
      <c r="W257" s="42" t="s">
        <v>39</v>
      </c>
      <c r="X257" s="43">
        <f>IFERROR(X254/H254,"0")+IFERROR(X255/H255,"0")+IFERROR(X256/H256,"0")</f>
        <v>0</v>
      </c>
      <c r="Y257" s="43">
        <f>IFERROR(Y254/H254,"0")+IFERROR(Y255/H255,"0")+IFERROR(Y256/H256,"0")</f>
        <v>0</v>
      </c>
      <c r="Z257" s="43">
        <f>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443"/>
      <c r="B258" s="443"/>
      <c r="C258" s="443"/>
      <c r="D258" s="443"/>
      <c r="E258" s="443"/>
      <c r="F258" s="443"/>
      <c r="G258" s="443"/>
      <c r="H258" s="443"/>
      <c r="I258" s="443"/>
      <c r="J258" s="443"/>
      <c r="K258" s="443"/>
      <c r="L258" s="443"/>
      <c r="M258" s="443"/>
      <c r="N258" s="443"/>
      <c r="O258" s="444"/>
      <c r="P258" s="440" t="s">
        <v>40</v>
      </c>
      <c r="Q258" s="441"/>
      <c r="R258" s="441"/>
      <c r="S258" s="441"/>
      <c r="T258" s="441"/>
      <c r="U258" s="441"/>
      <c r="V258" s="442"/>
      <c r="W258" s="42" t="s">
        <v>0</v>
      </c>
      <c r="X258" s="43">
        <f>IFERROR(SUM(X254:X256),"0")</f>
        <v>0</v>
      </c>
      <c r="Y258" s="43">
        <f>IFERROR(SUM(Y254:Y256),"0")</f>
        <v>0</v>
      </c>
      <c r="Z258" s="42"/>
      <c r="AA258" s="67"/>
      <c r="AB258" s="67"/>
      <c r="AC258" s="67"/>
    </row>
    <row r="259" spans="1:68" ht="16.5" customHeight="1" x14ac:dyDescent="0.25">
      <c r="A259" s="434" t="s">
        <v>423</v>
      </c>
      <c r="B259" s="434"/>
      <c r="C259" s="434"/>
      <c r="D259" s="434"/>
      <c r="E259" s="434"/>
      <c r="F259" s="434"/>
      <c r="G259" s="434"/>
      <c r="H259" s="434"/>
      <c r="I259" s="434"/>
      <c r="J259" s="434"/>
      <c r="K259" s="434"/>
      <c r="L259" s="434"/>
      <c r="M259" s="434"/>
      <c r="N259" s="434"/>
      <c r="O259" s="434"/>
      <c r="P259" s="434"/>
      <c r="Q259" s="434"/>
      <c r="R259" s="434"/>
      <c r="S259" s="434"/>
      <c r="T259" s="434"/>
      <c r="U259" s="434"/>
      <c r="V259" s="434"/>
      <c r="W259" s="434"/>
      <c r="X259" s="434"/>
      <c r="Y259" s="434"/>
      <c r="Z259" s="434"/>
      <c r="AA259" s="65"/>
      <c r="AB259" s="65"/>
      <c r="AC259" s="79"/>
    </row>
    <row r="260" spans="1:68" ht="14.25" customHeight="1" x14ac:dyDescent="0.25">
      <c r="A260" s="435" t="s">
        <v>197</v>
      </c>
      <c r="B260" s="435"/>
      <c r="C260" s="435"/>
      <c r="D260" s="435"/>
      <c r="E260" s="435"/>
      <c r="F260" s="435"/>
      <c r="G260" s="435"/>
      <c r="H260" s="435"/>
      <c r="I260" s="435"/>
      <c r="J260" s="435"/>
      <c r="K260" s="435"/>
      <c r="L260" s="435"/>
      <c r="M260" s="435"/>
      <c r="N260" s="435"/>
      <c r="O260" s="435"/>
      <c r="P260" s="435"/>
      <c r="Q260" s="435"/>
      <c r="R260" s="435"/>
      <c r="S260" s="435"/>
      <c r="T260" s="435"/>
      <c r="U260" s="435"/>
      <c r="V260" s="435"/>
      <c r="W260" s="435"/>
      <c r="X260" s="435"/>
      <c r="Y260" s="435"/>
      <c r="Z260" s="435"/>
      <c r="AA260" s="66"/>
      <c r="AB260" s="66"/>
      <c r="AC260" s="80"/>
    </row>
    <row r="261" spans="1:68" ht="27" customHeight="1" x14ac:dyDescent="0.25">
      <c r="A261" s="63" t="s">
        <v>424</v>
      </c>
      <c r="B261" s="63" t="s">
        <v>425</v>
      </c>
      <c r="C261" s="36">
        <v>4301031066</v>
      </c>
      <c r="D261" s="436">
        <v>4607091383836</v>
      </c>
      <c r="E261" s="436"/>
      <c r="F261" s="62">
        <v>0.3</v>
      </c>
      <c r="G261" s="37">
        <v>6</v>
      </c>
      <c r="H261" s="62">
        <v>1.8</v>
      </c>
      <c r="I261" s="62">
        <v>2.028</v>
      </c>
      <c r="J261" s="37">
        <v>182</v>
      </c>
      <c r="K261" s="37" t="s">
        <v>84</v>
      </c>
      <c r="L261" s="37" t="s">
        <v>45</v>
      </c>
      <c r="M261" s="38" t="s">
        <v>83</v>
      </c>
      <c r="N261" s="38"/>
      <c r="O261" s="37">
        <v>40</v>
      </c>
      <c r="P261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61" s="438"/>
      <c r="R261" s="438"/>
      <c r="S261" s="438"/>
      <c r="T261" s="43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IFERROR(IF(Y261=0,"",ROUNDUP(Y261/H261,0)*0.00651),"")</f>
        <v/>
      </c>
      <c r="AA261" s="68" t="s">
        <v>45</v>
      </c>
      <c r="AB261" s="69" t="s">
        <v>45</v>
      </c>
      <c r="AC261" s="312" t="s">
        <v>426</v>
      </c>
      <c r="AG261" s="78"/>
      <c r="AJ261" s="84" t="s">
        <v>45</v>
      </c>
      <c r="AK261" s="84">
        <v>0</v>
      </c>
      <c r="BB261" s="313" t="s">
        <v>67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443"/>
      <c r="B262" s="443"/>
      <c r="C262" s="443"/>
      <c r="D262" s="443"/>
      <c r="E262" s="443"/>
      <c r="F262" s="443"/>
      <c r="G262" s="443"/>
      <c r="H262" s="443"/>
      <c r="I262" s="443"/>
      <c r="J262" s="443"/>
      <c r="K262" s="443"/>
      <c r="L262" s="443"/>
      <c r="M262" s="443"/>
      <c r="N262" s="443"/>
      <c r="O262" s="444"/>
      <c r="P262" s="440" t="s">
        <v>40</v>
      </c>
      <c r="Q262" s="441"/>
      <c r="R262" s="441"/>
      <c r="S262" s="441"/>
      <c r="T262" s="441"/>
      <c r="U262" s="441"/>
      <c r="V262" s="442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443"/>
      <c r="B263" s="443"/>
      <c r="C263" s="443"/>
      <c r="D263" s="443"/>
      <c r="E263" s="443"/>
      <c r="F263" s="443"/>
      <c r="G263" s="443"/>
      <c r="H263" s="443"/>
      <c r="I263" s="443"/>
      <c r="J263" s="443"/>
      <c r="K263" s="443"/>
      <c r="L263" s="443"/>
      <c r="M263" s="443"/>
      <c r="N263" s="443"/>
      <c r="O263" s="444"/>
      <c r="P263" s="440" t="s">
        <v>40</v>
      </c>
      <c r="Q263" s="441"/>
      <c r="R263" s="441"/>
      <c r="S263" s="441"/>
      <c r="T263" s="441"/>
      <c r="U263" s="441"/>
      <c r="V263" s="442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4.25" customHeight="1" x14ac:dyDescent="0.25">
      <c r="A264" s="435" t="s">
        <v>79</v>
      </c>
      <c r="B264" s="435"/>
      <c r="C264" s="435"/>
      <c r="D264" s="435"/>
      <c r="E264" s="435"/>
      <c r="F264" s="435"/>
      <c r="G264" s="435"/>
      <c r="H264" s="435"/>
      <c r="I264" s="435"/>
      <c r="J264" s="435"/>
      <c r="K264" s="435"/>
      <c r="L264" s="435"/>
      <c r="M264" s="435"/>
      <c r="N264" s="435"/>
      <c r="O264" s="435"/>
      <c r="P264" s="435"/>
      <c r="Q264" s="435"/>
      <c r="R264" s="435"/>
      <c r="S264" s="435"/>
      <c r="T264" s="435"/>
      <c r="U264" s="435"/>
      <c r="V264" s="435"/>
      <c r="W264" s="435"/>
      <c r="X264" s="435"/>
      <c r="Y264" s="435"/>
      <c r="Z264" s="435"/>
      <c r="AA264" s="66"/>
      <c r="AB264" s="66"/>
      <c r="AC264" s="80"/>
    </row>
    <row r="265" spans="1:68" ht="27" customHeight="1" x14ac:dyDescent="0.25">
      <c r="A265" s="63" t="s">
        <v>427</v>
      </c>
      <c r="B265" s="63" t="s">
        <v>428</v>
      </c>
      <c r="C265" s="36">
        <v>4301051489</v>
      </c>
      <c r="D265" s="436">
        <v>4607091387919</v>
      </c>
      <c r="E265" s="436"/>
      <c r="F265" s="62">
        <v>1.35</v>
      </c>
      <c r="G265" s="37">
        <v>6</v>
      </c>
      <c r="H265" s="62">
        <v>8.1</v>
      </c>
      <c r="I265" s="62">
        <v>8.6189999999999998</v>
      </c>
      <c r="J265" s="37">
        <v>64</v>
      </c>
      <c r="K265" s="37" t="s">
        <v>101</v>
      </c>
      <c r="L265" s="37" t="s">
        <v>45</v>
      </c>
      <c r="M265" s="38" t="s">
        <v>126</v>
      </c>
      <c r="N265" s="38"/>
      <c r="O265" s="37">
        <v>45</v>
      </c>
      <c r="P265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65" s="438"/>
      <c r="R265" s="438"/>
      <c r="S265" s="438"/>
      <c r="T265" s="43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14" t="s">
        <v>429</v>
      </c>
      <c r="AG265" s="78"/>
      <c r="AJ265" s="84" t="s">
        <v>45</v>
      </c>
      <c r="AK265" s="84">
        <v>0</v>
      </c>
      <c r="BB265" s="315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430</v>
      </c>
      <c r="B266" s="63" t="s">
        <v>431</v>
      </c>
      <c r="C266" s="36">
        <v>4301051461</v>
      </c>
      <c r="D266" s="436">
        <v>4680115883604</v>
      </c>
      <c r="E266" s="436"/>
      <c r="F266" s="62">
        <v>0.35</v>
      </c>
      <c r="G266" s="37">
        <v>6</v>
      </c>
      <c r="H266" s="62">
        <v>2.1</v>
      </c>
      <c r="I266" s="62">
        <v>2.3519999999999999</v>
      </c>
      <c r="J266" s="37">
        <v>182</v>
      </c>
      <c r="K266" s="37" t="s">
        <v>84</v>
      </c>
      <c r="L266" s="37" t="s">
        <v>45</v>
      </c>
      <c r="M266" s="38" t="s">
        <v>104</v>
      </c>
      <c r="N266" s="38"/>
      <c r="O266" s="37">
        <v>45</v>
      </c>
      <c r="P266" s="5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66" s="438"/>
      <c r="R266" s="438"/>
      <c r="S266" s="438"/>
      <c r="T266" s="43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16" t="s">
        <v>432</v>
      </c>
      <c r="AG266" s="78"/>
      <c r="AJ266" s="84" t="s">
        <v>45</v>
      </c>
      <c r="AK266" s="84">
        <v>0</v>
      </c>
      <c r="BB266" s="317" t="s">
        <v>67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443"/>
      <c r="B267" s="443"/>
      <c r="C267" s="443"/>
      <c r="D267" s="443"/>
      <c r="E267" s="443"/>
      <c r="F267" s="443"/>
      <c r="G267" s="443"/>
      <c r="H267" s="443"/>
      <c r="I267" s="443"/>
      <c r="J267" s="443"/>
      <c r="K267" s="443"/>
      <c r="L267" s="443"/>
      <c r="M267" s="443"/>
      <c r="N267" s="443"/>
      <c r="O267" s="444"/>
      <c r="P267" s="440" t="s">
        <v>40</v>
      </c>
      <c r="Q267" s="441"/>
      <c r="R267" s="441"/>
      <c r="S267" s="441"/>
      <c r="T267" s="441"/>
      <c r="U267" s="441"/>
      <c r="V267" s="442"/>
      <c r="W267" s="42" t="s">
        <v>39</v>
      </c>
      <c r="X267" s="43">
        <f>IFERROR(X265/H265,"0")+IFERROR(X266/H266,"0")</f>
        <v>0</v>
      </c>
      <c r="Y267" s="43">
        <f>IFERROR(Y265/H265,"0")+IFERROR(Y266/H266,"0")</f>
        <v>0</v>
      </c>
      <c r="Z267" s="43">
        <f>IFERROR(IF(Z265="",0,Z265),"0")+IFERROR(IF(Z266="",0,Z266),"0")</f>
        <v>0</v>
      </c>
      <c r="AA267" s="67"/>
      <c r="AB267" s="67"/>
      <c r="AC267" s="67"/>
    </row>
    <row r="268" spans="1:68" x14ac:dyDescent="0.2">
      <c r="A268" s="443"/>
      <c r="B268" s="443"/>
      <c r="C268" s="443"/>
      <c r="D268" s="443"/>
      <c r="E268" s="443"/>
      <c r="F268" s="443"/>
      <c r="G268" s="443"/>
      <c r="H268" s="443"/>
      <c r="I268" s="443"/>
      <c r="J268" s="443"/>
      <c r="K268" s="443"/>
      <c r="L268" s="443"/>
      <c r="M268" s="443"/>
      <c r="N268" s="443"/>
      <c r="O268" s="444"/>
      <c r="P268" s="440" t="s">
        <v>40</v>
      </c>
      <c r="Q268" s="441"/>
      <c r="R268" s="441"/>
      <c r="S268" s="441"/>
      <c r="T268" s="441"/>
      <c r="U268" s="441"/>
      <c r="V268" s="442"/>
      <c r="W268" s="42" t="s">
        <v>0</v>
      </c>
      <c r="X268" s="43">
        <f>IFERROR(SUM(X265:X266),"0")</f>
        <v>0</v>
      </c>
      <c r="Y268" s="43">
        <f>IFERROR(SUM(Y265:Y266),"0")</f>
        <v>0</v>
      </c>
      <c r="Z268" s="42"/>
      <c r="AA268" s="67"/>
      <c r="AB268" s="67"/>
      <c r="AC268" s="67"/>
    </row>
    <row r="269" spans="1:68" ht="27.75" customHeight="1" x14ac:dyDescent="0.2">
      <c r="A269" s="451" t="s">
        <v>433</v>
      </c>
      <c r="B269" s="451"/>
      <c r="C269" s="451"/>
      <c r="D269" s="451"/>
      <c r="E269" s="451"/>
      <c r="F269" s="451"/>
      <c r="G269" s="451"/>
      <c r="H269" s="451"/>
      <c r="I269" s="451"/>
      <c r="J269" s="451"/>
      <c r="K269" s="451"/>
      <c r="L269" s="451"/>
      <c r="M269" s="451"/>
      <c r="N269" s="451"/>
      <c r="O269" s="451"/>
      <c r="P269" s="451"/>
      <c r="Q269" s="451"/>
      <c r="R269" s="451"/>
      <c r="S269" s="451"/>
      <c r="T269" s="451"/>
      <c r="U269" s="451"/>
      <c r="V269" s="451"/>
      <c r="W269" s="451"/>
      <c r="X269" s="451"/>
      <c r="Y269" s="451"/>
      <c r="Z269" s="451"/>
      <c r="AA269" s="54"/>
      <c r="AB269" s="54"/>
      <c r="AC269" s="54"/>
    </row>
    <row r="270" spans="1:68" ht="16.5" customHeight="1" x14ac:dyDescent="0.25">
      <c r="A270" s="434" t="s">
        <v>434</v>
      </c>
      <c r="B270" s="434"/>
      <c r="C270" s="434"/>
      <c r="D270" s="434"/>
      <c r="E270" s="434"/>
      <c r="F270" s="434"/>
      <c r="G270" s="434"/>
      <c r="H270" s="434"/>
      <c r="I270" s="434"/>
      <c r="J270" s="434"/>
      <c r="K270" s="434"/>
      <c r="L270" s="434"/>
      <c r="M270" s="434"/>
      <c r="N270" s="434"/>
      <c r="O270" s="434"/>
      <c r="P270" s="434"/>
      <c r="Q270" s="434"/>
      <c r="R270" s="434"/>
      <c r="S270" s="434"/>
      <c r="T270" s="434"/>
      <c r="U270" s="434"/>
      <c r="V270" s="434"/>
      <c r="W270" s="434"/>
      <c r="X270" s="434"/>
      <c r="Y270" s="434"/>
      <c r="Z270" s="434"/>
      <c r="AA270" s="65"/>
      <c r="AB270" s="65"/>
      <c r="AC270" s="79"/>
    </row>
    <row r="271" spans="1:68" ht="14.25" customHeight="1" x14ac:dyDescent="0.25">
      <c r="A271" s="435" t="s">
        <v>96</v>
      </c>
      <c r="B271" s="435"/>
      <c r="C271" s="435"/>
      <c r="D271" s="435"/>
      <c r="E271" s="435"/>
      <c r="F271" s="435"/>
      <c r="G271" s="435"/>
      <c r="H271" s="435"/>
      <c r="I271" s="435"/>
      <c r="J271" s="435"/>
      <c r="K271" s="435"/>
      <c r="L271" s="435"/>
      <c r="M271" s="435"/>
      <c r="N271" s="435"/>
      <c r="O271" s="435"/>
      <c r="P271" s="435"/>
      <c r="Q271" s="435"/>
      <c r="R271" s="435"/>
      <c r="S271" s="435"/>
      <c r="T271" s="435"/>
      <c r="U271" s="435"/>
      <c r="V271" s="435"/>
      <c r="W271" s="435"/>
      <c r="X271" s="435"/>
      <c r="Y271" s="435"/>
      <c r="Z271" s="435"/>
      <c r="AA271" s="66"/>
      <c r="AB271" s="66"/>
      <c r="AC271" s="80"/>
    </row>
    <row r="272" spans="1:68" ht="37.5" customHeight="1" x14ac:dyDescent="0.25">
      <c r="A272" s="63" t="s">
        <v>435</v>
      </c>
      <c r="B272" s="63" t="s">
        <v>436</v>
      </c>
      <c r="C272" s="36">
        <v>4301011869</v>
      </c>
      <c r="D272" s="436">
        <v>4680115884847</v>
      </c>
      <c r="E272" s="436"/>
      <c r="F272" s="62">
        <v>2.5</v>
      </c>
      <c r="G272" s="37">
        <v>6</v>
      </c>
      <c r="H272" s="62">
        <v>15</v>
      </c>
      <c r="I272" s="62">
        <v>15.48</v>
      </c>
      <c r="J272" s="37">
        <v>48</v>
      </c>
      <c r="K272" s="37" t="s">
        <v>101</v>
      </c>
      <c r="L272" s="37" t="s">
        <v>45</v>
      </c>
      <c r="M272" s="38" t="s">
        <v>83</v>
      </c>
      <c r="N272" s="38"/>
      <c r="O272" s="37">
        <v>60</v>
      </c>
      <c r="P272" s="5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72" s="438"/>
      <c r="R272" s="438"/>
      <c r="S272" s="438"/>
      <c r="T272" s="439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77" si="25">IFERROR(IF(X272="",0,CEILING((X272/$H272),1)*$H272),"")</f>
        <v>0</v>
      </c>
      <c r="Z272" s="41" t="str">
        <f>IFERROR(IF(Y272=0,"",ROUNDUP(Y272/H272,0)*0.02175),"")</f>
        <v/>
      </c>
      <c r="AA272" s="68" t="s">
        <v>45</v>
      </c>
      <c r="AB272" s="69" t="s">
        <v>45</v>
      </c>
      <c r="AC272" s="318" t="s">
        <v>437</v>
      </c>
      <c r="AG272" s="78"/>
      <c r="AJ272" s="84" t="s">
        <v>45</v>
      </c>
      <c r="AK272" s="84">
        <v>0</v>
      </c>
      <c r="BB272" s="319" t="s">
        <v>67</v>
      </c>
      <c r="BM272" s="78">
        <f t="shared" ref="BM272:BM277" si="26">IFERROR(X272*I272/H272,"0")</f>
        <v>0</v>
      </c>
      <c r="BN272" s="78">
        <f t="shared" ref="BN272:BN277" si="27">IFERROR(Y272*I272/H272,"0")</f>
        <v>0</v>
      </c>
      <c r="BO272" s="78">
        <f t="shared" ref="BO272:BO277" si="28">IFERROR(1/J272*(X272/H272),"0")</f>
        <v>0</v>
      </c>
      <c r="BP272" s="78">
        <f t="shared" ref="BP272:BP277" si="29">IFERROR(1/J272*(Y272/H272),"0")</f>
        <v>0</v>
      </c>
    </row>
    <row r="273" spans="1:68" ht="27" customHeight="1" x14ac:dyDescent="0.25">
      <c r="A273" s="63" t="s">
        <v>438</v>
      </c>
      <c r="B273" s="63" t="s">
        <v>439</v>
      </c>
      <c r="C273" s="36">
        <v>4301011870</v>
      </c>
      <c r="D273" s="436">
        <v>4680115884854</v>
      </c>
      <c r="E273" s="436"/>
      <c r="F273" s="62">
        <v>2.5</v>
      </c>
      <c r="G273" s="37">
        <v>6</v>
      </c>
      <c r="H273" s="62">
        <v>15</v>
      </c>
      <c r="I273" s="62">
        <v>15.48</v>
      </c>
      <c r="J273" s="37">
        <v>48</v>
      </c>
      <c r="K273" s="37" t="s">
        <v>101</v>
      </c>
      <c r="L273" s="37" t="s">
        <v>45</v>
      </c>
      <c r="M273" s="38" t="s">
        <v>83</v>
      </c>
      <c r="N273" s="38"/>
      <c r="O273" s="37">
        <v>60</v>
      </c>
      <c r="P273" s="5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73" s="438"/>
      <c r="R273" s="438"/>
      <c r="S273" s="438"/>
      <c r="T273" s="439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25"/>
        <v>0</v>
      </c>
      <c r="Z273" s="41" t="str">
        <f>IFERROR(IF(Y273=0,"",ROUNDUP(Y273/H273,0)*0.02175),"")</f>
        <v/>
      </c>
      <c r="AA273" s="68" t="s">
        <v>45</v>
      </c>
      <c r="AB273" s="69" t="s">
        <v>45</v>
      </c>
      <c r="AC273" s="320" t="s">
        <v>440</v>
      </c>
      <c r="AG273" s="78"/>
      <c r="AJ273" s="84" t="s">
        <v>45</v>
      </c>
      <c r="AK273" s="84">
        <v>0</v>
      </c>
      <c r="BB273" s="321" t="s">
        <v>67</v>
      </c>
      <c r="BM273" s="78">
        <f t="shared" si="26"/>
        <v>0</v>
      </c>
      <c r="BN273" s="78">
        <f t="shared" si="27"/>
        <v>0</v>
      </c>
      <c r="BO273" s="78">
        <f t="shared" si="28"/>
        <v>0</v>
      </c>
      <c r="BP273" s="78">
        <f t="shared" si="29"/>
        <v>0</v>
      </c>
    </row>
    <row r="274" spans="1:68" ht="37.5" customHeight="1" x14ac:dyDescent="0.25">
      <c r="A274" s="63" t="s">
        <v>441</v>
      </c>
      <c r="B274" s="63" t="s">
        <v>442</v>
      </c>
      <c r="C274" s="36">
        <v>4301011867</v>
      </c>
      <c r="D274" s="436">
        <v>4680115884830</v>
      </c>
      <c r="E274" s="436"/>
      <c r="F274" s="62">
        <v>2.5</v>
      </c>
      <c r="G274" s="37">
        <v>6</v>
      </c>
      <c r="H274" s="62">
        <v>15</v>
      </c>
      <c r="I274" s="62">
        <v>15.48</v>
      </c>
      <c r="J274" s="37">
        <v>48</v>
      </c>
      <c r="K274" s="37" t="s">
        <v>101</v>
      </c>
      <c r="L274" s="37" t="s">
        <v>45</v>
      </c>
      <c r="M274" s="38" t="s">
        <v>83</v>
      </c>
      <c r="N274" s="38"/>
      <c r="O274" s="37">
        <v>60</v>
      </c>
      <c r="P274" s="5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74" s="438"/>
      <c r="R274" s="438"/>
      <c r="S274" s="438"/>
      <c r="T274" s="439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25"/>
        <v>0</v>
      </c>
      <c r="Z274" s="41" t="str">
        <f>IFERROR(IF(Y274=0,"",ROUNDUP(Y274/H274,0)*0.02175),"")</f>
        <v/>
      </c>
      <c r="AA274" s="68" t="s">
        <v>45</v>
      </c>
      <c r="AB274" s="69" t="s">
        <v>45</v>
      </c>
      <c r="AC274" s="322" t="s">
        <v>443</v>
      </c>
      <c r="AG274" s="78"/>
      <c r="AJ274" s="84" t="s">
        <v>45</v>
      </c>
      <c r="AK274" s="84">
        <v>0</v>
      </c>
      <c r="BB274" s="323" t="s">
        <v>67</v>
      </c>
      <c r="BM274" s="78">
        <f t="shared" si="26"/>
        <v>0</v>
      </c>
      <c r="BN274" s="78">
        <f t="shared" si="27"/>
        <v>0</v>
      </c>
      <c r="BO274" s="78">
        <f t="shared" si="28"/>
        <v>0</v>
      </c>
      <c r="BP274" s="78">
        <f t="shared" si="29"/>
        <v>0</v>
      </c>
    </row>
    <row r="275" spans="1:68" ht="27" customHeight="1" x14ac:dyDescent="0.25">
      <c r="A275" s="63" t="s">
        <v>444</v>
      </c>
      <c r="B275" s="63" t="s">
        <v>445</v>
      </c>
      <c r="C275" s="36">
        <v>4301011433</v>
      </c>
      <c r="D275" s="436">
        <v>4680115882638</v>
      </c>
      <c r="E275" s="436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105</v>
      </c>
      <c r="L275" s="37" t="s">
        <v>45</v>
      </c>
      <c r="M275" s="38" t="s">
        <v>100</v>
      </c>
      <c r="N275" s="38"/>
      <c r="O275" s="37">
        <v>90</v>
      </c>
      <c r="P275" s="5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75" s="438"/>
      <c r="R275" s="438"/>
      <c r="S275" s="438"/>
      <c r="T275" s="439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25"/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24" t="s">
        <v>446</v>
      </c>
      <c r="AG275" s="78"/>
      <c r="AJ275" s="84" t="s">
        <v>45</v>
      </c>
      <c r="AK275" s="84">
        <v>0</v>
      </c>
      <c r="BB275" s="325" t="s">
        <v>67</v>
      </c>
      <c r="BM275" s="78">
        <f t="shared" si="26"/>
        <v>0</v>
      </c>
      <c r="BN275" s="78">
        <f t="shared" si="27"/>
        <v>0</v>
      </c>
      <c r="BO275" s="78">
        <f t="shared" si="28"/>
        <v>0</v>
      </c>
      <c r="BP275" s="78">
        <f t="shared" si="29"/>
        <v>0</v>
      </c>
    </row>
    <row r="276" spans="1:68" ht="27" customHeight="1" x14ac:dyDescent="0.25">
      <c r="A276" s="63" t="s">
        <v>447</v>
      </c>
      <c r="B276" s="63" t="s">
        <v>448</v>
      </c>
      <c r="C276" s="36">
        <v>4301011952</v>
      </c>
      <c r="D276" s="436">
        <v>4680115884922</v>
      </c>
      <c r="E276" s="436"/>
      <c r="F276" s="62">
        <v>0.5</v>
      </c>
      <c r="G276" s="37">
        <v>10</v>
      </c>
      <c r="H276" s="62">
        <v>5</v>
      </c>
      <c r="I276" s="62">
        <v>5.21</v>
      </c>
      <c r="J276" s="37">
        <v>132</v>
      </c>
      <c r="K276" s="37" t="s">
        <v>105</v>
      </c>
      <c r="L276" s="37" t="s">
        <v>45</v>
      </c>
      <c r="M276" s="38" t="s">
        <v>83</v>
      </c>
      <c r="N276" s="38"/>
      <c r="O276" s="37">
        <v>60</v>
      </c>
      <c r="P276" s="4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76" s="438"/>
      <c r="R276" s="438"/>
      <c r="S276" s="438"/>
      <c r="T276" s="439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25"/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26" t="s">
        <v>440</v>
      </c>
      <c r="AG276" s="78"/>
      <c r="AJ276" s="84" t="s">
        <v>45</v>
      </c>
      <c r="AK276" s="84">
        <v>0</v>
      </c>
      <c r="BB276" s="327" t="s">
        <v>67</v>
      </c>
      <c r="BM276" s="78">
        <f t="shared" si="26"/>
        <v>0</v>
      </c>
      <c r="BN276" s="78">
        <f t="shared" si="27"/>
        <v>0</v>
      </c>
      <c r="BO276" s="78">
        <f t="shared" si="28"/>
        <v>0</v>
      </c>
      <c r="BP276" s="78">
        <f t="shared" si="29"/>
        <v>0</v>
      </c>
    </row>
    <row r="277" spans="1:68" ht="37.5" customHeight="1" x14ac:dyDescent="0.25">
      <c r="A277" s="63" t="s">
        <v>449</v>
      </c>
      <c r="B277" s="63" t="s">
        <v>450</v>
      </c>
      <c r="C277" s="36">
        <v>4301011868</v>
      </c>
      <c r="D277" s="436">
        <v>4680115884861</v>
      </c>
      <c r="E277" s="436"/>
      <c r="F277" s="62">
        <v>0.5</v>
      </c>
      <c r="G277" s="37">
        <v>10</v>
      </c>
      <c r="H277" s="62">
        <v>5</v>
      </c>
      <c r="I277" s="62">
        <v>5.21</v>
      </c>
      <c r="J277" s="37">
        <v>132</v>
      </c>
      <c r="K277" s="37" t="s">
        <v>105</v>
      </c>
      <c r="L277" s="37" t="s">
        <v>45</v>
      </c>
      <c r="M277" s="38" t="s">
        <v>83</v>
      </c>
      <c r="N277" s="38"/>
      <c r="O277" s="37">
        <v>60</v>
      </c>
      <c r="P277" s="4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77" s="438"/>
      <c r="R277" s="438"/>
      <c r="S277" s="438"/>
      <c r="T277" s="439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25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28" t="s">
        <v>443</v>
      </c>
      <c r="AG277" s="78"/>
      <c r="AJ277" s="84" t="s">
        <v>45</v>
      </c>
      <c r="AK277" s="84">
        <v>0</v>
      </c>
      <c r="BB277" s="329" t="s">
        <v>67</v>
      </c>
      <c r="BM277" s="78">
        <f t="shared" si="26"/>
        <v>0</v>
      </c>
      <c r="BN277" s="78">
        <f t="shared" si="27"/>
        <v>0</v>
      </c>
      <c r="BO277" s="78">
        <f t="shared" si="28"/>
        <v>0</v>
      </c>
      <c r="BP277" s="78">
        <f t="shared" si="29"/>
        <v>0</v>
      </c>
    </row>
    <row r="278" spans="1:68" x14ac:dyDescent="0.2">
      <c r="A278" s="443"/>
      <c r="B278" s="443"/>
      <c r="C278" s="443"/>
      <c r="D278" s="443"/>
      <c r="E278" s="443"/>
      <c r="F278" s="443"/>
      <c r="G278" s="443"/>
      <c r="H278" s="443"/>
      <c r="I278" s="443"/>
      <c r="J278" s="443"/>
      <c r="K278" s="443"/>
      <c r="L278" s="443"/>
      <c r="M278" s="443"/>
      <c r="N278" s="443"/>
      <c r="O278" s="444"/>
      <c r="P278" s="440" t="s">
        <v>40</v>
      </c>
      <c r="Q278" s="441"/>
      <c r="R278" s="441"/>
      <c r="S278" s="441"/>
      <c r="T278" s="441"/>
      <c r="U278" s="441"/>
      <c r="V278" s="442"/>
      <c r="W278" s="42" t="s">
        <v>39</v>
      </c>
      <c r="X278" s="43">
        <f>IFERROR(X272/H272,"0")+IFERROR(X273/H273,"0")+IFERROR(X274/H274,"0")+IFERROR(X275/H275,"0")+IFERROR(X276/H276,"0")+IFERROR(X277/H277,"0")</f>
        <v>0</v>
      </c>
      <c r="Y278" s="43">
        <f>IFERROR(Y272/H272,"0")+IFERROR(Y273/H273,"0")+IFERROR(Y274/H274,"0")+IFERROR(Y275/H275,"0")+IFERROR(Y276/H276,"0")+IFERROR(Y277/H277,"0")</f>
        <v>0</v>
      </c>
      <c r="Z278" s="43">
        <f>IFERROR(IF(Z272="",0,Z272),"0")+IFERROR(IF(Z273="",0,Z273),"0")+IFERROR(IF(Z274="",0,Z274),"0")+IFERROR(IF(Z275="",0,Z275),"0")+IFERROR(IF(Z276="",0,Z276),"0")+IFERROR(IF(Z277="",0,Z277),"0")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443"/>
      <c r="B279" s="443"/>
      <c r="C279" s="443"/>
      <c r="D279" s="443"/>
      <c r="E279" s="443"/>
      <c r="F279" s="443"/>
      <c r="G279" s="443"/>
      <c r="H279" s="443"/>
      <c r="I279" s="443"/>
      <c r="J279" s="443"/>
      <c r="K279" s="443"/>
      <c r="L279" s="443"/>
      <c r="M279" s="443"/>
      <c r="N279" s="443"/>
      <c r="O279" s="444"/>
      <c r="P279" s="440" t="s">
        <v>40</v>
      </c>
      <c r="Q279" s="441"/>
      <c r="R279" s="441"/>
      <c r="S279" s="441"/>
      <c r="T279" s="441"/>
      <c r="U279" s="441"/>
      <c r="V279" s="442"/>
      <c r="W279" s="42" t="s">
        <v>0</v>
      </c>
      <c r="X279" s="43">
        <f>IFERROR(SUM(X272:X277),"0")</f>
        <v>0</v>
      </c>
      <c r="Y279" s="43">
        <f>IFERROR(SUM(Y272:Y277),"0")</f>
        <v>0</v>
      </c>
      <c r="Z279" s="42"/>
      <c r="AA279" s="67"/>
      <c r="AB279" s="67"/>
      <c r="AC279" s="67"/>
    </row>
    <row r="280" spans="1:68" ht="14.25" customHeight="1" x14ac:dyDescent="0.25">
      <c r="A280" s="435" t="s">
        <v>130</v>
      </c>
      <c r="B280" s="435"/>
      <c r="C280" s="435"/>
      <c r="D280" s="435"/>
      <c r="E280" s="435"/>
      <c r="F280" s="435"/>
      <c r="G280" s="435"/>
      <c r="H280" s="435"/>
      <c r="I280" s="435"/>
      <c r="J280" s="435"/>
      <c r="K280" s="435"/>
      <c r="L280" s="435"/>
      <c r="M280" s="435"/>
      <c r="N280" s="435"/>
      <c r="O280" s="435"/>
      <c r="P280" s="435"/>
      <c r="Q280" s="435"/>
      <c r="R280" s="435"/>
      <c r="S280" s="435"/>
      <c r="T280" s="435"/>
      <c r="U280" s="435"/>
      <c r="V280" s="435"/>
      <c r="W280" s="435"/>
      <c r="X280" s="435"/>
      <c r="Y280" s="435"/>
      <c r="Z280" s="435"/>
      <c r="AA280" s="66"/>
      <c r="AB280" s="66"/>
      <c r="AC280" s="80"/>
    </row>
    <row r="281" spans="1:68" ht="27" customHeight="1" x14ac:dyDescent="0.25">
      <c r="A281" s="63" t="s">
        <v>451</v>
      </c>
      <c r="B281" s="63" t="s">
        <v>452</v>
      </c>
      <c r="C281" s="36">
        <v>4301020178</v>
      </c>
      <c r="D281" s="436">
        <v>4607091383980</v>
      </c>
      <c r="E281" s="436"/>
      <c r="F281" s="62">
        <v>2.5</v>
      </c>
      <c r="G281" s="37">
        <v>6</v>
      </c>
      <c r="H281" s="62">
        <v>15</v>
      </c>
      <c r="I281" s="62">
        <v>15.48</v>
      </c>
      <c r="J281" s="37">
        <v>48</v>
      </c>
      <c r="K281" s="37" t="s">
        <v>101</v>
      </c>
      <c r="L281" s="37" t="s">
        <v>45</v>
      </c>
      <c r="M281" s="38" t="s">
        <v>100</v>
      </c>
      <c r="N281" s="38"/>
      <c r="O281" s="37">
        <v>50</v>
      </c>
      <c r="P281" s="5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81" s="438"/>
      <c r="R281" s="438"/>
      <c r="S281" s="438"/>
      <c r="T281" s="43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30" t="s">
        <v>453</v>
      </c>
      <c r="AG281" s="78"/>
      <c r="AJ281" s="84" t="s">
        <v>45</v>
      </c>
      <c r="AK281" s="84">
        <v>0</v>
      </c>
      <c r="BB281" s="33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16.5" customHeight="1" x14ac:dyDescent="0.25">
      <c r="A282" s="63" t="s">
        <v>454</v>
      </c>
      <c r="B282" s="63" t="s">
        <v>455</v>
      </c>
      <c r="C282" s="36">
        <v>4301020179</v>
      </c>
      <c r="D282" s="436">
        <v>4607091384178</v>
      </c>
      <c r="E282" s="436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105</v>
      </c>
      <c r="L282" s="37" t="s">
        <v>45</v>
      </c>
      <c r="M282" s="38" t="s">
        <v>100</v>
      </c>
      <c r="N282" s="38"/>
      <c r="O282" s="37">
        <v>50</v>
      </c>
      <c r="P282" s="4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82" s="438"/>
      <c r="R282" s="438"/>
      <c r="S282" s="438"/>
      <c r="T282" s="439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32" t="s">
        <v>453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443"/>
      <c r="B283" s="443"/>
      <c r="C283" s="443"/>
      <c r="D283" s="443"/>
      <c r="E283" s="443"/>
      <c r="F283" s="443"/>
      <c r="G283" s="443"/>
      <c r="H283" s="443"/>
      <c r="I283" s="443"/>
      <c r="J283" s="443"/>
      <c r="K283" s="443"/>
      <c r="L283" s="443"/>
      <c r="M283" s="443"/>
      <c r="N283" s="443"/>
      <c r="O283" s="444"/>
      <c r="P283" s="440" t="s">
        <v>40</v>
      </c>
      <c r="Q283" s="441"/>
      <c r="R283" s="441"/>
      <c r="S283" s="441"/>
      <c r="T283" s="441"/>
      <c r="U283" s="441"/>
      <c r="V283" s="442"/>
      <c r="W283" s="42" t="s">
        <v>39</v>
      </c>
      <c r="X283" s="43">
        <f>IFERROR(X281/H281,"0")+IFERROR(X282/H282,"0")</f>
        <v>0</v>
      </c>
      <c r="Y283" s="43">
        <f>IFERROR(Y281/H281,"0")+IFERROR(Y282/H282,"0")</f>
        <v>0</v>
      </c>
      <c r="Z283" s="43">
        <f>IFERROR(IF(Z281="",0,Z281),"0")+IFERROR(IF(Z282="",0,Z282),"0")</f>
        <v>0</v>
      </c>
      <c r="AA283" s="67"/>
      <c r="AB283" s="67"/>
      <c r="AC283" s="67"/>
    </row>
    <row r="284" spans="1:68" x14ac:dyDescent="0.2">
      <c r="A284" s="443"/>
      <c r="B284" s="443"/>
      <c r="C284" s="443"/>
      <c r="D284" s="443"/>
      <c r="E284" s="443"/>
      <c r="F284" s="443"/>
      <c r="G284" s="443"/>
      <c r="H284" s="443"/>
      <c r="I284" s="443"/>
      <c r="J284" s="443"/>
      <c r="K284" s="443"/>
      <c r="L284" s="443"/>
      <c r="M284" s="443"/>
      <c r="N284" s="443"/>
      <c r="O284" s="444"/>
      <c r="P284" s="440" t="s">
        <v>40</v>
      </c>
      <c r="Q284" s="441"/>
      <c r="R284" s="441"/>
      <c r="S284" s="441"/>
      <c r="T284" s="441"/>
      <c r="U284" s="441"/>
      <c r="V284" s="442"/>
      <c r="W284" s="42" t="s">
        <v>0</v>
      </c>
      <c r="X284" s="43">
        <f>IFERROR(SUM(X281:X282),"0")</f>
        <v>0</v>
      </c>
      <c r="Y284" s="43">
        <f>IFERROR(SUM(Y281:Y282),"0")</f>
        <v>0</v>
      </c>
      <c r="Z284" s="42"/>
      <c r="AA284" s="67"/>
      <c r="AB284" s="67"/>
      <c r="AC284" s="67"/>
    </row>
    <row r="285" spans="1:68" ht="14.25" customHeight="1" x14ac:dyDescent="0.25">
      <c r="A285" s="435" t="s">
        <v>79</v>
      </c>
      <c r="B285" s="435"/>
      <c r="C285" s="435"/>
      <c r="D285" s="435"/>
      <c r="E285" s="435"/>
      <c r="F285" s="435"/>
      <c r="G285" s="435"/>
      <c r="H285" s="435"/>
      <c r="I285" s="435"/>
      <c r="J285" s="435"/>
      <c r="K285" s="435"/>
      <c r="L285" s="435"/>
      <c r="M285" s="435"/>
      <c r="N285" s="435"/>
      <c r="O285" s="435"/>
      <c r="P285" s="435"/>
      <c r="Q285" s="435"/>
      <c r="R285" s="435"/>
      <c r="S285" s="435"/>
      <c r="T285" s="435"/>
      <c r="U285" s="435"/>
      <c r="V285" s="435"/>
      <c r="W285" s="435"/>
      <c r="X285" s="435"/>
      <c r="Y285" s="435"/>
      <c r="Z285" s="435"/>
      <c r="AA285" s="66"/>
      <c r="AB285" s="66"/>
      <c r="AC285" s="80"/>
    </row>
    <row r="286" spans="1:68" ht="27" customHeight="1" x14ac:dyDescent="0.25">
      <c r="A286" s="63" t="s">
        <v>456</v>
      </c>
      <c r="B286" s="63" t="s">
        <v>457</v>
      </c>
      <c r="C286" s="36">
        <v>4301051903</v>
      </c>
      <c r="D286" s="436">
        <v>4607091383928</v>
      </c>
      <c r="E286" s="436"/>
      <c r="F286" s="62">
        <v>1.5</v>
      </c>
      <c r="G286" s="37">
        <v>6</v>
      </c>
      <c r="H286" s="62">
        <v>9</v>
      </c>
      <c r="I286" s="62">
        <v>9.5250000000000004</v>
      </c>
      <c r="J286" s="37">
        <v>64</v>
      </c>
      <c r="K286" s="37" t="s">
        <v>101</v>
      </c>
      <c r="L286" s="37" t="s">
        <v>45</v>
      </c>
      <c r="M286" s="38" t="s">
        <v>104</v>
      </c>
      <c r="N286" s="38"/>
      <c r="O286" s="37">
        <v>40</v>
      </c>
      <c r="P286" s="49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86" s="438"/>
      <c r="R286" s="438"/>
      <c r="S286" s="438"/>
      <c r="T286" s="439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34" t="s">
        <v>458</v>
      </c>
      <c r="AG286" s="78"/>
      <c r="AJ286" s="84" t="s">
        <v>45</v>
      </c>
      <c r="AK286" s="84">
        <v>0</v>
      </c>
      <c r="BB286" s="335" t="s">
        <v>67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t="27" customHeight="1" x14ac:dyDescent="0.25">
      <c r="A287" s="63" t="s">
        <v>459</v>
      </c>
      <c r="B287" s="63" t="s">
        <v>460</v>
      </c>
      <c r="C287" s="36">
        <v>4301051897</v>
      </c>
      <c r="D287" s="436">
        <v>4607091384260</v>
      </c>
      <c r="E287" s="436"/>
      <c r="F287" s="62">
        <v>1.5</v>
      </c>
      <c r="G287" s="37">
        <v>6</v>
      </c>
      <c r="H287" s="62">
        <v>9</v>
      </c>
      <c r="I287" s="62">
        <v>9.5190000000000001</v>
      </c>
      <c r="J287" s="37">
        <v>64</v>
      </c>
      <c r="K287" s="37" t="s">
        <v>101</v>
      </c>
      <c r="L287" s="37" t="s">
        <v>45</v>
      </c>
      <c r="M287" s="38" t="s">
        <v>104</v>
      </c>
      <c r="N287" s="38"/>
      <c r="O287" s="37">
        <v>40</v>
      </c>
      <c r="P287" s="4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87" s="438"/>
      <c r="R287" s="438"/>
      <c r="S287" s="438"/>
      <c r="T287" s="439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36" t="s">
        <v>461</v>
      </c>
      <c r="AG287" s="78"/>
      <c r="AJ287" s="84" t="s">
        <v>45</v>
      </c>
      <c r="AK287" s="84">
        <v>0</v>
      </c>
      <c r="BB287" s="33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443"/>
      <c r="B288" s="443"/>
      <c r="C288" s="443"/>
      <c r="D288" s="443"/>
      <c r="E288" s="443"/>
      <c r="F288" s="443"/>
      <c r="G288" s="443"/>
      <c r="H288" s="443"/>
      <c r="I288" s="443"/>
      <c r="J288" s="443"/>
      <c r="K288" s="443"/>
      <c r="L288" s="443"/>
      <c r="M288" s="443"/>
      <c r="N288" s="443"/>
      <c r="O288" s="444"/>
      <c r="P288" s="440" t="s">
        <v>40</v>
      </c>
      <c r="Q288" s="441"/>
      <c r="R288" s="441"/>
      <c r="S288" s="441"/>
      <c r="T288" s="441"/>
      <c r="U288" s="441"/>
      <c r="V288" s="442"/>
      <c r="W288" s="42" t="s">
        <v>39</v>
      </c>
      <c r="X288" s="43">
        <f>IFERROR(X286/H286,"0")+IFERROR(X287/H287,"0")</f>
        <v>0</v>
      </c>
      <c r="Y288" s="43">
        <f>IFERROR(Y286/H286,"0")+IFERROR(Y287/H287,"0")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43"/>
      <c r="B289" s="443"/>
      <c r="C289" s="443"/>
      <c r="D289" s="443"/>
      <c r="E289" s="443"/>
      <c r="F289" s="443"/>
      <c r="G289" s="443"/>
      <c r="H289" s="443"/>
      <c r="I289" s="443"/>
      <c r="J289" s="443"/>
      <c r="K289" s="443"/>
      <c r="L289" s="443"/>
      <c r="M289" s="443"/>
      <c r="N289" s="443"/>
      <c r="O289" s="444"/>
      <c r="P289" s="440" t="s">
        <v>40</v>
      </c>
      <c r="Q289" s="441"/>
      <c r="R289" s="441"/>
      <c r="S289" s="441"/>
      <c r="T289" s="441"/>
      <c r="U289" s="441"/>
      <c r="V289" s="442"/>
      <c r="W289" s="42" t="s">
        <v>0</v>
      </c>
      <c r="X289" s="43">
        <f>IFERROR(SUM(X286:X287),"0")</f>
        <v>0</v>
      </c>
      <c r="Y289" s="43">
        <f>IFERROR(SUM(Y286:Y287),"0")</f>
        <v>0</v>
      </c>
      <c r="Z289" s="42"/>
      <c r="AA289" s="67"/>
      <c r="AB289" s="67"/>
      <c r="AC289" s="67"/>
    </row>
    <row r="290" spans="1:68" ht="14.25" customHeight="1" x14ac:dyDescent="0.25">
      <c r="A290" s="435" t="s">
        <v>141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435"/>
      <c r="AA290" s="66"/>
      <c r="AB290" s="66"/>
      <c r="AC290" s="80"/>
    </row>
    <row r="291" spans="1:68" ht="27" customHeight="1" x14ac:dyDescent="0.25">
      <c r="A291" s="63" t="s">
        <v>462</v>
      </c>
      <c r="B291" s="63" t="s">
        <v>463</v>
      </c>
      <c r="C291" s="36">
        <v>4301060439</v>
      </c>
      <c r="D291" s="436">
        <v>4607091384673</v>
      </c>
      <c r="E291" s="436"/>
      <c r="F291" s="62">
        <v>1.5</v>
      </c>
      <c r="G291" s="37">
        <v>6</v>
      </c>
      <c r="H291" s="62">
        <v>9</v>
      </c>
      <c r="I291" s="62">
        <v>9.5190000000000001</v>
      </c>
      <c r="J291" s="37">
        <v>64</v>
      </c>
      <c r="K291" s="37" t="s">
        <v>101</v>
      </c>
      <c r="L291" s="37" t="s">
        <v>45</v>
      </c>
      <c r="M291" s="38" t="s">
        <v>104</v>
      </c>
      <c r="N291" s="38"/>
      <c r="O291" s="37">
        <v>30</v>
      </c>
      <c r="P291" s="49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91" s="438"/>
      <c r="R291" s="438"/>
      <c r="S291" s="438"/>
      <c r="T291" s="439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38" t="s">
        <v>464</v>
      </c>
      <c r="AG291" s="78"/>
      <c r="AJ291" s="84" t="s">
        <v>45</v>
      </c>
      <c r="AK291" s="84">
        <v>0</v>
      </c>
      <c r="BB291" s="339" t="s">
        <v>67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x14ac:dyDescent="0.2">
      <c r="A292" s="443"/>
      <c r="B292" s="443"/>
      <c r="C292" s="443"/>
      <c r="D292" s="443"/>
      <c r="E292" s="443"/>
      <c r="F292" s="443"/>
      <c r="G292" s="443"/>
      <c r="H292" s="443"/>
      <c r="I292" s="443"/>
      <c r="J292" s="443"/>
      <c r="K292" s="443"/>
      <c r="L292" s="443"/>
      <c r="M292" s="443"/>
      <c r="N292" s="443"/>
      <c r="O292" s="444"/>
      <c r="P292" s="440" t="s">
        <v>40</v>
      </c>
      <c r="Q292" s="441"/>
      <c r="R292" s="441"/>
      <c r="S292" s="441"/>
      <c r="T292" s="441"/>
      <c r="U292" s="441"/>
      <c r="V292" s="442"/>
      <c r="W292" s="42" t="s">
        <v>39</v>
      </c>
      <c r="X292" s="43">
        <f>IFERROR(X291/H291,"0")</f>
        <v>0</v>
      </c>
      <c r="Y292" s="43">
        <f>IFERROR(Y291/H291,"0")</f>
        <v>0</v>
      </c>
      <c r="Z292" s="43">
        <f>IFERROR(IF(Z291="",0,Z291),"0")</f>
        <v>0</v>
      </c>
      <c r="AA292" s="67"/>
      <c r="AB292" s="67"/>
      <c r="AC292" s="67"/>
    </row>
    <row r="293" spans="1:68" x14ac:dyDescent="0.2">
      <c r="A293" s="443"/>
      <c r="B293" s="443"/>
      <c r="C293" s="443"/>
      <c r="D293" s="443"/>
      <c r="E293" s="443"/>
      <c r="F293" s="443"/>
      <c r="G293" s="443"/>
      <c r="H293" s="443"/>
      <c r="I293" s="443"/>
      <c r="J293" s="443"/>
      <c r="K293" s="443"/>
      <c r="L293" s="443"/>
      <c r="M293" s="443"/>
      <c r="N293" s="443"/>
      <c r="O293" s="444"/>
      <c r="P293" s="440" t="s">
        <v>40</v>
      </c>
      <c r="Q293" s="441"/>
      <c r="R293" s="441"/>
      <c r="S293" s="441"/>
      <c r="T293" s="441"/>
      <c r="U293" s="441"/>
      <c r="V293" s="442"/>
      <c r="W293" s="42" t="s">
        <v>0</v>
      </c>
      <c r="X293" s="43">
        <f>IFERROR(SUM(X291:X291),"0")</f>
        <v>0</v>
      </c>
      <c r="Y293" s="43">
        <f>IFERROR(SUM(Y291:Y291),"0")</f>
        <v>0</v>
      </c>
      <c r="Z293" s="42"/>
      <c r="AA293" s="67"/>
      <c r="AB293" s="67"/>
      <c r="AC293" s="67"/>
    </row>
    <row r="294" spans="1:68" ht="16.5" customHeight="1" x14ac:dyDescent="0.25">
      <c r="A294" s="434" t="s">
        <v>465</v>
      </c>
      <c r="B294" s="434"/>
      <c r="C294" s="434"/>
      <c r="D294" s="434"/>
      <c r="E294" s="434"/>
      <c r="F294" s="434"/>
      <c r="G294" s="434"/>
      <c r="H294" s="434"/>
      <c r="I294" s="434"/>
      <c r="J294" s="434"/>
      <c r="K294" s="434"/>
      <c r="L294" s="434"/>
      <c r="M294" s="434"/>
      <c r="N294" s="434"/>
      <c r="O294" s="434"/>
      <c r="P294" s="434"/>
      <c r="Q294" s="434"/>
      <c r="R294" s="434"/>
      <c r="S294" s="434"/>
      <c r="T294" s="434"/>
      <c r="U294" s="434"/>
      <c r="V294" s="434"/>
      <c r="W294" s="434"/>
      <c r="X294" s="434"/>
      <c r="Y294" s="434"/>
      <c r="Z294" s="434"/>
      <c r="AA294" s="65"/>
      <c r="AB294" s="65"/>
      <c r="AC294" s="79"/>
    </row>
    <row r="295" spans="1:68" ht="14.25" customHeight="1" x14ac:dyDescent="0.25">
      <c r="A295" s="435" t="s">
        <v>96</v>
      </c>
      <c r="B295" s="435"/>
      <c r="C295" s="435"/>
      <c r="D295" s="435"/>
      <c r="E295" s="435"/>
      <c r="F295" s="435"/>
      <c r="G295" s="435"/>
      <c r="H295" s="435"/>
      <c r="I295" s="435"/>
      <c r="J295" s="435"/>
      <c r="K295" s="435"/>
      <c r="L295" s="435"/>
      <c r="M295" s="435"/>
      <c r="N295" s="435"/>
      <c r="O295" s="435"/>
      <c r="P295" s="435"/>
      <c r="Q295" s="435"/>
      <c r="R295" s="435"/>
      <c r="S295" s="435"/>
      <c r="T295" s="435"/>
      <c r="U295" s="435"/>
      <c r="V295" s="435"/>
      <c r="W295" s="435"/>
      <c r="X295" s="435"/>
      <c r="Y295" s="435"/>
      <c r="Z295" s="435"/>
      <c r="AA295" s="66"/>
      <c r="AB295" s="66"/>
      <c r="AC295" s="80"/>
    </row>
    <row r="296" spans="1:68" ht="37.5" customHeight="1" x14ac:dyDescent="0.25">
      <c r="A296" s="63" t="s">
        <v>466</v>
      </c>
      <c r="B296" s="63" t="s">
        <v>467</v>
      </c>
      <c r="C296" s="36">
        <v>4301011873</v>
      </c>
      <c r="D296" s="436">
        <v>4680115881907</v>
      </c>
      <c r="E296" s="436"/>
      <c r="F296" s="62">
        <v>1.8</v>
      </c>
      <c r="G296" s="37">
        <v>6</v>
      </c>
      <c r="H296" s="62">
        <v>10.8</v>
      </c>
      <c r="I296" s="62">
        <v>11.234999999999999</v>
      </c>
      <c r="J296" s="37">
        <v>64</v>
      </c>
      <c r="K296" s="37" t="s">
        <v>101</v>
      </c>
      <c r="L296" s="37" t="s">
        <v>45</v>
      </c>
      <c r="M296" s="38" t="s">
        <v>83</v>
      </c>
      <c r="N296" s="38"/>
      <c r="O296" s="37">
        <v>60</v>
      </c>
      <c r="P296" s="4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96" s="438"/>
      <c r="R296" s="438"/>
      <c r="S296" s="438"/>
      <c r="T296" s="439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40" t="s">
        <v>468</v>
      </c>
      <c r="AG296" s="78"/>
      <c r="AJ296" s="84" t="s">
        <v>45</v>
      </c>
      <c r="AK296" s="84">
        <v>0</v>
      </c>
      <c r="BB296" s="341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37.5" customHeight="1" x14ac:dyDescent="0.25">
      <c r="A297" s="63" t="s">
        <v>469</v>
      </c>
      <c r="B297" s="63" t="s">
        <v>470</v>
      </c>
      <c r="C297" s="36">
        <v>4301011874</v>
      </c>
      <c r="D297" s="436">
        <v>4680115884892</v>
      </c>
      <c r="E297" s="436"/>
      <c r="F297" s="62">
        <v>1.8</v>
      </c>
      <c r="G297" s="37">
        <v>6</v>
      </c>
      <c r="H297" s="62">
        <v>10.8</v>
      </c>
      <c r="I297" s="62">
        <v>11.234999999999999</v>
      </c>
      <c r="J297" s="37">
        <v>64</v>
      </c>
      <c r="K297" s="37" t="s">
        <v>101</v>
      </c>
      <c r="L297" s="37" t="s">
        <v>45</v>
      </c>
      <c r="M297" s="38" t="s">
        <v>83</v>
      </c>
      <c r="N297" s="38"/>
      <c r="O297" s="37">
        <v>60</v>
      </c>
      <c r="P297" s="4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97" s="438"/>
      <c r="R297" s="438"/>
      <c r="S297" s="438"/>
      <c r="T297" s="439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42" t="s">
        <v>471</v>
      </c>
      <c r="AG297" s="78"/>
      <c r="AJ297" s="84" t="s">
        <v>45</v>
      </c>
      <c r="AK297" s="84">
        <v>0</v>
      </c>
      <c r="BB297" s="343" t="s">
        <v>67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472</v>
      </c>
      <c r="B298" s="63" t="s">
        <v>473</v>
      </c>
      <c r="C298" s="36">
        <v>4301011875</v>
      </c>
      <c r="D298" s="436">
        <v>4680115884885</v>
      </c>
      <c r="E298" s="436"/>
      <c r="F298" s="62">
        <v>0.8</v>
      </c>
      <c r="G298" s="37">
        <v>15</v>
      </c>
      <c r="H298" s="62">
        <v>12</v>
      </c>
      <c r="I298" s="62">
        <v>12.435</v>
      </c>
      <c r="J298" s="37">
        <v>64</v>
      </c>
      <c r="K298" s="37" t="s">
        <v>101</v>
      </c>
      <c r="L298" s="37" t="s">
        <v>45</v>
      </c>
      <c r="M298" s="38" t="s">
        <v>83</v>
      </c>
      <c r="N298" s="38"/>
      <c r="O298" s="37">
        <v>60</v>
      </c>
      <c r="P298" s="4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98" s="438"/>
      <c r="R298" s="438"/>
      <c r="S298" s="438"/>
      <c r="T298" s="439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IFERROR(IF(Y298=0,"",ROUNDUP(Y298/H298,0)*0.01898),"")</f>
        <v/>
      </c>
      <c r="AA298" s="68" t="s">
        <v>45</v>
      </c>
      <c r="AB298" s="69" t="s">
        <v>45</v>
      </c>
      <c r="AC298" s="344" t="s">
        <v>471</v>
      </c>
      <c r="AG298" s="78"/>
      <c r="AJ298" s="84" t="s">
        <v>45</v>
      </c>
      <c r="AK298" s="84">
        <v>0</v>
      </c>
      <c r="BB298" s="345" t="s">
        <v>67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474</v>
      </c>
      <c r="B299" s="63" t="s">
        <v>475</v>
      </c>
      <c r="C299" s="36">
        <v>4301011871</v>
      </c>
      <c r="D299" s="436">
        <v>4680115884908</v>
      </c>
      <c r="E299" s="436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105</v>
      </c>
      <c r="L299" s="37" t="s">
        <v>45</v>
      </c>
      <c r="M299" s="38" t="s">
        <v>83</v>
      </c>
      <c r="N299" s="38"/>
      <c r="O299" s="37">
        <v>60</v>
      </c>
      <c r="P299" s="4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99" s="438"/>
      <c r="R299" s="438"/>
      <c r="S299" s="438"/>
      <c r="T299" s="439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46" t="s">
        <v>471</v>
      </c>
      <c r="AG299" s="78"/>
      <c r="AJ299" s="84" t="s">
        <v>45</v>
      </c>
      <c r="AK299" s="84">
        <v>0</v>
      </c>
      <c r="BB299" s="347" t="s">
        <v>67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443"/>
      <c r="B300" s="443"/>
      <c r="C300" s="443"/>
      <c r="D300" s="443"/>
      <c r="E300" s="443"/>
      <c r="F300" s="443"/>
      <c r="G300" s="443"/>
      <c r="H300" s="443"/>
      <c r="I300" s="443"/>
      <c r="J300" s="443"/>
      <c r="K300" s="443"/>
      <c r="L300" s="443"/>
      <c r="M300" s="443"/>
      <c r="N300" s="443"/>
      <c r="O300" s="444"/>
      <c r="P300" s="440" t="s">
        <v>40</v>
      </c>
      <c r="Q300" s="441"/>
      <c r="R300" s="441"/>
      <c r="S300" s="441"/>
      <c r="T300" s="441"/>
      <c r="U300" s="441"/>
      <c r="V300" s="442"/>
      <c r="W300" s="42" t="s">
        <v>39</v>
      </c>
      <c r="X300" s="43">
        <f>IFERROR(X296/H296,"0")+IFERROR(X297/H297,"0")+IFERROR(X298/H298,"0")+IFERROR(X299/H299,"0")</f>
        <v>0</v>
      </c>
      <c r="Y300" s="43">
        <f>IFERROR(Y296/H296,"0")+IFERROR(Y297/H297,"0")+IFERROR(Y298/H298,"0")+IFERROR(Y299/H299,"0")</f>
        <v>0</v>
      </c>
      <c r="Z300" s="43">
        <f>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443"/>
      <c r="B301" s="443"/>
      <c r="C301" s="443"/>
      <c r="D301" s="443"/>
      <c r="E301" s="443"/>
      <c r="F301" s="443"/>
      <c r="G301" s="443"/>
      <c r="H301" s="443"/>
      <c r="I301" s="443"/>
      <c r="J301" s="443"/>
      <c r="K301" s="443"/>
      <c r="L301" s="443"/>
      <c r="M301" s="443"/>
      <c r="N301" s="443"/>
      <c r="O301" s="444"/>
      <c r="P301" s="440" t="s">
        <v>40</v>
      </c>
      <c r="Q301" s="441"/>
      <c r="R301" s="441"/>
      <c r="S301" s="441"/>
      <c r="T301" s="441"/>
      <c r="U301" s="441"/>
      <c r="V301" s="442"/>
      <c r="W301" s="42" t="s">
        <v>0</v>
      </c>
      <c r="X301" s="43">
        <f>IFERROR(SUM(X296:X299),"0")</f>
        <v>0</v>
      </c>
      <c r="Y301" s="43">
        <f>IFERROR(SUM(Y296:Y299),"0")</f>
        <v>0</v>
      </c>
      <c r="Z301" s="42"/>
      <c r="AA301" s="67"/>
      <c r="AB301" s="67"/>
      <c r="AC301" s="67"/>
    </row>
    <row r="302" spans="1:68" ht="14.25" customHeight="1" x14ac:dyDescent="0.25">
      <c r="A302" s="435" t="s">
        <v>197</v>
      </c>
      <c r="B302" s="435"/>
      <c r="C302" s="435"/>
      <c r="D302" s="435"/>
      <c r="E302" s="435"/>
      <c r="F302" s="435"/>
      <c r="G302" s="435"/>
      <c r="H302" s="435"/>
      <c r="I302" s="435"/>
      <c r="J302" s="435"/>
      <c r="K302" s="435"/>
      <c r="L302" s="435"/>
      <c r="M302" s="435"/>
      <c r="N302" s="435"/>
      <c r="O302" s="435"/>
      <c r="P302" s="435"/>
      <c r="Q302" s="435"/>
      <c r="R302" s="435"/>
      <c r="S302" s="435"/>
      <c r="T302" s="435"/>
      <c r="U302" s="435"/>
      <c r="V302" s="435"/>
      <c r="W302" s="435"/>
      <c r="X302" s="435"/>
      <c r="Y302" s="435"/>
      <c r="Z302" s="435"/>
      <c r="AA302" s="66"/>
      <c r="AB302" s="66"/>
      <c r="AC302" s="80"/>
    </row>
    <row r="303" spans="1:68" ht="27" customHeight="1" x14ac:dyDescent="0.25">
      <c r="A303" s="63" t="s">
        <v>476</v>
      </c>
      <c r="B303" s="63" t="s">
        <v>477</v>
      </c>
      <c r="C303" s="36">
        <v>4301031303</v>
      </c>
      <c r="D303" s="436">
        <v>4607091384802</v>
      </c>
      <c r="E303" s="436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35</v>
      </c>
      <c r="P303" s="4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03" s="438"/>
      <c r="R303" s="438"/>
      <c r="S303" s="438"/>
      <c r="T303" s="439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8" t="s">
        <v>478</v>
      </c>
      <c r="AG303" s="78"/>
      <c r="AJ303" s="84" t="s">
        <v>45</v>
      </c>
      <c r="AK303" s="84">
        <v>0</v>
      </c>
      <c r="BB303" s="349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443"/>
      <c r="B304" s="443"/>
      <c r="C304" s="443"/>
      <c r="D304" s="443"/>
      <c r="E304" s="443"/>
      <c r="F304" s="443"/>
      <c r="G304" s="443"/>
      <c r="H304" s="443"/>
      <c r="I304" s="443"/>
      <c r="J304" s="443"/>
      <c r="K304" s="443"/>
      <c r="L304" s="443"/>
      <c r="M304" s="443"/>
      <c r="N304" s="443"/>
      <c r="O304" s="444"/>
      <c r="P304" s="440" t="s">
        <v>40</v>
      </c>
      <c r="Q304" s="441"/>
      <c r="R304" s="441"/>
      <c r="S304" s="441"/>
      <c r="T304" s="441"/>
      <c r="U304" s="441"/>
      <c r="V304" s="442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443"/>
      <c r="B305" s="443"/>
      <c r="C305" s="443"/>
      <c r="D305" s="443"/>
      <c r="E305" s="443"/>
      <c r="F305" s="443"/>
      <c r="G305" s="443"/>
      <c r="H305" s="443"/>
      <c r="I305" s="443"/>
      <c r="J305" s="443"/>
      <c r="K305" s="443"/>
      <c r="L305" s="443"/>
      <c r="M305" s="443"/>
      <c r="N305" s="443"/>
      <c r="O305" s="444"/>
      <c r="P305" s="440" t="s">
        <v>40</v>
      </c>
      <c r="Q305" s="441"/>
      <c r="R305" s="441"/>
      <c r="S305" s="441"/>
      <c r="T305" s="441"/>
      <c r="U305" s="441"/>
      <c r="V305" s="442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435" t="s">
        <v>79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435"/>
      <c r="AA306" s="66"/>
      <c r="AB306" s="66"/>
      <c r="AC306" s="80"/>
    </row>
    <row r="307" spans="1:68" ht="27" customHeight="1" x14ac:dyDescent="0.25">
      <c r="A307" s="63" t="s">
        <v>479</v>
      </c>
      <c r="B307" s="63" t="s">
        <v>480</v>
      </c>
      <c r="C307" s="36">
        <v>4301051899</v>
      </c>
      <c r="D307" s="436">
        <v>4607091384246</v>
      </c>
      <c r="E307" s="436"/>
      <c r="F307" s="62">
        <v>1.5</v>
      </c>
      <c r="G307" s="37">
        <v>6</v>
      </c>
      <c r="H307" s="62">
        <v>9</v>
      </c>
      <c r="I307" s="62">
        <v>9.5190000000000001</v>
      </c>
      <c r="J307" s="37">
        <v>64</v>
      </c>
      <c r="K307" s="37" t="s">
        <v>101</v>
      </c>
      <c r="L307" s="37" t="s">
        <v>45</v>
      </c>
      <c r="M307" s="38" t="s">
        <v>104</v>
      </c>
      <c r="N307" s="38"/>
      <c r="O307" s="37">
        <v>40</v>
      </c>
      <c r="P307" s="4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07" s="438"/>
      <c r="R307" s="438"/>
      <c r="S307" s="438"/>
      <c r="T307" s="43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50" t="s">
        <v>481</v>
      </c>
      <c r="AG307" s="78"/>
      <c r="AJ307" s="84" t="s">
        <v>45</v>
      </c>
      <c r="AK307" s="84">
        <v>0</v>
      </c>
      <c r="BB307" s="351" t="s">
        <v>67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37.5" customHeight="1" x14ac:dyDescent="0.25">
      <c r="A308" s="63" t="s">
        <v>482</v>
      </c>
      <c r="B308" s="63" t="s">
        <v>483</v>
      </c>
      <c r="C308" s="36">
        <v>4301051901</v>
      </c>
      <c r="D308" s="436">
        <v>4680115881976</v>
      </c>
      <c r="E308" s="436"/>
      <c r="F308" s="62">
        <v>1.5</v>
      </c>
      <c r="G308" s="37">
        <v>6</v>
      </c>
      <c r="H308" s="62">
        <v>9</v>
      </c>
      <c r="I308" s="62">
        <v>9.4350000000000005</v>
      </c>
      <c r="J308" s="37">
        <v>64</v>
      </c>
      <c r="K308" s="37" t="s">
        <v>101</v>
      </c>
      <c r="L308" s="37" t="s">
        <v>45</v>
      </c>
      <c r="M308" s="38" t="s">
        <v>104</v>
      </c>
      <c r="N308" s="38"/>
      <c r="O308" s="37">
        <v>40</v>
      </c>
      <c r="P308" s="48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308" s="438"/>
      <c r="R308" s="438"/>
      <c r="S308" s="438"/>
      <c r="T308" s="43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52" t="s">
        <v>484</v>
      </c>
      <c r="AG308" s="78"/>
      <c r="AJ308" s="84" t="s">
        <v>45</v>
      </c>
      <c r="AK308" s="84">
        <v>0</v>
      </c>
      <c r="BB308" s="353" t="s">
        <v>67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485</v>
      </c>
      <c r="B309" s="63" t="s">
        <v>486</v>
      </c>
      <c r="C309" s="36">
        <v>4301051660</v>
      </c>
      <c r="D309" s="436">
        <v>4607091384253</v>
      </c>
      <c r="E309" s="436"/>
      <c r="F309" s="62">
        <v>0.4</v>
      </c>
      <c r="G309" s="37">
        <v>6</v>
      </c>
      <c r="H309" s="62">
        <v>2.4</v>
      </c>
      <c r="I309" s="62">
        <v>2.6640000000000001</v>
      </c>
      <c r="J309" s="37">
        <v>182</v>
      </c>
      <c r="K309" s="37" t="s">
        <v>84</v>
      </c>
      <c r="L309" s="37" t="s">
        <v>45</v>
      </c>
      <c r="M309" s="38" t="s">
        <v>104</v>
      </c>
      <c r="N309" s="38"/>
      <c r="O309" s="37">
        <v>40</v>
      </c>
      <c r="P309" s="4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09" s="438"/>
      <c r="R309" s="438"/>
      <c r="S309" s="438"/>
      <c r="T309" s="43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54" t="s">
        <v>481</v>
      </c>
      <c r="AG309" s="78"/>
      <c r="AJ309" s="84" t="s">
        <v>45</v>
      </c>
      <c r="AK309" s="84">
        <v>0</v>
      </c>
      <c r="BB309" s="355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487</v>
      </c>
      <c r="B310" s="63" t="s">
        <v>488</v>
      </c>
      <c r="C310" s="36">
        <v>4301051446</v>
      </c>
      <c r="D310" s="436">
        <v>4680115881969</v>
      </c>
      <c r="E310" s="436"/>
      <c r="F310" s="62">
        <v>0.4</v>
      </c>
      <c r="G310" s="37">
        <v>6</v>
      </c>
      <c r="H310" s="62">
        <v>2.4</v>
      </c>
      <c r="I310" s="62">
        <v>2.58</v>
      </c>
      <c r="J310" s="37">
        <v>182</v>
      </c>
      <c r="K310" s="37" t="s">
        <v>84</v>
      </c>
      <c r="L310" s="37" t="s">
        <v>45</v>
      </c>
      <c r="M310" s="38" t="s">
        <v>104</v>
      </c>
      <c r="N310" s="38"/>
      <c r="O310" s="37">
        <v>40</v>
      </c>
      <c r="P310" s="4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10" s="438"/>
      <c r="R310" s="438"/>
      <c r="S310" s="438"/>
      <c r="T310" s="43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56" t="s">
        <v>489</v>
      </c>
      <c r="AG310" s="78"/>
      <c r="AJ310" s="84" t="s">
        <v>45</v>
      </c>
      <c r="AK310" s="84">
        <v>0</v>
      </c>
      <c r="BB310" s="357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443"/>
      <c r="B311" s="443"/>
      <c r="C311" s="443"/>
      <c r="D311" s="443"/>
      <c r="E311" s="443"/>
      <c r="F311" s="443"/>
      <c r="G311" s="443"/>
      <c r="H311" s="443"/>
      <c r="I311" s="443"/>
      <c r="J311" s="443"/>
      <c r="K311" s="443"/>
      <c r="L311" s="443"/>
      <c r="M311" s="443"/>
      <c r="N311" s="443"/>
      <c r="O311" s="444"/>
      <c r="P311" s="440" t="s">
        <v>40</v>
      </c>
      <c r="Q311" s="441"/>
      <c r="R311" s="441"/>
      <c r="S311" s="441"/>
      <c r="T311" s="441"/>
      <c r="U311" s="441"/>
      <c r="V311" s="442"/>
      <c r="W311" s="42" t="s">
        <v>39</v>
      </c>
      <c r="X311" s="43">
        <f>IFERROR(X307/H307,"0")+IFERROR(X308/H308,"0")+IFERROR(X309/H309,"0")+IFERROR(X310/H310,"0")</f>
        <v>0</v>
      </c>
      <c r="Y311" s="43">
        <f>IFERROR(Y307/H307,"0")+IFERROR(Y308/H308,"0")+IFERROR(Y309/H309,"0")+IFERROR(Y310/H310,"0")</f>
        <v>0</v>
      </c>
      <c r="Z311" s="43">
        <f>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443"/>
      <c r="B312" s="443"/>
      <c r="C312" s="443"/>
      <c r="D312" s="443"/>
      <c r="E312" s="443"/>
      <c r="F312" s="443"/>
      <c r="G312" s="443"/>
      <c r="H312" s="443"/>
      <c r="I312" s="443"/>
      <c r="J312" s="443"/>
      <c r="K312" s="443"/>
      <c r="L312" s="443"/>
      <c r="M312" s="443"/>
      <c r="N312" s="443"/>
      <c r="O312" s="444"/>
      <c r="P312" s="440" t="s">
        <v>40</v>
      </c>
      <c r="Q312" s="441"/>
      <c r="R312" s="441"/>
      <c r="S312" s="441"/>
      <c r="T312" s="441"/>
      <c r="U312" s="441"/>
      <c r="V312" s="442"/>
      <c r="W312" s="42" t="s">
        <v>0</v>
      </c>
      <c r="X312" s="43">
        <f>IFERROR(SUM(X307:X310),"0")</f>
        <v>0</v>
      </c>
      <c r="Y312" s="43">
        <f>IFERROR(SUM(Y307:Y310),"0")</f>
        <v>0</v>
      </c>
      <c r="Z312" s="42"/>
      <c r="AA312" s="67"/>
      <c r="AB312" s="67"/>
      <c r="AC312" s="67"/>
    </row>
    <row r="313" spans="1:68" ht="14.25" customHeight="1" x14ac:dyDescent="0.25">
      <c r="A313" s="435" t="s">
        <v>141</v>
      </c>
      <c r="B313" s="435"/>
      <c r="C313" s="435"/>
      <c r="D313" s="435"/>
      <c r="E313" s="435"/>
      <c r="F313" s="435"/>
      <c r="G313" s="435"/>
      <c r="H313" s="435"/>
      <c r="I313" s="435"/>
      <c r="J313" s="435"/>
      <c r="K313" s="435"/>
      <c r="L313" s="435"/>
      <c r="M313" s="435"/>
      <c r="N313" s="435"/>
      <c r="O313" s="435"/>
      <c r="P313" s="435"/>
      <c r="Q313" s="435"/>
      <c r="R313" s="435"/>
      <c r="S313" s="435"/>
      <c r="T313" s="435"/>
      <c r="U313" s="435"/>
      <c r="V313" s="435"/>
      <c r="W313" s="435"/>
      <c r="X313" s="435"/>
      <c r="Y313" s="435"/>
      <c r="Z313" s="435"/>
      <c r="AA313" s="66"/>
      <c r="AB313" s="66"/>
      <c r="AC313" s="80"/>
    </row>
    <row r="314" spans="1:68" ht="27" customHeight="1" x14ac:dyDescent="0.25">
      <c r="A314" s="63" t="s">
        <v>490</v>
      </c>
      <c r="B314" s="63" t="s">
        <v>491</v>
      </c>
      <c r="C314" s="36">
        <v>4301060441</v>
      </c>
      <c r="D314" s="436">
        <v>4607091389357</v>
      </c>
      <c r="E314" s="436"/>
      <c r="F314" s="62">
        <v>1.5</v>
      </c>
      <c r="G314" s="37">
        <v>6</v>
      </c>
      <c r="H314" s="62">
        <v>9</v>
      </c>
      <c r="I314" s="62">
        <v>9.4350000000000005</v>
      </c>
      <c r="J314" s="37">
        <v>64</v>
      </c>
      <c r="K314" s="37" t="s">
        <v>101</v>
      </c>
      <c r="L314" s="37" t="s">
        <v>45</v>
      </c>
      <c r="M314" s="38" t="s">
        <v>104</v>
      </c>
      <c r="N314" s="38"/>
      <c r="O314" s="37">
        <v>40</v>
      </c>
      <c r="P314" s="4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14" s="438"/>
      <c r="R314" s="438"/>
      <c r="S314" s="438"/>
      <c r="T314" s="43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58" t="s">
        <v>492</v>
      </c>
      <c r="AG314" s="78"/>
      <c r="AJ314" s="84" t="s">
        <v>45</v>
      </c>
      <c r="AK314" s="84">
        <v>0</v>
      </c>
      <c r="BB314" s="359" t="s">
        <v>67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443"/>
      <c r="B315" s="443"/>
      <c r="C315" s="443"/>
      <c r="D315" s="443"/>
      <c r="E315" s="443"/>
      <c r="F315" s="443"/>
      <c r="G315" s="443"/>
      <c r="H315" s="443"/>
      <c r="I315" s="443"/>
      <c r="J315" s="443"/>
      <c r="K315" s="443"/>
      <c r="L315" s="443"/>
      <c r="M315" s="443"/>
      <c r="N315" s="443"/>
      <c r="O315" s="444"/>
      <c r="P315" s="440" t="s">
        <v>40</v>
      </c>
      <c r="Q315" s="441"/>
      <c r="R315" s="441"/>
      <c r="S315" s="441"/>
      <c r="T315" s="441"/>
      <c r="U315" s="441"/>
      <c r="V315" s="442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443"/>
      <c r="B316" s="443"/>
      <c r="C316" s="443"/>
      <c r="D316" s="443"/>
      <c r="E316" s="443"/>
      <c r="F316" s="443"/>
      <c r="G316" s="443"/>
      <c r="H316" s="443"/>
      <c r="I316" s="443"/>
      <c r="J316" s="443"/>
      <c r="K316" s="443"/>
      <c r="L316" s="443"/>
      <c r="M316" s="443"/>
      <c r="N316" s="443"/>
      <c r="O316" s="444"/>
      <c r="P316" s="440" t="s">
        <v>40</v>
      </c>
      <c r="Q316" s="441"/>
      <c r="R316" s="441"/>
      <c r="S316" s="441"/>
      <c r="T316" s="441"/>
      <c r="U316" s="441"/>
      <c r="V316" s="442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27.75" customHeight="1" x14ac:dyDescent="0.2">
      <c r="A317" s="451" t="s">
        <v>493</v>
      </c>
      <c r="B317" s="451"/>
      <c r="C317" s="451"/>
      <c r="D317" s="451"/>
      <c r="E317" s="451"/>
      <c r="F317" s="451"/>
      <c r="G317" s="451"/>
      <c r="H317" s="451"/>
      <c r="I317" s="451"/>
      <c r="J317" s="451"/>
      <c r="K317" s="451"/>
      <c r="L317" s="451"/>
      <c r="M317" s="451"/>
      <c r="N317" s="451"/>
      <c r="O317" s="451"/>
      <c r="P317" s="451"/>
      <c r="Q317" s="451"/>
      <c r="R317" s="451"/>
      <c r="S317" s="451"/>
      <c r="T317" s="451"/>
      <c r="U317" s="451"/>
      <c r="V317" s="451"/>
      <c r="W317" s="451"/>
      <c r="X317" s="451"/>
      <c r="Y317" s="451"/>
      <c r="Z317" s="451"/>
      <c r="AA317" s="54"/>
      <c r="AB317" s="54"/>
      <c r="AC317" s="54"/>
    </row>
    <row r="318" spans="1:68" ht="16.5" customHeight="1" x14ac:dyDescent="0.25">
      <c r="A318" s="434" t="s">
        <v>494</v>
      </c>
      <c r="B318" s="434"/>
      <c r="C318" s="434"/>
      <c r="D318" s="434"/>
      <c r="E318" s="434"/>
      <c r="F318" s="434"/>
      <c r="G318" s="434"/>
      <c r="H318" s="434"/>
      <c r="I318" s="434"/>
      <c r="J318" s="434"/>
      <c r="K318" s="434"/>
      <c r="L318" s="434"/>
      <c r="M318" s="434"/>
      <c r="N318" s="434"/>
      <c r="O318" s="434"/>
      <c r="P318" s="434"/>
      <c r="Q318" s="434"/>
      <c r="R318" s="434"/>
      <c r="S318" s="434"/>
      <c r="T318" s="434"/>
      <c r="U318" s="434"/>
      <c r="V318" s="434"/>
      <c r="W318" s="434"/>
      <c r="X318" s="434"/>
      <c r="Y318" s="434"/>
      <c r="Z318" s="434"/>
      <c r="AA318" s="65"/>
      <c r="AB318" s="65"/>
      <c r="AC318" s="79"/>
    </row>
    <row r="319" spans="1:68" ht="14.25" customHeight="1" x14ac:dyDescent="0.25">
      <c r="A319" s="435" t="s">
        <v>197</v>
      </c>
      <c r="B319" s="435"/>
      <c r="C319" s="435"/>
      <c r="D319" s="435"/>
      <c r="E319" s="435"/>
      <c r="F319" s="435"/>
      <c r="G319" s="435"/>
      <c r="H319" s="435"/>
      <c r="I319" s="435"/>
      <c r="J319" s="435"/>
      <c r="K319" s="435"/>
      <c r="L319" s="435"/>
      <c r="M319" s="435"/>
      <c r="N319" s="435"/>
      <c r="O319" s="435"/>
      <c r="P319" s="435"/>
      <c r="Q319" s="435"/>
      <c r="R319" s="435"/>
      <c r="S319" s="435"/>
      <c r="T319" s="435"/>
      <c r="U319" s="435"/>
      <c r="V319" s="435"/>
      <c r="W319" s="435"/>
      <c r="X319" s="435"/>
      <c r="Y319" s="435"/>
      <c r="Z319" s="435"/>
      <c r="AA319" s="66"/>
      <c r="AB319" s="66"/>
      <c r="AC319" s="80"/>
    </row>
    <row r="320" spans="1:68" ht="27" customHeight="1" x14ac:dyDescent="0.25">
      <c r="A320" s="63" t="s">
        <v>495</v>
      </c>
      <c r="B320" s="63" t="s">
        <v>496</v>
      </c>
      <c r="C320" s="36">
        <v>4301031405</v>
      </c>
      <c r="D320" s="436">
        <v>4680115886100</v>
      </c>
      <c r="E320" s="436"/>
      <c r="F320" s="62">
        <v>0.9</v>
      </c>
      <c r="G320" s="37">
        <v>6</v>
      </c>
      <c r="H320" s="62">
        <v>5.4</v>
      </c>
      <c r="I320" s="62">
        <v>5.61</v>
      </c>
      <c r="J320" s="37">
        <v>132</v>
      </c>
      <c r="K320" s="37" t="s">
        <v>105</v>
      </c>
      <c r="L320" s="37" t="s">
        <v>45</v>
      </c>
      <c r="M320" s="38" t="s">
        <v>83</v>
      </c>
      <c r="N320" s="38"/>
      <c r="O320" s="37">
        <v>50</v>
      </c>
      <c r="P320" s="4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20" s="438"/>
      <c r="R320" s="438"/>
      <c r="S320" s="438"/>
      <c r="T320" s="43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60" t="s">
        <v>497</v>
      </c>
      <c r="AG320" s="78"/>
      <c r="AJ320" s="84" t="s">
        <v>45</v>
      </c>
      <c r="AK320" s="84">
        <v>0</v>
      </c>
      <c r="BB320" s="361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498</v>
      </c>
      <c r="B321" s="63" t="s">
        <v>499</v>
      </c>
      <c r="C321" s="36">
        <v>4301031382</v>
      </c>
      <c r="D321" s="436">
        <v>4680115886117</v>
      </c>
      <c r="E321" s="436"/>
      <c r="F321" s="62">
        <v>0.9</v>
      </c>
      <c r="G321" s="37">
        <v>6</v>
      </c>
      <c r="H321" s="62">
        <v>5.4</v>
      </c>
      <c r="I321" s="62">
        <v>5.61</v>
      </c>
      <c r="J321" s="37">
        <v>132</v>
      </c>
      <c r="K321" s="37" t="s">
        <v>105</v>
      </c>
      <c r="L321" s="37" t="s">
        <v>45</v>
      </c>
      <c r="M321" s="38" t="s">
        <v>83</v>
      </c>
      <c r="N321" s="38"/>
      <c r="O321" s="37">
        <v>50</v>
      </c>
      <c r="P321" s="4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1" s="438"/>
      <c r="R321" s="438"/>
      <c r="S321" s="438"/>
      <c r="T321" s="43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62" t="s">
        <v>500</v>
      </c>
      <c r="AG321" s="78"/>
      <c r="AJ321" s="84" t="s">
        <v>45</v>
      </c>
      <c r="AK321" s="84">
        <v>0</v>
      </c>
      <c r="BB321" s="363" t="s">
        <v>67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498</v>
      </c>
      <c r="B322" s="63" t="s">
        <v>501</v>
      </c>
      <c r="C322" s="36">
        <v>4301031406</v>
      </c>
      <c r="D322" s="436">
        <v>4680115886117</v>
      </c>
      <c r="E322" s="436"/>
      <c r="F322" s="62">
        <v>0.9</v>
      </c>
      <c r="G322" s="37">
        <v>6</v>
      </c>
      <c r="H322" s="62">
        <v>5.4</v>
      </c>
      <c r="I322" s="62">
        <v>5.61</v>
      </c>
      <c r="J322" s="37">
        <v>132</v>
      </c>
      <c r="K322" s="37" t="s">
        <v>105</v>
      </c>
      <c r="L322" s="37" t="s">
        <v>45</v>
      </c>
      <c r="M322" s="38" t="s">
        <v>83</v>
      </c>
      <c r="N322" s="38"/>
      <c r="O322" s="37">
        <v>50</v>
      </c>
      <c r="P322" s="48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2" s="438"/>
      <c r="R322" s="438"/>
      <c r="S322" s="438"/>
      <c r="T322" s="43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64" t="s">
        <v>500</v>
      </c>
      <c r="AG322" s="78"/>
      <c r="AJ322" s="84" t="s">
        <v>45</v>
      </c>
      <c r="AK322" s="84">
        <v>0</v>
      </c>
      <c r="BB322" s="365" t="s">
        <v>67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502</v>
      </c>
      <c r="B323" s="63" t="s">
        <v>503</v>
      </c>
      <c r="C323" s="36">
        <v>4301031358</v>
      </c>
      <c r="D323" s="436">
        <v>4607091389531</v>
      </c>
      <c r="E323" s="436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180</v>
      </c>
      <c r="L323" s="37" t="s">
        <v>45</v>
      </c>
      <c r="M323" s="38" t="s">
        <v>83</v>
      </c>
      <c r="N323" s="38"/>
      <c r="O323" s="37">
        <v>50</v>
      </c>
      <c r="P323" s="4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23" s="438"/>
      <c r="R323" s="438"/>
      <c r="S323" s="438"/>
      <c r="T323" s="43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66" t="s">
        <v>504</v>
      </c>
      <c r="AG323" s="78"/>
      <c r="AJ323" s="84" t="s">
        <v>45</v>
      </c>
      <c r="AK323" s="84">
        <v>0</v>
      </c>
      <c r="BB323" s="367" t="s">
        <v>67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443"/>
      <c r="B324" s="443"/>
      <c r="C324" s="443"/>
      <c r="D324" s="443"/>
      <c r="E324" s="443"/>
      <c r="F324" s="443"/>
      <c r="G324" s="443"/>
      <c r="H324" s="443"/>
      <c r="I324" s="443"/>
      <c r="J324" s="443"/>
      <c r="K324" s="443"/>
      <c r="L324" s="443"/>
      <c r="M324" s="443"/>
      <c r="N324" s="443"/>
      <c r="O324" s="444"/>
      <c r="P324" s="440" t="s">
        <v>40</v>
      </c>
      <c r="Q324" s="441"/>
      <c r="R324" s="441"/>
      <c r="S324" s="441"/>
      <c r="T324" s="441"/>
      <c r="U324" s="441"/>
      <c r="V324" s="442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443"/>
      <c r="B325" s="443"/>
      <c r="C325" s="443"/>
      <c r="D325" s="443"/>
      <c r="E325" s="443"/>
      <c r="F325" s="443"/>
      <c r="G325" s="443"/>
      <c r="H325" s="443"/>
      <c r="I325" s="443"/>
      <c r="J325" s="443"/>
      <c r="K325" s="443"/>
      <c r="L325" s="443"/>
      <c r="M325" s="443"/>
      <c r="N325" s="443"/>
      <c r="O325" s="444"/>
      <c r="P325" s="440" t="s">
        <v>40</v>
      </c>
      <c r="Q325" s="441"/>
      <c r="R325" s="441"/>
      <c r="S325" s="441"/>
      <c r="T325" s="441"/>
      <c r="U325" s="441"/>
      <c r="V325" s="442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435" t="s">
        <v>79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435"/>
      <c r="AA326" s="66"/>
      <c r="AB326" s="66"/>
      <c r="AC326" s="80"/>
    </row>
    <row r="327" spans="1:68" ht="27" customHeight="1" x14ac:dyDescent="0.25">
      <c r="A327" s="63" t="s">
        <v>505</v>
      </c>
      <c r="B327" s="63" t="s">
        <v>506</v>
      </c>
      <c r="C327" s="36">
        <v>4301051284</v>
      </c>
      <c r="D327" s="436">
        <v>4607091384352</v>
      </c>
      <c r="E327" s="436"/>
      <c r="F327" s="62">
        <v>0.6</v>
      </c>
      <c r="G327" s="37">
        <v>4</v>
      </c>
      <c r="H327" s="62">
        <v>2.4</v>
      </c>
      <c r="I327" s="62">
        <v>2.6459999999999999</v>
      </c>
      <c r="J327" s="37">
        <v>132</v>
      </c>
      <c r="K327" s="37" t="s">
        <v>105</v>
      </c>
      <c r="L327" s="37" t="s">
        <v>45</v>
      </c>
      <c r="M327" s="38" t="s">
        <v>104</v>
      </c>
      <c r="N327" s="38"/>
      <c r="O327" s="37">
        <v>45</v>
      </c>
      <c r="P327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27" s="438"/>
      <c r="R327" s="438"/>
      <c r="S327" s="438"/>
      <c r="T327" s="43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68" t="s">
        <v>507</v>
      </c>
      <c r="AG327" s="78"/>
      <c r="AJ327" s="84" t="s">
        <v>45</v>
      </c>
      <c r="AK327" s="84">
        <v>0</v>
      </c>
      <c r="BB327" s="369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508</v>
      </c>
      <c r="B328" s="63" t="s">
        <v>509</v>
      </c>
      <c r="C328" s="36">
        <v>4301051431</v>
      </c>
      <c r="D328" s="436">
        <v>4607091389654</v>
      </c>
      <c r="E328" s="436"/>
      <c r="F328" s="62">
        <v>0.33</v>
      </c>
      <c r="G328" s="37">
        <v>6</v>
      </c>
      <c r="H328" s="62">
        <v>1.98</v>
      </c>
      <c r="I328" s="62">
        <v>2.238</v>
      </c>
      <c r="J328" s="37">
        <v>182</v>
      </c>
      <c r="K328" s="37" t="s">
        <v>84</v>
      </c>
      <c r="L328" s="37" t="s">
        <v>45</v>
      </c>
      <c r="M328" s="38" t="s">
        <v>104</v>
      </c>
      <c r="N328" s="38"/>
      <c r="O328" s="37">
        <v>45</v>
      </c>
      <c r="P328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28" s="438"/>
      <c r="R328" s="438"/>
      <c r="S328" s="438"/>
      <c r="T328" s="43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370" t="s">
        <v>510</v>
      </c>
      <c r="AG328" s="78"/>
      <c r="AJ328" s="84" t="s">
        <v>45</v>
      </c>
      <c r="AK328" s="84">
        <v>0</v>
      </c>
      <c r="BB328" s="371" t="s">
        <v>67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443"/>
      <c r="B329" s="443"/>
      <c r="C329" s="443"/>
      <c r="D329" s="443"/>
      <c r="E329" s="443"/>
      <c r="F329" s="443"/>
      <c r="G329" s="443"/>
      <c r="H329" s="443"/>
      <c r="I329" s="443"/>
      <c r="J329" s="443"/>
      <c r="K329" s="443"/>
      <c r="L329" s="443"/>
      <c r="M329" s="443"/>
      <c r="N329" s="443"/>
      <c r="O329" s="444"/>
      <c r="P329" s="440" t="s">
        <v>40</v>
      </c>
      <c r="Q329" s="441"/>
      <c r="R329" s="441"/>
      <c r="S329" s="441"/>
      <c r="T329" s="441"/>
      <c r="U329" s="441"/>
      <c r="V329" s="442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443"/>
      <c r="B330" s="443"/>
      <c r="C330" s="443"/>
      <c r="D330" s="443"/>
      <c r="E330" s="443"/>
      <c r="F330" s="443"/>
      <c r="G330" s="443"/>
      <c r="H330" s="443"/>
      <c r="I330" s="443"/>
      <c r="J330" s="443"/>
      <c r="K330" s="443"/>
      <c r="L330" s="443"/>
      <c r="M330" s="443"/>
      <c r="N330" s="443"/>
      <c r="O330" s="444"/>
      <c r="P330" s="440" t="s">
        <v>40</v>
      </c>
      <c r="Q330" s="441"/>
      <c r="R330" s="441"/>
      <c r="S330" s="441"/>
      <c r="T330" s="441"/>
      <c r="U330" s="441"/>
      <c r="V330" s="442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6.5" customHeight="1" x14ac:dyDescent="0.25">
      <c r="A331" s="434" t="s">
        <v>511</v>
      </c>
      <c r="B331" s="434"/>
      <c r="C331" s="434"/>
      <c r="D331" s="434"/>
      <c r="E331" s="434"/>
      <c r="F331" s="434"/>
      <c r="G331" s="434"/>
      <c r="H331" s="434"/>
      <c r="I331" s="434"/>
      <c r="J331" s="434"/>
      <c r="K331" s="434"/>
      <c r="L331" s="434"/>
      <c r="M331" s="434"/>
      <c r="N331" s="434"/>
      <c r="O331" s="434"/>
      <c r="P331" s="434"/>
      <c r="Q331" s="434"/>
      <c r="R331" s="434"/>
      <c r="S331" s="434"/>
      <c r="T331" s="434"/>
      <c r="U331" s="434"/>
      <c r="V331" s="434"/>
      <c r="W331" s="434"/>
      <c r="X331" s="434"/>
      <c r="Y331" s="434"/>
      <c r="Z331" s="434"/>
      <c r="AA331" s="65"/>
      <c r="AB331" s="65"/>
      <c r="AC331" s="79"/>
    </row>
    <row r="332" spans="1:68" ht="14.25" customHeight="1" x14ac:dyDescent="0.25">
      <c r="A332" s="435" t="s">
        <v>130</v>
      </c>
      <c r="B332" s="435"/>
      <c r="C332" s="435"/>
      <c r="D332" s="435"/>
      <c r="E332" s="435"/>
      <c r="F332" s="435"/>
      <c r="G332" s="435"/>
      <c r="H332" s="435"/>
      <c r="I332" s="435"/>
      <c r="J332" s="435"/>
      <c r="K332" s="435"/>
      <c r="L332" s="435"/>
      <c r="M332" s="435"/>
      <c r="N332" s="435"/>
      <c r="O332" s="435"/>
      <c r="P332" s="435"/>
      <c r="Q332" s="435"/>
      <c r="R332" s="435"/>
      <c r="S332" s="435"/>
      <c r="T332" s="435"/>
      <c r="U332" s="435"/>
      <c r="V332" s="435"/>
      <c r="W332" s="435"/>
      <c r="X332" s="435"/>
      <c r="Y332" s="435"/>
      <c r="Z332" s="435"/>
      <c r="AA332" s="66"/>
      <c r="AB332" s="66"/>
      <c r="AC332" s="80"/>
    </row>
    <row r="333" spans="1:68" ht="27" customHeight="1" x14ac:dyDescent="0.25">
      <c r="A333" s="63" t="s">
        <v>512</v>
      </c>
      <c r="B333" s="63" t="s">
        <v>513</v>
      </c>
      <c r="C333" s="36">
        <v>4301020319</v>
      </c>
      <c r="D333" s="436">
        <v>4680115885240</v>
      </c>
      <c r="E333" s="436"/>
      <c r="F333" s="62">
        <v>0.35</v>
      </c>
      <c r="G333" s="37">
        <v>6</v>
      </c>
      <c r="H333" s="62">
        <v>2.1</v>
      </c>
      <c r="I333" s="62">
        <v>2.31</v>
      </c>
      <c r="J333" s="37">
        <v>182</v>
      </c>
      <c r="K333" s="37" t="s">
        <v>84</v>
      </c>
      <c r="L333" s="37" t="s">
        <v>45</v>
      </c>
      <c r="M333" s="38" t="s">
        <v>83</v>
      </c>
      <c r="N333" s="38"/>
      <c r="O333" s="37">
        <v>40</v>
      </c>
      <c r="P333" s="4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33" s="438"/>
      <c r="R333" s="438"/>
      <c r="S333" s="438"/>
      <c r="T333" s="439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372" t="s">
        <v>514</v>
      </c>
      <c r="AG333" s="78"/>
      <c r="AJ333" s="84" t="s">
        <v>45</v>
      </c>
      <c r="AK333" s="84">
        <v>0</v>
      </c>
      <c r="BB333" s="373" t="s">
        <v>67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515</v>
      </c>
      <c r="B334" s="63" t="s">
        <v>516</v>
      </c>
      <c r="C334" s="36">
        <v>4301020315</v>
      </c>
      <c r="D334" s="436">
        <v>4607091389364</v>
      </c>
      <c r="E334" s="436"/>
      <c r="F334" s="62">
        <v>0.42</v>
      </c>
      <c r="G334" s="37">
        <v>6</v>
      </c>
      <c r="H334" s="62">
        <v>2.52</v>
      </c>
      <c r="I334" s="62">
        <v>2.73</v>
      </c>
      <c r="J334" s="37">
        <v>182</v>
      </c>
      <c r="K334" s="37" t="s">
        <v>84</v>
      </c>
      <c r="L334" s="37" t="s">
        <v>45</v>
      </c>
      <c r="M334" s="38" t="s">
        <v>83</v>
      </c>
      <c r="N334" s="38"/>
      <c r="O334" s="37">
        <v>40</v>
      </c>
      <c r="P334" s="4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34" s="438"/>
      <c r="R334" s="438"/>
      <c r="S334" s="438"/>
      <c r="T334" s="43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374" t="s">
        <v>517</v>
      </c>
      <c r="AG334" s="78"/>
      <c r="AJ334" s="84" t="s">
        <v>45</v>
      </c>
      <c r="AK334" s="84">
        <v>0</v>
      </c>
      <c r="BB334" s="375" t="s">
        <v>67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443"/>
      <c r="B335" s="443"/>
      <c r="C335" s="443"/>
      <c r="D335" s="443"/>
      <c r="E335" s="443"/>
      <c r="F335" s="443"/>
      <c r="G335" s="443"/>
      <c r="H335" s="443"/>
      <c r="I335" s="443"/>
      <c r="J335" s="443"/>
      <c r="K335" s="443"/>
      <c r="L335" s="443"/>
      <c r="M335" s="443"/>
      <c r="N335" s="443"/>
      <c r="O335" s="444"/>
      <c r="P335" s="440" t="s">
        <v>40</v>
      </c>
      <c r="Q335" s="441"/>
      <c r="R335" s="441"/>
      <c r="S335" s="441"/>
      <c r="T335" s="441"/>
      <c r="U335" s="441"/>
      <c r="V335" s="442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443"/>
      <c r="B336" s="443"/>
      <c r="C336" s="443"/>
      <c r="D336" s="443"/>
      <c r="E336" s="443"/>
      <c r="F336" s="443"/>
      <c r="G336" s="443"/>
      <c r="H336" s="443"/>
      <c r="I336" s="443"/>
      <c r="J336" s="443"/>
      <c r="K336" s="443"/>
      <c r="L336" s="443"/>
      <c r="M336" s="443"/>
      <c r="N336" s="443"/>
      <c r="O336" s="444"/>
      <c r="P336" s="440" t="s">
        <v>40</v>
      </c>
      <c r="Q336" s="441"/>
      <c r="R336" s="441"/>
      <c r="S336" s="441"/>
      <c r="T336" s="441"/>
      <c r="U336" s="441"/>
      <c r="V336" s="442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4.25" customHeight="1" x14ac:dyDescent="0.25">
      <c r="A337" s="435" t="s">
        <v>197</v>
      </c>
      <c r="B337" s="435"/>
      <c r="C337" s="435"/>
      <c r="D337" s="435"/>
      <c r="E337" s="435"/>
      <c r="F337" s="435"/>
      <c r="G337" s="435"/>
      <c r="H337" s="435"/>
      <c r="I337" s="435"/>
      <c r="J337" s="435"/>
      <c r="K337" s="435"/>
      <c r="L337" s="435"/>
      <c r="M337" s="435"/>
      <c r="N337" s="435"/>
      <c r="O337" s="435"/>
      <c r="P337" s="435"/>
      <c r="Q337" s="435"/>
      <c r="R337" s="435"/>
      <c r="S337" s="435"/>
      <c r="T337" s="435"/>
      <c r="U337" s="435"/>
      <c r="V337" s="435"/>
      <c r="W337" s="435"/>
      <c r="X337" s="435"/>
      <c r="Y337" s="435"/>
      <c r="Z337" s="435"/>
      <c r="AA337" s="66"/>
      <c r="AB337" s="66"/>
      <c r="AC337" s="80"/>
    </row>
    <row r="338" spans="1:68" ht="27" customHeight="1" x14ac:dyDescent="0.25">
      <c r="A338" s="63" t="s">
        <v>518</v>
      </c>
      <c r="B338" s="63" t="s">
        <v>519</v>
      </c>
      <c r="C338" s="36">
        <v>4301031403</v>
      </c>
      <c r="D338" s="436">
        <v>4680115886094</v>
      </c>
      <c r="E338" s="436"/>
      <c r="F338" s="62">
        <v>0.9</v>
      </c>
      <c r="G338" s="37">
        <v>6</v>
      </c>
      <c r="H338" s="62">
        <v>5.4</v>
      </c>
      <c r="I338" s="62">
        <v>5.61</v>
      </c>
      <c r="J338" s="37">
        <v>132</v>
      </c>
      <c r="K338" s="37" t="s">
        <v>105</v>
      </c>
      <c r="L338" s="37" t="s">
        <v>45</v>
      </c>
      <c r="M338" s="38" t="s">
        <v>100</v>
      </c>
      <c r="N338" s="38"/>
      <c r="O338" s="37">
        <v>50</v>
      </c>
      <c r="P338" s="47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38" s="438"/>
      <c r="R338" s="438"/>
      <c r="S338" s="438"/>
      <c r="T338" s="439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376" t="s">
        <v>520</v>
      </c>
      <c r="AG338" s="78"/>
      <c r="AJ338" s="84" t="s">
        <v>45</v>
      </c>
      <c r="AK338" s="84">
        <v>0</v>
      </c>
      <c r="BB338" s="377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443"/>
      <c r="B339" s="443"/>
      <c r="C339" s="443"/>
      <c r="D339" s="443"/>
      <c r="E339" s="443"/>
      <c r="F339" s="443"/>
      <c r="G339" s="443"/>
      <c r="H339" s="443"/>
      <c r="I339" s="443"/>
      <c r="J339" s="443"/>
      <c r="K339" s="443"/>
      <c r="L339" s="443"/>
      <c r="M339" s="443"/>
      <c r="N339" s="443"/>
      <c r="O339" s="444"/>
      <c r="P339" s="440" t="s">
        <v>40</v>
      </c>
      <c r="Q339" s="441"/>
      <c r="R339" s="441"/>
      <c r="S339" s="441"/>
      <c r="T339" s="441"/>
      <c r="U339" s="441"/>
      <c r="V339" s="442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443"/>
      <c r="B340" s="443"/>
      <c r="C340" s="443"/>
      <c r="D340" s="443"/>
      <c r="E340" s="443"/>
      <c r="F340" s="443"/>
      <c r="G340" s="443"/>
      <c r="H340" s="443"/>
      <c r="I340" s="443"/>
      <c r="J340" s="443"/>
      <c r="K340" s="443"/>
      <c r="L340" s="443"/>
      <c r="M340" s="443"/>
      <c r="N340" s="443"/>
      <c r="O340" s="444"/>
      <c r="P340" s="440" t="s">
        <v>40</v>
      </c>
      <c r="Q340" s="441"/>
      <c r="R340" s="441"/>
      <c r="S340" s="441"/>
      <c r="T340" s="441"/>
      <c r="U340" s="441"/>
      <c r="V340" s="442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27.75" customHeight="1" x14ac:dyDescent="0.2">
      <c r="A341" s="451" t="s">
        <v>521</v>
      </c>
      <c r="B341" s="451"/>
      <c r="C341" s="451"/>
      <c r="D341" s="451"/>
      <c r="E341" s="451"/>
      <c r="F341" s="451"/>
      <c r="G341" s="451"/>
      <c r="H341" s="451"/>
      <c r="I341" s="451"/>
      <c r="J341" s="451"/>
      <c r="K341" s="451"/>
      <c r="L341" s="451"/>
      <c r="M341" s="451"/>
      <c r="N341" s="451"/>
      <c r="O341" s="451"/>
      <c r="P341" s="451"/>
      <c r="Q341" s="451"/>
      <c r="R341" s="451"/>
      <c r="S341" s="451"/>
      <c r="T341" s="451"/>
      <c r="U341" s="451"/>
      <c r="V341" s="451"/>
      <c r="W341" s="451"/>
      <c r="X341" s="451"/>
      <c r="Y341" s="451"/>
      <c r="Z341" s="451"/>
      <c r="AA341" s="54"/>
      <c r="AB341" s="54"/>
      <c r="AC341" s="54"/>
    </row>
    <row r="342" spans="1:68" ht="16.5" customHeight="1" x14ac:dyDescent="0.25">
      <c r="A342" s="434" t="s">
        <v>521</v>
      </c>
      <c r="B342" s="434"/>
      <c r="C342" s="434"/>
      <c r="D342" s="434"/>
      <c r="E342" s="434"/>
      <c r="F342" s="434"/>
      <c r="G342" s="434"/>
      <c r="H342" s="434"/>
      <c r="I342" s="434"/>
      <c r="J342" s="434"/>
      <c r="K342" s="434"/>
      <c r="L342" s="434"/>
      <c r="M342" s="434"/>
      <c r="N342" s="434"/>
      <c r="O342" s="434"/>
      <c r="P342" s="434"/>
      <c r="Q342" s="434"/>
      <c r="R342" s="434"/>
      <c r="S342" s="434"/>
      <c r="T342" s="434"/>
      <c r="U342" s="434"/>
      <c r="V342" s="434"/>
      <c r="W342" s="434"/>
      <c r="X342" s="434"/>
      <c r="Y342" s="434"/>
      <c r="Z342" s="434"/>
      <c r="AA342" s="65"/>
      <c r="AB342" s="65"/>
      <c r="AC342" s="79"/>
    </row>
    <row r="343" spans="1:68" ht="14.25" customHeight="1" x14ac:dyDescent="0.25">
      <c r="A343" s="435" t="s">
        <v>96</v>
      </c>
      <c r="B343" s="435"/>
      <c r="C343" s="435"/>
      <c r="D343" s="435"/>
      <c r="E343" s="435"/>
      <c r="F343" s="435"/>
      <c r="G343" s="435"/>
      <c r="H343" s="435"/>
      <c r="I343" s="435"/>
      <c r="J343" s="435"/>
      <c r="K343" s="435"/>
      <c r="L343" s="435"/>
      <c r="M343" s="435"/>
      <c r="N343" s="435"/>
      <c r="O343" s="435"/>
      <c r="P343" s="435"/>
      <c r="Q343" s="435"/>
      <c r="R343" s="435"/>
      <c r="S343" s="435"/>
      <c r="T343" s="435"/>
      <c r="U343" s="435"/>
      <c r="V343" s="435"/>
      <c r="W343" s="435"/>
      <c r="X343" s="435"/>
      <c r="Y343" s="435"/>
      <c r="Z343" s="435"/>
      <c r="AA343" s="66"/>
      <c r="AB343" s="66"/>
      <c r="AC343" s="80"/>
    </row>
    <row r="344" spans="1:68" ht="27" customHeight="1" x14ac:dyDescent="0.25">
      <c r="A344" s="63" t="s">
        <v>522</v>
      </c>
      <c r="B344" s="63" t="s">
        <v>523</v>
      </c>
      <c r="C344" s="36">
        <v>4301011795</v>
      </c>
      <c r="D344" s="436">
        <v>4607091389067</v>
      </c>
      <c r="E344" s="436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100</v>
      </c>
      <c r="N344" s="38"/>
      <c r="O344" s="37">
        <v>60</v>
      </c>
      <c r="P344" s="4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44" s="438"/>
      <c r="R344" s="438"/>
      <c r="S344" s="438"/>
      <c r="T344" s="43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6" si="30"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78" t="s">
        <v>524</v>
      </c>
      <c r="AG344" s="78"/>
      <c r="AJ344" s="84" t="s">
        <v>45</v>
      </c>
      <c r="AK344" s="84">
        <v>0</v>
      </c>
      <c r="BB344" s="379" t="s">
        <v>67</v>
      </c>
      <c r="BM344" s="78">
        <f t="shared" ref="BM344:BM356" si="31">IFERROR(X344*I344/H344,"0")</f>
        <v>0</v>
      </c>
      <c r="BN344" s="78">
        <f t="shared" ref="BN344:BN356" si="32">IFERROR(Y344*I344/H344,"0")</f>
        <v>0</v>
      </c>
      <c r="BO344" s="78">
        <f t="shared" ref="BO344:BO356" si="33">IFERROR(1/J344*(X344/H344),"0")</f>
        <v>0</v>
      </c>
      <c r="BP344" s="78">
        <f t="shared" ref="BP344:BP356" si="34">IFERROR(1/J344*(Y344/H344),"0")</f>
        <v>0</v>
      </c>
    </row>
    <row r="345" spans="1:68" ht="27" customHeight="1" x14ac:dyDescent="0.25">
      <c r="A345" s="63" t="s">
        <v>525</v>
      </c>
      <c r="B345" s="63" t="s">
        <v>526</v>
      </c>
      <c r="C345" s="36">
        <v>4301011376</v>
      </c>
      <c r="D345" s="436">
        <v>4680115885226</v>
      </c>
      <c r="E345" s="436"/>
      <c r="F345" s="62">
        <v>0.88</v>
      </c>
      <c r="G345" s="37">
        <v>6</v>
      </c>
      <c r="H345" s="62">
        <v>5.28</v>
      </c>
      <c r="I345" s="62">
        <v>5.64</v>
      </c>
      <c r="J345" s="37">
        <v>104</v>
      </c>
      <c r="K345" s="37" t="s">
        <v>101</v>
      </c>
      <c r="L345" s="37" t="s">
        <v>45</v>
      </c>
      <c r="M345" s="38" t="s">
        <v>104</v>
      </c>
      <c r="N345" s="38"/>
      <c r="O345" s="37">
        <v>60</v>
      </c>
      <c r="P345" s="4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45" s="438"/>
      <c r="R345" s="438"/>
      <c r="S345" s="438"/>
      <c r="T345" s="43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0"/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380" t="s">
        <v>527</v>
      </c>
      <c r="AG345" s="78"/>
      <c r="AJ345" s="84" t="s">
        <v>45</v>
      </c>
      <c r="AK345" s="84">
        <v>0</v>
      </c>
      <c r="BB345" s="381" t="s">
        <v>67</v>
      </c>
      <c r="BM345" s="78">
        <f t="shared" si="31"/>
        <v>0</v>
      </c>
      <c r="BN345" s="78">
        <f t="shared" si="32"/>
        <v>0</v>
      </c>
      <c r="BO345" s="78">
        <f t="shared" si="33"/>
        <v>0</v>
      </c>
      <c r="BP345" s="78">
        <f t="shared" si="34"/>
        <v>0</v>
      </c>
    </row>
    <row r="346" spans="1:68" ht="16.5" customHeight="1" x14ac:dyDescent="0.25">
      <c r="A346" s="63" t="s">
        <v>528</v>
      </c>
      <c r="B346" s="63" t="s">
        <v>529</v>
      </c>
      <c r="C346" s="36">
        <v>4301011774</v>
      </c>
      <c r="D346" s="436">
        <v>4680115884502</v>
      </c>
      <c r="E346" s="436"/>
      <c r="F346" s="62">
        <v>0.88</v>
      </c>
      <c r="G346" s="37">
        <v>6</v>
      </c>
      <c r="H346" s="62">
        <v>5.28</v>
      </c>
      <c r="I346" s="62">
        <v>5.64</v>
      </c>
      <c r="J346" s="37">
        <v>104</v>
      </c>
      <c r="K346" s="37" t="s">
        <v>101</v>
      </c>
      <c r="L346" s="37" t="s">
        <v>45</v>
      </c>
      <c r="M346" s="38" t="s">
        <v>100</v>
      </c>
      <c r="N346" s="38"/>
      <c r="O346" s="37">
        <v>60</v>
      </c>
      <c r="P346" s="47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46" s="438"/>
      <c r="R346" s="438"/>
      <c r="S346" s="438"/>
      <c r="T346" s="43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0"/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382" t="s">
        <v>530</v>
      </c>
      <c r="AG346" s="78"/>
      <c r="AJ346" s="84" t="s">
        <v>45</v>
      </c>
      <c r="AK346" s="84">
        <v>0</v>
      </c>
      <c r="BB346" s="383" t="s">
        <v>67</v>
      </c>
      <c r="BM346" s="78">
        <f t="shared" si="31"/>
        <v>0</v>
      </c>
      <c r="BN346" s="78">
        <f t="shared" si="32"/>
        <v>0</v>
      </c>
      <c r="BO346" s="78">
        <f t="shared" si="33"/>
        <v>0</v>
      </c>
      <c r="BP346" s="78">
        <f t="shared" si="34"/>
        <v>0</v>
      </c>
    </row>
    <row r="347" spans="1:68" ht="27" customHeight="1" x14ac:dyDescent="0.25">
      <c r="A347" s="63" t="s">
        <v>531</v>
      </c>
      <c r="B347" s="63" t="s">
        <v>532</v>
      </c>
      <c r="C347" s="36">
        <v>4301011771</v>
      </c>
      <c r="D347" s="436">
        <v>4607091389104</v>
      </c>
      <c r="E347" s="436"/>
      <c r="F347" s="62">
        <v>0.88</v>
      </c>
      <c r="G347" s="37">
        <v>6</v>
      </c>
      <c r="H347" s="62">
        <v>5.28</v>
      </c>
      <c r="I347" s="62">
        <v>5.64</v>
      </c>
      <c r="J347" s="37">
        <v>104</v>
      </c>
      <c r="K347" s="37" t="s">
        <v>101</v>
      </c>
      <c r="L347" s="37" t="s">
        <v>45</v>
      </c>
      <c r="M347" s="38" t="s">
        <v>100</v>
      </c>
      <c r="N347" s="38"/>
      <c r="O347" s="37">
        <v>60</v>
      </c>
      <c r="P347" s="4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47" s="438"/>
      <c r="R347" s="438"/>
      <c r="S347" s="438"/>
      <c r="T347" s="43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0"/>
        <v>0</v>
      </c>
      <c r="Z347" s="41" t="str">
        <f>IFERROR(IF(Y347=0,"",ROUNDUP(Y347/H347,0)*0.01196),"")</f>
        <v/>
      </c>
      <c r="AA347" s="68" t="s">
        <v>45</v>
      </c>
      <c r="AB347" s="69" t="s">
        <v>45</v>
      </c>
      <c r="AC347" s="384" t="s">
        <v>533</v>
      </c>
      <c r="AG347" s="78"/>
      <c r="AJ347" s="84" t="s">
        <v>45</v>
      </c>
      <c r="AK347" s="84">
        <v>0</v>
      </c>
      <c r="BB347" s="385" t="s">
        <v>67</v>
      </c>
      <c r="BM347" s="78">
        <f t="shared" si="31"/>
        <v>0</v>
      </c>
      <c r="BN347" s="78">
        <f t="shared" si="32"/>
        <v>0</v>
      </c>
      <c r="BO347" s="78">
        <f t="shared" si="33"/>
        <v>0</v>
      </c>
      <c r="BP347" s="78">
        <f t="shared" si="34"/>
        <v>0</v>
      </c>
    </row>
    <row r="348" spans="1:68" ht="16.5" customHeight="1" x14ac:dyDescent="0.25">
      <c r="A348" s="63" t="s">
        <v>534</v>
      </c>
      <c r="B348" s="63" t="s">
        <v>535</v>
      </c>
      <c r="C348" s="36">
        <v>4301011799</v>
      </c>
      <c r="D348" s="436">
        <v>4680115884519</v>
      </c>
      <c r="E348" s="436"/>
      <c r="F348" s="62">
        <v>0.88</v>
      </c>
      <c r="G348" s="37">
        <v>6</v>
      </c>
      <c r="H348" s="62">
        <v>5.28</v>
      </c>
      <c r="I348" s="62">
        <v>5.64</v>
      </c>
      <c r="J348" s="37">
        <v>104</v>
      </c>
      <c r="K348" s="37" t="s">
        <v>101</v>
      </c>
      <c r="L348" s="37" t="s">
        <v>45</v>
      </c>
      <c r="M348" s="38" t="s">
        <v>104</v>
      </c>
      <c r="N348" s="38"/>
      <c r="O348" s="37">
        <v>60</v>
      </c>
      <c r="P348" s="4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48" s="438"/>
      <c r="R348" s="438"/>
      <c r="S348" s="438"/>
      <c r="T348" s="439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0"/>
        <v>0</v>
      </c>
      <c r="Z348" s="41" t="str">
        <f>IFERROR(IF(Y348=0,"",ROUNDUP(Y348/H348,0)*0.01196),"")</f>
        <v/>
      </c>
      <c r="AA348" s="68" t="s">
        <v>45</v>
      </c>
      <c r="AB348" s="69" t="s">
        <v>45</v>
      </c>
      <c r="AC348" s="386" t="s">
        <v>536</v>
      </c>
      <c r="AG348" s="78"/>
      <c r="AJ348" s="84" t="s">
        <v>45</v>
      </c>
      <c r="AK348" s="84">
        <v>0</v>
      </c>
      <c r="BB348" s="387" t="s">
        <v>67</v>
      </c>
      <c r="BM348" s="78">
        <f t="shared" si="31"/>
        <v>0</v>
      </c>
      <c r="BN348" s="78">
        <f t="shared" si="32"/>
        <v>0</v>
      </c>
      <c r="BO348" s="78">
        <f t="shared" si="33"/>
        <v>0</v>
      </c>
      <c r="BP348" s="78">
        <f t="shared" si="34"/>
        <v>0</v>
      </c>
    </row>
    <row r="349" spans="1:68" ht="27" customHeight="1" x14ac:dyDescent="0.25">
      <c r="A349" s="63" t="s">
        <v>537</v>
      </c>
      <c r="B349" s="63" t="s">
        <v>538</v>
      </c>
      <c r="C349" s="36">
        <v>4301012035</v>
      </c>
      <c r="D349" s="436">
        <v>4680115880603</v>
      </c>
      <c r="E349" s="436"/>
      <c r="F349" s="62">
        <v>0.6</v>
      </c>
      <c r="G349" s="37">
        <v>8</v>
      </c>
      <c r="H349" s="62">
        <v>4.8</v>
      </c>
      <c r="I349" s="62">
        <v>6.93</v>
      </c>
      <c r="J349" s="37">
        <v>132</v>
      </c>
      <c r="K349" s="37" t="s">
        <v>105</v>
      </c>
      <c r="L349" s="37" t="s">
        <v>45</v>
      </c>
      <c r="M349" s="38" t="s">
        <v>100</v>
      </c>
      <c r="N349" s="38"/>
      <c r="O349" s="37">
        <v>60</v>
      </c>
      <c r="P349" s="4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49" s="438"/>
      <c r="R349" s="438"/>
      <c r="S349" s="438"/>
      <c r="T349" s="43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0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388" t="s">
        <v>524</v>
      </c>
      <c r="AG349" s="78"/>
      <c r="AJ349" s="84" t="s">
        <v>45</v>
      </c>
      <c r="AK349" s="84">
        <v>0</v>
      </c>
      <c r="BB349" s="389" t="s">
        <v>67</v>
      </c>
      <c r="BM349" s="78">
        <f t="shared" si="31"/>
        <v>0</v>
      </c>
      <c r="BN349" s="78">
        <f t="shared" si="32"/>
        <v>0</v>
      </c>
      <c r="BO349" s="78">
        <f t="shared" si="33"/>
        <v>0</v>
      </c>
      <c r="BP349" s="78">
        <f t="shared" si="34"/>
        <v>0</v>
      </c>
    </row>
    <row r="350" spans="1:68" ht="27" customHeight="1" x14ac:dyDescent="0.25">
      <c r="A350" s="63" t="s">
        <v>537</v>
      </c>
      <c r="B350" s="63" t="s">
        <v>539</v>
      </c>
      <c r="C350" s="36">
        <v>4301011778</v>
      </c>
      <c r="D350" s="436">
        <v>4680115880603</v>
      </c>
      <c r="E350" s="436"/>
      <c r="F350" s="62">
        <v>0.6</v>
      </c>
      <c r="G350" s="37">
        <v>6</v>
      </c>
      <c r="H350" s="62">
        <v>3.6</v>
      </c>
      <c r="I350" s="62">
        <v>3.81</v>
      </c>
      <c r="J350" s="37">
        <v>132</v>
      </c>
      <c r="K350" s="37" t="s">
        <v>105</v>
      </c>
      <c r="L350" s="37" t="s">
        <v>45</v>
      </c>
      <c r="M350" s="38" t="s">
        <v>100</v>
      </c>
      <c r="N350" s="38"/>
      <c r="O350" s="37">
        <v>60</v>
      </c>
      <c r="P350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50" s="438"/>
      <c r="R350" s="438"/>
      <c r="S350" s="438"/>
      <c r="T350" s="439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0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390" t="s">
        <v>524</v>
      </c>
      <c r="AG350" s="78"/>
      <c r="AJ350" s="84" t="s">
        <v>45</v>
      </c>
      <c r="AK350" s="84">
        <v>0</v>
      </c>
      <c r="BB350" s="391" t="s">
        <v>67</v>
      </c>
      <c r="BM350" s="78">
        <f t="shared" si="31"/>
        <v>0</v>
      </c>
      <c r="BN350" s="78">
        <f t="shared" si="32"/>
        <v>0</v>
      </c>
      <c r="BO350" s="78">
        <f t="shared" si="33"/>
        <v>0</v>
      </c>
      <c r="BP350" s="78">
        <f t="shared" si="34"/>
        <v>0</v>
      </c>
    </row>
    <row r="351" spans="1:68" ht="27" customHeight="1" x14ac:dyDescent="0.25">
      <c r="A351" s="63" t="s">
        <v>540</v>
      </c>
      <c r="B351" s="63" t="s">
        <v>541</v>
      </c>
      <c r="C351" s="36">
        <v>4301012036</v>
      </c>
      <c r="D351" s="436">
        <v>4680115882782</v>
      </c>
      <c r="E351" s="436"/>
      <c r="F351" s="62">
        <v>0.6</v>
      </c>
      <c r="G351" s="37">
        <v>8</v>
      </c>
      <c r="H351" s="62">
        <v>4.8</v>
      </c>
      <c r="I351" s="62">
        <v>6.96</v>
      </c>
      <c r="J351" s="37">
        <v>120</v>
      </c>
      <c r="K351" s="37" t="s">
        <v>105</v>
      </c>
      <c r="L351" s="37" t="s">
        <v>45</v>
      </c>
      <c r="M351" s="38" t="s">
        <v>100</v>
      </c>
      <c r="N351" s="38"/>
      <c r="O351" s="37">
        <v>60</v>
      </c>
      <c r="P351" s="4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51" s="438"/>
      <c r="R351" s="438"/>
      <c r="S351" s="438"/>
      <c r="T351" s="439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30"/>
        <v>0</v>
      </c>
      <c r="Z351" s="41" t="str">
        <f>IFERROR(IF(Y351=0,"",ROUNDUP(Y351/H351,0)*0.00937),"")</f>
        <v/>
      </c>
      <c r="AA351" s="68" t="s">
        <v>45</v>
      </c>
      <c r="AB351" s="69" t="s">
        <v>45</v>
      </c>
      <c r="AC351" s="392" t="s">
        <v>542</v>
      </c>
      <c r="AG351" s="78"/>
      <c r="AJ351" s="84" t="s">
        <v>45</v>
      </c>
      <c r="AK351" s="84">
        <v>0</v>
      </c>
      <c r="BB351" s="393" t="s">
        <v>67</v>
      </c>
      <c r="BM351" s="78">
        <f t="shared" si="31"/>
        <v>0</v>
      </c>
      <c r="BN351" s="78">
        <f t="shared" si="32"/>
        <v>0</v>
      </c>
      <c r="BO351" s="78">
        <f t="shared" si="33"/>
        <v>0</v>
      </c>
      <c r="BP351" s="78">
        <f t="shared" si="34"/>
        <v>0</v>
      </c>
    </row>
    <row r="352" spans="1:68" ht="27" customHeight="1" x14ac:dyDescent="0.25">
      <c r="A352" s="63" t="s">
        <v>543</v>
      </c>
      <c r="B352" s="63" t="s">
        <v>544</v>
      </c>
      <c r="C352" s="36">
        <v>4301012055</v>
      </c>
      <c r="D352" s="436">
        <v>4680115886469</v>
      </c>
      <c r="E352" s="436"/>
      <c r="F352" s="62">
        <v>0.55000000000000004</v>
      </c>
      <c r="G352" s="37">
        <v>8</v>
      </c>
      <c r="H352" s="62">
        <v>4.4000000000000004</v>
      </c>
      <c r="I352" s="62">
        <v>4.6100000000000003</v>
      </c>
      <c r="J352" s="37">
        <v>132</v>
      </c>
      <c r="K352" s="37" t="s">
        <v>105</v>
      </c>
      <c r="L352" s="37" t="s">
        <v>45</v>
      </c>
      <c r="M352" s="38" t="s">
        <v>100</v>
      </c>
      <c r="N352" s="38"/>
      <c r="O352" s="37">
        <v>60</v>
      </c>
      <c r="P352" s="46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352" s="438"/>
      <c r="R352" s="438"/>
      <c r="S352" s="438"/>
      <c r="T352" s="439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30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394" t="s">
        <v>527</v>
      </c>
      <c r="AG352" s="78"/>
      <c r="AJ352" s="84" t="s">
        <v>45</v>
      </c>
      <c r="AK352" s="84">
        <v>0</v>
      </c>
      <c r="BB352" s="395" t="s">
        <v>67</v>
      </c>
      <c r="BM352" s="78">
        <f t="shared" si="31"/>
        <v>0</v>
      </c>
      <c r="BN352" s="78">
        <f t="shared" si="32"/>
        <v>0</v>
      </c>
      <c r="BO352" s="78">
        <f t="shared" si="33"/>
        <v>0</v>
      </c>
      <c r="BP352" s="78">
        <f t="shared" si="34"/>
        <v>0</v>
      </c>
    </row>
    <row r="353" spans="1:68" ht="27" customHeight="1" x14ac:dyDescent="0.25">
      <c r="A353" s="63" t="s">
        <v>545</v>
      </c>
      <c r="B353" s="63" t="s">
        <v>546</v>
      </c>
      <c r="C353" s="36">
        <v>4301012057</v>
      </c>
      <c r="D353" s="436">
        <v>4680115886483</v>
      </c>
      <c r="E353" s="436"/>
      <c r="F353" s="62">
        <v>0.55000000000000004</v>
      </c>
      <c r="G353" s="37">
        <v>8</v>
      </c>
      <c r="H353" s="62">
        <v>4.4000000000000004</v>
      </c>
      <c r="I353" s="62">
        <v>4.6100000000000003</v>
      </c>
      <c r="J353" s="37">
        <v>132</v>
      </c>
      <c r="K353" s="37" t="s">
        <v>105</v>
      </c>
      <c r="L353" s="37" t="s">
        <v>45</v>
      </c>
      <c r="M353" s="38" t="s">
        <v>100</v>
      </c>
      <c r="N353" s="38"/>
      <c r="O353" s="37">
        <v>60</v>
      </c>
      <c r="P353" s="46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353" s="438"/>
      <c r="R353" s="438"/>
      <c r="S353" s="438"/>
      <c r="T353" s="439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30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396" t="s">
        <v>530</v>
      </c>
      <c r="AG353" s="78"/>
      <c r="AJ353" s="84" t="s">
        <v>45</v>
      </c>
      <c r="AK353" s="84">
        <v>0</v>
      </c>
      <c r="BB353" s="397" t="s">
        <v>67</v>
      </c>
      <c r="BM353" s="78">
        <f t="shared" si="31"/>
        <v>0</v>
      </c>
      <c r="BN353" s="78">
        <f t="shared" si="32"/>
        <v>0</v>
      </c>
      <c r="BO353" s="78">
        <f t="shared" si="33"/>
        <v>0</v>
      </c>
      <c r="BP353" s="78">
        <f t="shared" si="34"/>
        <v>0</v>
      </c>
    </row>
    <row r="354" spans="1:68" ht="27" customHeight="1" x14ac:dyDescent="0.25">
      <c r="A354" s="63" t="s">
        <v>547</v>
      </c>
      <c r="B354" s="63" t="s">
        <v>548</v>
      </c>
      <c r="C354" s="36">
        <v>4301012034</v>
      </c>
      <c r="D354" s="436">
        <v>4607091389982</v>
      </c>
      <c r="E354" s="436"/>
      <c r="F354" s="62">
        <v>0.6</v>
      </c>
      <c r="G354" s="37">
        <v>8</v>
      </c>
      <c r="H354" s="62">
        <v>4.8</v>
      </c>
      <c r="I354" s="62">
        <v>6.96</v>
      </c>
      <c r="J354" s="37">
        <v>120</v>
      </c>
      <c r="K354" s="37" t="s">
        <v>105</v>
      </c>
      <c r="L354" s="37" t="s">
        <v>45</v>
      </c>
      <c r="M354" s="38" t="s">
        <v>100</v>
      </c>
      <c r="N354" s="38"/>
      <c r="O354" s="37">
        <v>60</v>
      </c>
      <c r="P354" s="4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4" s="438"/>
      <c r="R354" s="438"/>
      <c r="S354" s="438"/>
      <c r="T354" s="439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30"/>
        <v>0</v>
      </c>
      <c r="Z354" s="41" t="str">
        <f>IFERROR(IF(Y354=0,"",ROUNDUP(Y354/H354,0)*0.00937),"")</f>
        <v/>
      </c>
      <c r="AA354" s="68" t="s">
        <v>45</v>
      </c>
      <c r="AB354" s="69" t="s">
        <v>45</v>
      </c>
      <c r="AC354" s="398" t="s">
        <v>533</v>
      </c>
      <c r="AG354" s="78"/>
      <c r="AJ354" s="84" t="s">
        <v>45</v>
      </c>
      <c r="AK354" s="84">
        <v>0</v>
      </c>
      <c r="BB354" s="399" t="s">
        <v>67</v>
      </c>
      <c r="BM354" s="78">
        <f t="shared" si="31"/>
        <v>0</v>
      </c>
      <c r="BN354" s="78">
        <f t="shared" si="32"/>
        <v>0</v>
      </c>
      <c r="BO354" s="78">
        <f t="shared" si="33"/>
        <v>0</v>
      </c>
      <c r="BP354" s="78">
        <f t="shared" si="34"/>
        <v>0</v>
      </c>
    </row>
    <row r="355" spans="1:68" ht="27" customHeight="1" x14ac:dyDescent="0.25">
      <c r="A355" s="63" t="s">
        <v>547</v>
      </c>
      <c r="B355" s="63" t="s">
        <v>549</v>
      </c>
      <c r="C355" s="36">
        <v>4301011784</v>
      </c>
      <c r="D355" s="436">
        <v>4607091389982</v>
      </c>
      <c r="E355" s="436"/>
      <c r="F355" s="62">
        <v>0.6</v>
      </c>
      <c r="G355" s="37">
        <v>6</v>
      </c>
      <c r="H355" s="62">
        <v>3.6</v>
      </c>
      <c r="I355" s="62">
        <v>3.81</v>
      </c>
      <c r="J355" s="37">
        <v>132</v>
      </c>
      <c r="K355" s="37" t="s">
        <v>105</v>
      </c>
      <c r="L355" s="37" t="s">
        <v>45</v>
      </c>
      <c r="M355" s="38" t="s">
        <v>100</v>
      </c>
      <c r="N355" s="38"/>
      <c r="O355" s="37">
        <v>60</v>
      </c>
      <c r="P355" s="4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5" s="438"/>
      <c r="R355" s="438"/>
      <c r="S355" s="438"/>
      <c r="T355" s="439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30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00" t="s">
        <v>533</v>
      </c>
      <c r="AG355" s="78"/>
      <c r="AJ355" s="84" t="s">
        <v>45</v>
      </c>
      <c r="AK355" s="84">
        <v>0</v>
      </c>
      <c r="BB355" s="401" t="s">
        <v>67</v>
      </c>
      <c r="BM355" s="78">
        <f t="shared" si="31"/>
        <v>0</v>
      </c>
      <c r="BN355" s="78">
        <f t="shared" si="32"/>
        <v>0</v>
      </c>
      <c r="BO355" s="78">
        <f t="shared" si="33"/>
        <v>0</v>
      </c>
      <c r="BP355" s="78">
        <f t="shared" si="34"/>
        <v>0</v>
      </c>
    </row>
    <row r="356" spans="1:68" ht="27" customHeight="1" x14ac:dyDescent="0.25">
      <c r="A356" s="63" t="s">
        <v>550</v>
      </c>
      <c r="B356" s="63" t="s">
        <v>551</v>
      </c>
      <c r="C356" s="36">
        <v>4301012058</v>
      </c>
      <c r="D356" s="436">
        <v>4680115886490</v>
      </c>
      <c r="E356" s="436"/>
      <c r="F356" s="62">
        <v>0.55000000000000004</v>
      </c>
      <c r="G356" s="37">
        <v>8</v>
      </c>
      <c r="H356" s="62">
        <v>4.4000000000000004</v>
      </c>
      <c r="I356" s="62">
        <v>4.6100000000000003</v>
      </c>
      <c r="J356" s="37">
        <v>132</v>
      </c>
      <c r="K356" s="37" t="s">
        <v>105</v>
      </c>
      <c r="L356" s="37" t="s">
        <v>45</v>
      </c>
      <c r="M356" s="38" t="s">
        <v>100</v>
      </c>
      <c r="N356" s="38"/>
      <c r="O356" s="37">
        <v>60</v>
      </c>
      <c r="P356" s="46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56" s="438"/>
      <c r="R356" s="438"/>
      <c r="S356" s="438"/>
      <c r="T356" s="439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30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02" t="s">
        <v>536</v>
      </c>
      <c r="AG356" s="78"/>
      <c r="AJ356" s="84" t="s">
        <v>45</v>
      </c>
      <c r="AK356" s="84">
        <v>0</v>
      </c>
      <c r="BB356" s="403" t="s">
        <v>67</v>
      </c>
      <c r="BM356" s="78">
        <f t="shared" si="31"/>
        <v>0</v>
      </c>
      <c r="BN356" s="78">
        <f t="shared" si="32"/>
        <v>0</v>
      </c>
      <c r="BO356" s="78">
        <f t="shared" si="33"/>
        <v>0</v>
      </c>
      <c r="BP356" s="78">
        <f t="shared" si="34"/>
        <v>0</v>
      </c>
    </row>
    <row r="357" spans="1:68" x14ac:dyDescent="0.2">
      <c r="A357" s="443"/>
      <c r="B357" s="443"/>
      <c r="C357" s="443"/>
      <c r="D357" s="443"/>
      <c r="E357" s="443"/>
      <c r="F357" s="443"/>
      <c r="G357" s="443"/>
      <c r="H357" s="443"/>
      <c r="I357" s="443"/>
      <c r="J357" s="443"/>
      <c r="K357" s="443"/>
      <c r="L357" s="443"/>
      <c r="M357" s="443"/>
      <c r="N357" s="443"/>
      <c r="O357" s="444"/>
      <c r="P357" s="440" t="s">
        <v>40</v>
      </c>
      <c r="Q357" s="441"/>
      <c r="R357" s="441"/>
      <c r="S357" s="441"/>
      <c r="T357" s="441"/>
      <c r="U357" s="441"/>
      <c r="V357" s="442"/>
      <c r="W357" s="42" t="s">
        <v>39</v>
      </c>
      <c r="X357" s="43">
        <f>IFERROR(X344/H344,"0")+IFERROR(X345/H345,"0")+IFERROR(X346/H346,"0")+IFERROR(X347/H347,"0")+IFERROR(X348/H348,"0")+IFERROR(X349/H349,"0")+IFERROR(X350/H350,"0")+IFERROR(X351/H351,"0")+IFERROR(X352/H352,"0")+IFERROR(X353/H353,"0")+IFERROR(X354/H354,"0")+IFERROR(X355/H355,"0")+IFERROR(X356/H356,"0")</f>
        <v>0</v>
      </c>
      <c r="Y357" s="43">
        <f>IFERROR(Y344/H344,"0")+IFERROR(Y345/H345,"0")+IFERROR(Y346/H346,"0")+IFERROR(Y347/H347,"0")+IFERROR(Y348/H348,"0")+IFERROR(Y349/H349,"0")+IFERROR(Y350/H350,"0")+IFERROR(Y351/H351,"0")+IFERROR(Y352/H352,"0")+IFERROR(Y353/H353,"0")+IFERROR(Y354/H354,"0")+IFERROR(Y355/H355,"0")+IFERROR(Y356/H356,"0")</f>
        <v>0</v>
      </c>
      <c r="Z357" s="43">
        <f>IFERROR(IF(Z344="",0,Z344),"0")+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443"/>
      <c r="B358" s="443"/>
      <c r="C358" s="443"/>
      <c r="D358" s="443"/>
      <c r="E358" s="443"/>
      <c r="F358" s="443"/>
      <c r="G358" s="443"/>
      <c r="H358" s="443"/>
      <c r="I358" s="443"/>
      <c r="J358" s="443"/>
      <c r="K358" s="443"/>
      <c r="L358" s="443"/>
      <c r="M358" s="443"/>
      <c r="N358" s="443"/>
      <c r="O358" s="444"/>
      <c r="P358" s="440" t="s">
        <v>40</v>
      </c>
      <c r="Q358" s="441"/>
      <c r="R358" s="441"/>
      <c r="S358" s="441"/>
      <c r="T358" s="441"/>
      <c r="U358" s="441"/>
      <c r="V358" s="442"/>
      <c r="W358" s="42" t="s">
        <v>0</v>
      </c>
      <c r="X358" s="43">
        <f>IFERROR(SUM(X344:X356),"0")</f>
        <v>0</v>
      </c>
      <c r="Y358" s="43">
        <f>IFERROR(SUM(Y344:Y356),"0")</f>
        <v>0</v>
      </c>
      <c r="Z358" s="42"/>
      <c r="AA358" s="67"/>
      <c r="AB358" s="67"/>
      <c r="AC358" s="67"/>
    </row>
    <row r="359" spans="1:68" ht="14.25" customHeight="1" x14ac:dyDescent="0.25">
      <c r="A359" s="435" t="s">
        <v>130</v>
      </c>
      <c r="B359" s="435"/>
      <c r="C359" s="435"/>
      <c r="D359" s="435"/>
      <c r="E359" s="435"/>
      <c r="F359" s="435"/>
      <c r="G359" s="435"/>
      <c r="H359" s="435"/>
      <c r="I359" s="435"/>
      <c r="J359" s="435"/>
      <c r="K359" s="435"/>
      <c r="L359" s="435"/>
      <c r="M359" s="435"/>
      <c r="N359" s="435"/>
      <c r="O359" s="435"/>
      <c r="P359" s="435"/>
      <c r="Q359" s="435"/>
      <c r="R359" s="435"/>
      <c r="S359" s="435"/>
      <c r="T359" s="435"/>
      <c r="U359" s="435"/>
      <c r="V359" s="435"/>
      <c r="W359" s="435"/>
      <c r="X359" s="435"/>
      <c r="Y359" s="435"/>
      <c r="Z359" s="435"/>
      <c r="AA359" s="66"/>
      <c r="AB359" s="66"/>
      <c r="AC359" s="80"/>
    </row>
    <row r="360" spans="1:68" ht="16.5" customHeight="1" x14ac:dyDescent="0.25">
      <c r="A360" s="63" t="s">
        <v>552</v>
      </c>
      <c r="B360" s="63" t="s">
        <v>553</v>
      </c>
      <c r="C360" s="36">
        <v>4301020334</v>
      </c>
      <c r="D360" s="436">
        <v>4607091388930</v>
      </c>
      <c r="E360" s="436"/>
      <c r="F360" s="62">
        <v>0.88</v>
      </c>
      <c r="G360" s="37">
        <v>6</v>
      </c>
      <c r="H360" s="62">
        <v>5.28</v>
      </c>
      <c r="I360" s="62">
        <v>5.64</v>
      </c>
      <c r="J360" s="37">
        <v>104</v>
      </c>
      <c r="K360" s="37" t="s">
        <v>101</v>
      </c>
      <c r="L360" s="37" t="s">
        <v>45</v>
      </c>
      <c r="M360" s="38" t="s">
        <v>104</v>
      </c>
      <c r="N360" s="38"/>
      <c r="O360" s="37">
        <v>70</v>
      </c>
      <c r="P360" s="46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60" s="438"/>
      <c r="R360" s="438"/>
      <c r="S360" s="438"/>
      <c r="T360" s="439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IFERROR(IF(Y360=0,"",ROUNDUP(Y360/H360,0)*0.01196),"")</f>
        <v/>
      </c>
      <c r="AA360" s="68" t="s">
        <v>45</v>
      </c>
      <c r="AB360" s="69" t="s">
        <v>45</v>
      </c>
      <c r="AC360" s="404" t="s">
        <v>554</v>
      </c>
      <c r="AG360" s="78"/>
      <c r="AJ360" s="84" t="s">
        <v>45</v>
      </c>
      <c r="AK360" s="84">
        <v>0</v>
      </c>
      <c r="BB360" s="405" t="s">
        <v>67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555</v>
      </c>
      <c r="B361" s="63" t="s">
        <v>556</v>
      </c>
      <c r="C361" s="36">
        <v>4301020385</v>
      </c>
      <c r="D361" s="436">
        <v>4680115880054</v>
      </c>
      <c r="E361" s="436"/>
      <c r="F361" s="62">
        <v>0.6</v>
      </c>
      <c r="G361" s="37">
        <v>8</v>
      </c>
      <c r="H361" s="62">
        <v>4.8</v>
      </c>
      <c r="I361" s="62">
        <v>6.93</v>
      </c>
      <c r="J361" s="37">
        <v>132</v>
      </c>
      <c r="K361" s="37" t="s">
        <v>105</v>
      </c>
      <c r="L361" s="37" t="s">
        <v>45</v>
      </c>
      <c r="M361" s="38" t="s">
        <v>100</v>
      </c>
      <c r="N361" s="38"/>
      <c r="O361" s="37">
        <v>70</v>
      </c>
      <c r="P361" s="4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61" s="438"/>
      <c r="R361" s="438"/>
      <c r="S361" s="438"/>
      <c r="T361" s="439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06" t="s">
        <v>554</v>
      </c>
      <c r="AG361" s="78"/>
      <c r="AJ361" s="84" t="s">
        <v>45</v>
      </c>
      <c r="AK361" s="84">
        <v>0</v>
      </c>
      <c r="BB361" s="407" t="s">
        <v>67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443"/>
      <c r="B362" s="443"/>
      <c r="C362" s="443"/>
      <c r="D362" s="443"/>
      <c r="E362" s="443"/>
      <c r="F362" s="443"/>
      <c r="G362" s="443"/>
      <c r="H362" s="443"/>
      <c r="I362" s="443"/>
      <c r="J362" s="443"/>
      <c r="K362" s="443"/>
      <c r="L362" s="443"/>
      <c r="M362" s="443"/>
      <c r="N362" s="443"/>
      <c r="O362" s="444"/>
      <c r="P362" s="440" t="s">
        <v>40</v>
      </c>
      <c r="Q362" s="441"/>
      <c r="R362" s="441"/>
      <c r="S362" s="441"/>
      <c r="T362" s="441"/>
      <c r="U362" s="441"/>
      <c r="V362" s="442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443"/>
      <c r="B363" s="443"/>
      <c r="C363" s="443"/>
      <c r="D363" s="443"/>
      <c r="E363" s="443"/>
      <c r="F363" s="443"/>
      <c r="G363" s="443"/>
      <c r="H363" s="443"/>
      <c r="I363" s="443"/>
      <c r="J363" s="443"/>
      <c r="K363" s="443"/>
      <c r="L363" s="443"/>
      <c r="M363" s="443"/>
      <c r="N363" s="443"/>
      <c r="O363" s="444"/>
      <c r="P363" s="440" t="s">
        <v>40</v>
      </c>
      <c r="Q363" s="441"/>
      <c r="R363" s="441"/>
      <c r="S363" s="441"/>
      <c r="T363" s="441"/>
      <c r="U363" s="441"/>
      <c r="V363" s="442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435" t="s">
        <v>197</v>
      </c>
      <c r="B364" s="435"/>
      <c r="C364" s="435"/>
      <c r="D364" s="435"/>
      <c r="E364" s="435"/>
      <c r="F364" s="435"/>
      <c r="G364" s="435"/>
      <c r="H364" s="435"/>
      <c r="I364" s="435"/>
      <c r="J364" s="435"/>
      <c r="K364" s="435"/>
      <c r="L364" s="435"/>
      <c r="M364" s="435"/>
      <c r="N364" s="435"/>
      <c r="O364" s="435"/>
      <c r="P364" s="435"/>
      <c r="Q364" s="435"/>
      <c r="R364" s="435"/>
      <c r="S364" s="435"/>
      <c r="T364" s="435"/>
      <c r="U364" s="435"/>
      <c r="V364" s="435"/>
      <c r="W364" s="435"/>
      <c r="X364" s="435"/>
      <c r="Y364" s="435"/>
      <c r="Z364" s="435"/>
      <c r="AA364" s="66"/>
      <c r="AB364" s="66"/>
      <c r="AC364" s="80"/>
    </row>
    <row r="365" spans="1:68" ht="27" customHeight="1" x14ac:dyDescent="0.25">
      <c r="A365" s="63" t="s">
        <v>557</v>
      </c>
      <c r="B365" s="63" t="s">
        <v>558</v>
      </c>
      <c r="C365" s="36">
        <v>4301031349</v>
      </c>
      <c r="D365" s="436">
        <v>4680115883116</v>
      </c>
      <c r="E365" s="436"/>
      <c r="F365" s="62">
        <v>0.88</v>
      </c>
      <c r="G365" s="37">
        <v>6</v>
      </c>
      <c r="H365" s="62">
        <v>5.28</v>
      </c>
      <c r="I365" s="62">
        <v>5.64</v>
      </c>
      <c r="J365" s="37">
        <v>104</v>
      </c>
      <c r="K365" s="37" t="s">
        <v>101</v>
      </c>
      <c r="L365" s="37" t="s">
        <v>45</v>
      </c>
      <c r="M365" s="38" t="s">
        <v>100</v>
      </c>
      <c r="N365" s="38"/>
      <c r="O365" s="37">
        <v>70</v>
      </c>
      <c r="P365" s="45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65" s="438"/>
      <c r="R365" s="438"/>
      <c r="S365" s="438"/>
      <c r="T365" s="439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2" si="35">IFERROR(IF(X365="",0,CEILING((X365/$H365),1)*$H365),"")</f>
        <v>0</v>
      </c>
      <c r="Z365" s="41" t="str">
        <f>IFERROR(IF(Y365=0,"",ROUNDUP(Y365/H365,0)*0.01196),"")</f>
        <v/>
      </c>
      <c r="AA365" s="68" t="s">
        <v>45</v>
      </c>
      <c r="AB365" s="69" t="s">
        <v>45</v>
      </c>
      <c r="AC365" s="408" t="s">
        <v>559</v>
      </c>
      <c r="AG365" s="78"/>
      <c r="AJ365" s="84" t="s">
        <v>45</v>
      </c>
      <c r="AK365" s="84">
        <v>0</v>
      </c>
      <c r="BB365" s="409" t="s">
        <v>67</v>
      </c>
      <c r="BM365" s="78">
        <f t="shared" ref="BM365:BM372" si="36">IFERROR(X365*I365/H365,"0")</f>
        <v>0</v>
      </c>
      <c r="BN365" s="78">
        <f t="shared" ref="BN365:BN372" si="37">IFERROR(Y365*I365/H365,"0")</f>
        <v>0</v>
      </c>
      <c r="BO365" s="78">
        <f t="shared" ref="BO365:BO372" si="38">IFERROR(1/J365*(X365/H365),"0")</f>
        <v>0</v>
      </c>
      <c r="BP365" s="78">
        <f t="shared" ref="BP365:BP372" si="39">IFERROR(1/J365*(Y365/H365),"0")</f>
        <v>0</v>
      </c>
    </row>
    <row r="366" spans="1:68" ht="27" customHeight="1" x14ac:dyDescent="0.25">
      <c r="A366" s="63" t="s">
        <v>560</v>
      </c>
      <c r="B366" s="63" t="s">
        <v>561</v>
      </c>
      <c r="C366" s="36">
        <v>4301031350</v>
      </c>
      <c r="D366" s="436">
        <v>4680115883093</v>
      </c>
      <c r="E366" s="436"/>
      <c r="F366" s="62">
        <v>0.88</v>
      </c>
      <c r="G366" s="37">
        <v>6</v>
      </c>
      <c r="H366" s="62">
        <v>5.28</v>
      </c>
      <c r="I366" s="62">
        <v>5.64</v>
      </c>
      <c r="J366" s="37">
        <v>104</v>
      </c>
      <c r="K366" s="37" t="s">
        <v>101</v>
      </c>
      <c r="L366" s="37" t="s">
        <v>45</v>
      </c>
      <c r="M366" s="38" t="s">
        <v>83</v>
      </c>
      <c r="N366" s="38"/>
      <c r="O366" s="37">
        <v>70</v>
      </c>
      <c r="P366" s="45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66" s="438"/>
      <c r="R366" s="438"/>
      <c r="S366" s="438"/>
      <c r="T366" s="439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35"/>
        <v>0</v>
      </c>
      <c r="Z366" s="41" t="str">
        <f>IFERROR(IF(Y366=0,"",ROUNDUP(Y366/H366,0)*0.01196),"")</f>
        <v/>
      </c>
      <c r="AA366" s="68" t="s">
        <v>45</v>
      </c>
      <c r="AB366" s="69" t="s">
        <v>45</v>
      </c>
      <c r="AC366" s="410" t="s">
        <v>562</v>
      </c>
      <c r="AG366" s="78"/>
      <c r="AJ366" s="84" t="s">
        <v>45</v>
      </c>
      <c r="AK366" s="84">
        <v>0</v>
      </c>
      <c r="BB366" s="411" t="s">
        <v>67</v>
      </c>
      <c r="BM366" s="78">
        <f t="shared" si="36"/>
        <v>0</v>
      </c>
      <c r="BN366" s="78">
        <f t="shared" si="37"/>
        <v>0</v>
      </c>
      <c r="BO366" s="78">
        <f t="shared" si="38"/>
        <v>0</v>
      </c>
      <c r="BP366" s="78">
        <f t="shared" si="39"/>
        <v>0</v>
      </c>
    </row>
    <row r="367" spans="1:68" ht="27" customHeight="1" x14ac:dyDescent="0.25">
      <c r="A367" s="63" t="s">
        <v>563</v>
      </c>
      <c r="B367" s="63" t="s">
        <v>564</v>
      </c>
      <c r="C367" s="36">
        <v>4301031353</v>
      </c>
      <c r="D367" s="436">
        <v>4680115883109</v>
      </c>
      <c r="E367" s="436"/>
      <c r="F367" s="62">
        <v>0.88</v>
      </c>
      <c r="G367" s="37">
        <v>6</v>
      </c>
      <c r="H367" s="62">
        <v>5.28</v>
      </c>
      <c r="I367" s="62">
        <v>5.64</v>
      </c>
      <c r="J367" s="37">
        <v>104</v>
      </c>
      <c r="K367" s="37" t="s">
        <v>101</v>
      </c>
      <c r="L367" s="37" t="s">
        <v>45</v>
      </c>
      <c r="M367" s="38" t="s">
        <v>83</v>
      </c>
      <c r="N367" s="38"/>
      <c r="O367" s="37">
        <v>70</v>
      </c>
      <c r="P367" s="45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67" s="438"/>
      <c r="R367" s="438"/>
      <c r="S367" s="438"/>
      <c r="T367" s="439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35"/>
        <v>0</v>
      </c>
      <c r="Z367" s="41" t="str">
        <f>IFERROR(IF(Y367=0,"",ROUNDUP(Y367/H367,0)*0.01196),"")</f>
        <v/>
      </c>
      <c r="AA367" s="68" t="s">
        <v>45</v>
      </c>
      <c r="AB367" s="69" t="s">
        <v>45</v>
      </c>
      <c r="AC367" s="412" t="s">
        <v>565</v>
      </c>
      <c r="AG367" s="78"/>
      <c r="AJ367" s="84" t="s">
        <v>45</v>
      </c>
      <c r="AK367" s="84">
        <v>0</v>
      </c>
      <c r="BB367" s="413" t="s">
        <v>67</v>
      </c>
      <c r="BM367" s="78">
        <f t="shared" si="36"/>
        <v>0</v>
      </c>
      <c r="BN367" s="78">
        <f t="shared" si="37"/>
        <v>0</v>
      </c>
      <c r="BO367" s="78">
        <f t="shared" si="38"/>
        <v>0</v>
      </c>
      <c r="BP367" s="78">
        <f t="shared" si="39"/>
        <v>0</v>
      </c>
    </row>
    <row r="368" spans="1:68" ht="27" customHeight="1" x14ac:dyDescent="0.25">
      <c r="A368" s="63" t="s">
        <v>566</v>
      </c>
      <c r="B368" s="63" t="s">
        <v>567</v>
      </c>
      <c r="C368" s="36">
        <v>4301031419</v>
      </c>
      <c r="D368" s="436">
        <v>4680115882072</v>
      </c>
      <c r="E368" s="436"/>
      <c r="F368" s="62">
        <v>0.6</v>
      </c>
      <c r="G368" s="37">
        <v>8</v>
      </c>
      <c r="H368" s="62">
        <v>4.8</v>
      </c>
      <c r="I368" s="62">
        <v>6.93</v>
      </c>
      <c r="J368" s="37">
        <v>132</v>
      </c>
      <c r="K368" s="37" t="s">
        <v>105</v>
      </c>
      <c r="L368" s="37" t="s">
        <v>45</v>
      </c>
      <c r="M368" s="38" t="s">
        <v>100</v>
      </c>
      <c r="N368" s="38"/>
      <c r="O368" s="37">
        <v>70</v>
      </c>
      <c r="P368" s="4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8" s="438"/>
      <c r="R368" s="438"/>
      <c r="S368" s="438"/>
      <c r="T368" s="439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35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14" t="s">
        <v>559</v>
      </c>
      <c r="AG368" s="78"/>
      <c r="AJ368" s="84" t="s">
        <v>45</v>
      </c>
      <c r="AK368" s="84">
        <v>0</v>
      </c>
      <c r="BB368" s="415" t="s">
        <v>67</v>
      </c>
      <c r="BM368" s="78">
        <f t="shared" si="36"/>
        <v>0</v>
      </c>
      <c r="BN368" s="78">
        <f t="shared" si="37"/>
        <v>0</v>
      </c>
      <c r="BO368" s="78">
        <f t="shared" si="38"/>
        <v>0</v>
      </c>
      <c r="BP368" s="78">
        <f t="shared" si="39"/>
        <v>0</v>
      </c>
    </row>
    <row r="369" spans="1:68" ht="27" customHeight="1" x14ac:dyDescent="0.25">
      <c r="A369" s="63" t="s">
        <v>566</v>
      </c>
      <c r="B369" s="63" t="s">
        <v>568</v>
      </c>
      <c r="C369" s="36">
        <v>4301031351</v>
      </c>
      <c r="D369" s="436">
        <v>4680115882072</v>
      </c>
      <c r="E369" s="436"/>
      <c r="F369" s="62">
        <v>0.6</v>
      </c>
      <c r="G369" s="37">
        <v>6</v>
      </c>
      <c r="H369" s="62">
        <v>3.6</v>
      </c>
      <c r="I369" s="62">
        <v>3.81</v>
      </c>
      <c r="J369" s="37">
        <v>132</v>
      </c>
      <c r="K369" s="37" t="s">
        <v>105</v>
      </c>
      <c r="L369" s="37" t="s">
        <v>45</v>
      </c>
      <c r="M369" s="38" t="s">
        <v>100</v>
      </c>
      <c r="N369" s="38"/>
      <c r="O369" s="37">
        <v>70</v>
      </c>
      <c r="P369" s="4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9" s="438"/>
      <c r="R369" s="438"/>
      <c r="S369" s="438"/>
      <c r="T369" s="439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35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16" t="s">
        <v>559</v>
      </c>
      <c r="AG369" s="78"/>
      <c r="AJ369" s="84" t="s">
        <v>45</v>
      </c>
      <c r="AK369" s="84">
        <v>0</v>
      </c>
      <c r="BB369" s="417" t="s">
        <v>67</v>
      </c>
      <c r="BM369" s="78">
        <f t="shared" si="36"/>
        <v>0</v>
      </c>
      <c r="BN369" s="78">
        <f t="shared" si="37"/>
        <v>0</v>
      </c>
      <c r="BO369" s="78">
        <f t="shared" si="38"/>
        <v>0</v>
      </c>
      <c r="BP369" s="78">
        <f t="shared" si="39"/>
        <v>0</v>
      </c>
    </row>
    <row r="370" spans="1:68" ht="27" customHeight="1" x14ac:dyDescent="0.25">
      <c r="A370" s="63" t="s">
        <v>569</v>
      </c>
      <c r="B370" s="63" t="s">
        <v>570</v>
      </c>
      <c r="C370" s="36">
        <v>4301031418</v>
      </c>
      <c r="D370" s="436">
        <v>4680115882102</v>
      </c>
      <c r="E370" s="436"/>
      <c r="F370" s="62">
        <v>0.6</v>
      </c>
      <c r="G370" s="37">
        <v>8</v>
      </c>
      <c r="H370" s="62">
        <v>4.8</v>
      </c>
      <c r="I370" s="62">
        <v>6.69</v>
      </c>
      <c r="J370" s="37">
        <v>132</v>
      </c>
      <c r="K370" s="37" t="s">
        <v>105</v>
      </c>
      <c r="L370" s="37" t="s">
        <v>45</v>
      </c>
      <c r="M370" s="38" t="s">
        <v>83</v>
      </c>
      <c r="N370" s="38"/>
      <c r="O370" s="37">
        <v>70</v>
      </c>
      <c r="P370" s="45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70" s="438"/>
      <c r="R370" s="438"/>
      <c r="S370" s="438"/>
      <c r="T370" s="439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35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18" t="s">
        <v>562</v>
      </c>
      <c r="AG370" s="78"/>
      <c r="AJ370" s="84" t="s">
        <v>45</v>
      </c>
      <c r="AK370" s="84">
        <v>0</v>
      </c>
      <c r="BB370" s="419" t="s">
        <v>67</v>
      </c>
      <c r="BM370" s="78">
        <f t="shared" si="36"/>
        <v>0</v>
      </c>
      <c r="BN370" s="78">
        <f t="shared" si="37"/>
        <v>0</v>
      </c>
      <c r="BO370" s="78">
        <f t="shared" si="38"/>
        <v>0</v>
      </c>
      <c r="BP370" s="78">
        <f t="shared" si="39"/>
        <v>0</v>
      </c>
    </row>
    <row r="371" spans="1:68" ht="27" customHeight="1" x14ac:dyDescent="0.25">
      <c r="A371" s="63" t="s">
        <v>571</v>
      </c>
      <c r="B371" s="63" t="s">
        <v>572</v>
      </c>
      <c r="C371" s="36">
        <v>4301031417</v>
      </c>
      <c r="D371" s="436">
        <v>4680115882096</v>
      </c>
      <c r="E371" s="436"/>
      <c r="F371" s="62">
        <v>0.6</v>
      </c>
      <c r="G371" s="37">
        <v>8</v>
      </c>
      <c r="H371" s="62">
        <v>4.8</v>
      </c>
      <c r="I371" s="62">
        <v>6.69</v>
      </c>
      <c r="J371" s="37">
        <v>132</v>
      </c>
      <c r="K371" s="37" t="s">
        <v>105</v>
      </c>
      <c r="L371" s="37" t="s">
        <v>45</v>
      </c>
      <c r="M371" s="38" t="s">
        <v>83</v>
      </c>
      <c r="N371" s="38"/>
      <c r="O371" s="37">
        <v>70</v>
      </c>
      <c r="P371" s="45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1" s="438"/>
      <c r="R371" s="438"/>
      <c r="S371" s="438"/>
      <c r="T371" s="439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35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20" t="s">
        <v>565</v>
      </c>
      <c r="AG371" s="78"/>
      <c r="AJ371" s="84" t="s">
        <v>45</v>
      </c>
      <c r="AK371" s="84">
        <v>0</v>
      </c>
      <c r="BB371" s="421" t="s">
        <v>67</v>
      </c>
      <c r="BM371" s="78">
        <f t="shared" si="36"/>
        <v>0</v>
      </c>
      <c r="BN371" s="78">
        <f t="shared" si="37"/>
        <v>0</v>
      </c>
      <c r="BO371" s="78">
        <f t="shared" si="38"/>
        <v>0</v>
      </c>
      <c r="BP371" s="78">
        <f t="shared" si="39"/>
        <v>0</v>
      </c>
    </row>
    <row r="372" spans="1:68" ht="27" customHeight="1" x14ac:dyDescent="0.25">
      <c r="A372" s="63" t="s">
        <v>571</v>
      </c>
      <c r="B372" s="63" t="s">
        <v>573</v>
      </c>
      <c r="C372" s="36">
        <v>4301031384</v>
      </c>
      <c r="D372" s="436">
        <v>4680115882096</v>
      </c>
      <c r="E372" s="436"/>
      <c r="F372" s="62">
        <v>0.6</v>
      </c>
      <c r="G372" s="37">
        <v>8</v>
      </c>
      <c r="H372" s="62">
        <v>4.8</v>
      </c>
      <c r="I372" s="62">
        <v>6.69</v>
      </c>
      <c r="J372" s="37">
        <v>120</v>
      </c>
      <c r="K372" s="37" t="s">
        <v>105</v>
      </c>
      <c r="L372" s="37" t="s">
        <v>45</v>
      </c>
      <c r="M372" s="38" t="s">
        <v>83</v>
      </c>
      <c r="N372" s="38"/>
      <c r="O372" s="37">
        <v>60</v>
      </c>
      <c r="P372" s="4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2" s="438"/>
      <c r="R372" s="438"/>
      <c r="S372" s="438"/>
      <c r="T372" s="439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35"/>
        <v>0</v>
      </c>
      <c r="Z372" s="41" t="str">
        <f>IFERROR(IF(Y372=0,"",ROUNDUP(Y372/H372,0)*0.00937),"")</f>
        <v/>
      </c>
      <c r="AA372" s="68" t="s">
        <v>45</v>
      </c>
      <c r="AB372" s="69" t="s">
        <v>45</v>
      </c>
      <c r="AC372" s="422" t="s">
        <v>565</v>
      </c>
      <c r="AG372" s="78"/>
      <c r="AJ372" s="84" t="s">
        <v>45</v>
      </c>
      <c r="AK372" s="84">
        <v>0</v>
      </c>
      <c r="BB372" s="423" t="s">
        <v>67</v>
      </c>
      <c r="BM372" s="78">
        <f t="shared" si="36"/>
        <v>0</v>
      </c>
      <c r="BN372" s="78">
        <f t="shared" si="37"/>
        <v>0</v>
      </c>
      <c r="BO372" s="78">
        <f t="shared" si="38"/>
        <v>0</v>
      </c>
      <c r="BP372" s="78">
        <f t="shared" si="39"/>
        <v>0</v>
      </c>
    </row>
    <row r="373" spans="1:68" x14ac:dyDescent="0.2">
      <c r="A373" s="443"/>
      <c r="B373" s="443"/>
      <c r="C373" s="443"/>
      <c r="D373" s="443"/>
      <c r="E373" s="443"/>
      <c r="F373" s="443"/>
      <c r="G373" s="443"/>
      <c r="H373" s="443"/>
      <c r="I373" s="443"/>
      <c r="J373" s="443"/>
      <c r="K373" s="443"/>
      <c r="L373" s="443"/>
      <c r="M373" s="443"/>
      <c r="N373" s="443"/>
      <c r="O373" s="444"/>
      <c r="P373" s="440" t="s">
        <v>40</v>
      </c>
      <c r="Q373" s="441"/>
      <c r="R373" s="441"/>
      <c r="S373" s="441"/>
      <c r="T373" s="441"/>
      <c r="U373" s="441"/>
      <c r="V373" s="442"/>
      <c r="W373" s="42" t="s">
        <v>39</v>
      </c>
      <c r="X373" s="43">
        <f>IFERROR(X365/H365,"0")+IFERROR(X366/H366,"0")+IFERROR(X367/H367,"0")+IFERROR(X368/H368,"0")+IFERROR(X369/H369,"0")+IFERROR(X370/H370,"0")+IFERROR(X371/H371,"0")+IFERROR(X372/H372,"0")</f>
        <v>0</v>
      </c>
      <c r="Y373" s="43">
        <f>IFERROR(Y365/H365,"0")+IFERROR(Y366/H366,"0")+IFERROR(Y367/H367,"0")+IFERROR(Y368/H368,"0")+IFERROR(Y369/H369,"0")+IFERROR(Y370/H370,"0")+IFERROR(Y371/H371,"0")+IFERROR(Y372/H372,"0")</f>
        <v>0</v>
      </c>
      <c r="Z373" s="43">
        <f>IFERROR(IF(Z365="",0,Z365),"0")+IFERROR(IF(Z366="",0,Z366),"0")+IFERROR(IF(Z367="",0,Z367),"0")+IFERROR(IF(Z368="",0,Z368),"0")+IFERROR(IF(Z369="",0,Z369),"0")+IFERROR(IF(Z370="",0,Z370),"0")+IFERROR(IF(Z371="",0,Z371),"0")+IFERROR(IF(Z372="",0,Z372),"0")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443"/>
      <c r="B374" s="443"/>
      <c r="C374" s="443"/>
      <c r="D374" s="443"/>
      <c r="E374" s="443"/>
      <c r="F374" s="443"/>
      <c r="G374" s="443"/>
      <c r="H374" s="443"/>
      <c r="I374" s="443"/>
      <c r="J374" s="443"/>
      <c r="K374" s="443"/>
      <c r="L374" s="443"/>
      <c r="M374" s="443"/>
      <c r="N374" s="443"/>
      <c r="O374" s="444"/>
      <c r="P374" s="440" t="s">
        <v>40</v>
      </c>
      <c r="Q374" s="441"/>
      <c r="R374" s="441"/>
      <c r="S374" s="441"/>
      <c r="T374" s="441"/>
      <c r="U374" s="441"/>
      <c r="V374" s="442"/>
      <c r="W374" s="42" t="s">
        <v>0</v>
      </c>
      <c r="X374" s="43">
        <f>IFERROR(SUM(X365:X372),"0")</f>
        <v>0</v>
      </c>
      <c r="Y374" s="43">
        <f>IFERROR(SUM(Y365:Y372),"0")</f>
        <v>0</v>
      </c>
      <c r="Z374" s="42"/>
      <c r="AA374" s="67"/>
      <c r="AB374" s="67"/>
      <c r="AC374" s="67"/>
    </row>
    <row r="375" spans="1:68" ht="14.25" customHeight="1" x14ac:dyDescent="0.25">
      <c r="A375" s="435" t="s">
        <v>79</v>
      </c>
      <c r="B375" s="435"/>
      <c r="C375" s="435"/>
      <c r="D375" s="435"/>
      <c r="E375" s="435"/>
      <c r="F375" s="435"/>
      <c r="G375" s="435"/>
      <c r="H375" s="435"/>
      <c r="I375" s="435"/>
      <c r="J375" s="435"/>
      <c r="K375" s="435"/>
      <c r="L375" s="435"/>
      <c r="M375" s="435"/>
      <c r="N375" s="435"/>
      <c r="O375" s="435"/>
      <c r="P375" s="435"/>
      <c r="Q375" s="435"/>
      <c r="R375" s="435"/>
      <c r="S375" s="435"/>
      <c r="T375" s="435"/>
      <c r="U375" s="435"/>
      <c r="V375" s="435"/>
      <c r="W375" s="435"/>
      <c r="X375" s="435"/>
      <c r="Y375" s="435"/>
      <c r="Z375" s="435"/>
      <c r="AA375" s="66"/>
      <c r="AB375" s="66"/>
      <c r="AC375" s="80"/>
    </row>
    <row r="376" spans="1:68" ht="16.5" customHeight="1" x14ac:dyDescent="0.25">
      <c r="A376" s="63" t="s">
        <v>574</v>
      </c>
      <c r="B376" s="63" t="s">
        <v>575</v>
      </c>
      <c r="C376" s="36">
        <v>4301051232</v>
      </c>
      <c r="D376" s="436">
        <v>4607091383409</v>
      </c>
      <c r="E376" s="436"/>
      <c r="F376" s="62">
        <v>1.3</v>
      </c>
      <c r="G376" s="37">
        <v>6</v>
      </c>
      <c r="H376" s="62">
        <v>7.8</v>
      </c>
      <c r="I376" s="62">
        <v>8.3010000000000002</v>
      </c>
      <c r="J376" s="37">
        <v>64</v>
      </c>
      <c r="K376" s="37" t="s">
        <v>101</v>
      </c>
      <c r="L376" s="37" t="s">
        <v>45</v>
      </c>
      <c r="M376" s="38" t="s">
        <v>104</v>
      </c>
      <c r="N376" s="38"/>
      <c r="O376" s="37">
        <v>45</v>
      </c>
      <c r="P376" s="4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76" s="438"/>
      <c r="R376" s="438"/>
      <c r="S376" s="438"/>
      <c r="T376" s="439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24" t="s">
        <v>576</v>
      </c>
      <c r="AG376" s="78"/>
      <c r="AJ376" s="84" t="s">
        <v>45</v>
      </c>
      <c r="AK376" s="84">
        <v>0</v>
      </c>
      <c r="BB376" s="425" t="s">
        <v>67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 x14ac:dyDescent="0.25">
      <c r="A377" s="63" t="s">
        <v>577</v>
      </c>
      <c r="B377" s="63" t="s">
        <v>578</v>
      </c>
      <c r="C377" s="36">
        <v>4301051233</v>
      </c>
      <c r="D377" s="436">
        <v>4607091383416</v>
      </c>
      <c r="E377" s="436"/>
      <c r="F377" s="62">
        <v>1.3</v>
      </c>
      <c r="G377" s="37">
        <v>6</v>
      </c>
      <c r="H377" s="62">
        <v>7.8</v>
      </c>
      <c r="I377" s="62">
        <v>8.3010000000000002</v>
      </c>
      <c r="J377" s="37">
        <v>64</v>
      </c>
      <c r="K377" s="37" t="s">
        <v>101</v>
      </c>
      <c r="L377" s="37" t="s">
        <v>45</v>
      </c>
      <c r="M377" s="38" t="s">
        <v>104</v>
      </c>
      <c r="N377" s="38"/>
      <c r="O377" s="37">
        <v>45</v>
      </c>
      <c r="P377" s="45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77" s="438"/>
      <c r="R377" s="438"/>
      <c r="S377" s="438"/>
      <c r="T377" s="43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26" t="s">
        <v>579</v>
      </c>
      <c r="AG377" s="78"/>
      <c r="AJ377" s="84" t="s">
        <v>45</v>
      </c>
      <c r="AK377" s="84">
        <v>0</v>
      </c>
      <c r="BB377" s="427" t="s">
        <v>67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443"/>
      <c r="B378" s="443"/>
      <c r="C378" s="443"/>
      <c r="D378" s="443"/>
      <c r="E378" s="443"/>
      <c r="F378" s="443"/>
      <c r="G378" s="443"/>
      <c r="H378" s="443"/>
      <c r="I378" s="443"/>
      <c r="J378" s="443"/>
      <c r="K378" s="443"/>
      <c r="L378" s="443"/>
      <c r="M378" s="443"/>
      <c r="N378" s="443"/>
      <c r="O378" s="444"/>
      <c r="P378" s="440" t="s">
        <v>40</v>
      </c>
      <c r="Q378" s="441"/>
      <c r="R378" s="441"/>
      <c r="S378" s="441"/>
      <c r="T378" s="441"/>
      <c r="U378" s="441"/>
      <c r="V378" s="442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443"/>
      <c r="B379" s="443"/>
      <c r="C379" s="443"/>
      <c r="D379" s="443"/>
      <c r="E379" s="443"/>
      <c r="F379" s="443"/>
      <c r="G379" s="443"/>
      <c r="H379" s="443"/>
      <c r="I379" s="443"/>
      <c r="J379" s="443"/>
      <c r="K379" s="443"/>
      <c r="L379" s="443"/>
      <c r="M379" s="443"/>
      <c r="N379" s="443"/>
      <c r="O379" s="444"/>
      <c r="P379" s="440" t="s">
        <v>40</v>
      </c>
      <c r="Q379" s="441"/>
      <c r="R379" s="441"/>
      <c r="S379" s="441"/>
      <c r="T379" s="441"/>
      <c r="U379" s="441"/>
      <c r="V379" s="442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27.75" customHeight="1" x14ac:dyDescent="0.2">
      <c r="A380" s="451" t="s">
        <v>580</v>
      </c>
      <c r="B380" s="451"/>
      <c r="C380" s="451"/>
      <c r="D380" s="451"/>
      <c r="E380" s="451"/>
      <c r="F380" s="451"/>
      <c r="G380" s="451"/>
      <c r="H380" s="451"/>
      <c r="I380" s="451"/>
      <c r="J380" s="451"/>
      <c r="K380" s="451"/>
      <c r="L380" s="451"/>
      <c r="M380" s="451"/>
      <c r="N380" s="451"/>
      <c r="O380" s="451"/>
      <c r="P380" s="451"/>
      <c r="Q380" s="451"/>
      <c r="R380" s="451"/>
      <c r="S380" s="451"/>
      <c r="T380" s="451"/>
      <c r="U380" s="451"/>
      <c r="V380" s="451"/>
      <c r="W380" s="451"/>
      <c r="X380" s="451"/>
      <c r="Y380" s="451"/>
      <c r="Z380" s="451"/>
      <c r="AA380" s="54"/>
      <c r="AB380" s="54"/>
      <c r="AC380" s="54"/>
    </row>
    <row r="381" spans="1:68" ht="16.5" customHeight="1" x14ac:dyDescent="0.25">
      <c r="A381" s="434" t="s">
        <v>580</v>
      </c>
      <c r="B381" s="434"/>
      <c r="C381" s="434"/>
      <c r="D381" s="434"/>
      <c r="E381" s="434"/>
      <c r="F381" s="434"/>
      <c r="G381" s="434"/>
      <c r="H381" s="434"/>
      <c r="I381" s="434"/>
      <c r="J381" s="434"/>
      <c r="K381" s="434"/>
      <c r="L381" s="434"/>
      <c r="M381" s="434"/>
      <c r="N381" s="434"/>
      <c r="O381" s="434"/>
      <c r="P381" s="434"/>
      <c r="Q381" s="434"/>
      <c r="R381" s="434"/>
      <c r="S381" s="434"/>
      <c r="T381" s="434"/>
      <c r="U381" s="434"/>
      <c r="V381" s="434"/>
      <c r="W381" s="434"/>
      <c r="X381" s="434"/>
      <c r="Y381" s="434"/>
      <c r="Z381" s="434"/>
      <c r="AA381" s="65"/>
      <c r="AB381" s="65"/>
      <c r="AC381" s="79"/>
    </row>
    <row r="382" spans="1:68" ht="14.25" customHeight="1" x14ac:dyDescent="0.25">
      <c r="A382" s="435" t="s">
        <v>79</v>
      </c>
      <c r="B382" s="435"/>
      <c r="C382" s="435"/>
      <c r="D382" s="435"/>
      <c r="E382" s="435"/>
      <c r="F382" s="435"/>
      <c r="G382" s="435"/>
      <c r="H382" s="435"/>
      <c r="I382" s="435"/>
      <c r="J382" s="435"/>
      <c r="K382" s="435"/>
      <c r="L382" s="435"/>
      <c r="M382" s="435"/>
      <c r="N382" s="435"/>
      <c r="O382" s="435"/>
      <c r="P382" s="435"/>
      <c r="Q382" s="435"/>
      <c r="R382" s="435"/>
      <c r="S382" s="435"/>
      <c r="T382" s="435"/>
      <c r="U382" s="435"/>
      <c r="V382" s="435"/>
      <c r="W382" s="435"/>
      <c r="X382" s="435"/>
      <c r="Y382" s="435"/>
      <c r="Z382" s="435"/>
      <c r="AA382" s="66"/>
      <c r="AB382" s="66"/>
      <c r="AC382" s="80"/>
    </row>
    <row r="383" spans="1:68" ht="27" customHeight="1" x14ac:dyDescent="0.25">
      <c r="A383" s="63" t="s">
        <v>581</v>
      </c>
      <c r="B383" s="63" t="s">
        <v>582</v>
      </c>
      <c r="C383" s="36">
        <v>4301051933</v>
      </c>
      <c r="D383" s="436">
        <v>4640242180540</v>
      </c>
      <c r="E383" s="436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101</v>
      </c>
      <c r="L383" s="37" t="s">
        <v>45</v>
      </c>
      <c r="M383" s="38" t="s">
        <v>104</v>
      </c>
      <c r="N383" s="38"/>
      <c r="O383" s="37">
        <v>45</v>
      </c>
      <c r="P383" s="437" t="s">
        <v>583</v>
      </c>
      <c r="Q383" s="438"/>
      <c r="R383" s="438"/>
      <c r="S383" s="438"/>
      <c r="T383" s="43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28" t="s">
        <v>584</v>
      </c>
      <c r="AG383" s="78"/>
      <c r="AJ383" s="84" t="s">
        <v>45</v>
      </c>
      <c r="AK383" s="84">
        <v>0</v>
      </c>
      <c r="BB383" s="429" t="s">
        <v>67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443"/>
      <c r="B384" s="443"/>
      <c r="C384" s="443"/>
      <c r="D384" s="443"/>
      <c r="E384" s="443"/>
      <c r="F384" s="443"/>
      <c r="G384" s="443"/>
      <c r="H384" s="443"/>
      <c r="I384" s="443"/>
      <c r="J384" s="443"/>
      <c r="K384" s="443"/>
      <c r="L384" s="443"/>
      <c r="M384" s="443"/>
      <c r="N384" s="443"/>
      <c r="O384" s="444"/>
      <c r="P384" s="440" t="s">
        <v>40</v>
      </c>
      <c r="Q384" s="441"/>
      <c r="R384" s="441"/>
      <c r="S384" s="441"/>
      <c r="T384" s="441"/>
      <c r="U384" s="441"/>
      <c r="V384" s="442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32" x14ac:dyDescent="0.2">
      <c r="A385" s="443"/>
      <c r="B385" s="443"/>
      <c r="C385" s="443"/>
      <c r="D385" s="443"/>
      <c r="E385" s="443"/>
      <c r="F385" s="443"/>
      <c r="G385" s="443"/>
      <c r="H385" s="443"/>
      <c r="I385" s="443"/>
      <c r="J385" s="443"/>
      <c r="K385" s="443"/>
      <c r="L385" s="443"/>
      <c r="M385" s="443"/>
      <c r="N385" s="443"/>
      <c r="O385" s="444"/>
      <c r="P385" s="440" t="s">
        <v>40</v>
      </c>
      <c r="Q385" s="441"/>
      <c r="R385" s="441"/>
      <c r="S385" s="441"/>
      <c r="T385" s="441"/>
      <c r="U385" s="441"/>
      <c r="V385" s="442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32" ht="15" customHeight="1" x14ac:dyDescent="0.2">
      <c r="A386" s="443"/>
      <c r="B386" s="443"/>
      <c r="C386" s="443"/>
      <c r="D386" s="443"/>
      <c r="E386" s="443"/>
      <c r="F386" s="443"/>
      <c r="G386" s="443"/>
      <c r="H386" s="443"/>
      <c r="I386" s="443"/>
      <c r="J386" s="443"/>
      <c r="K386" s="443"/>
      <c r="L386" s="443"/>
      <c r="M386" s="443"/>
      <c r="N386" s="443"/>
      <c r="O386" s="448"/>
      <c r="P386" s="445" t="s">
        <v>33</v>
      </c>
      <c r="Q386" s="446"/>
      <c r="R386" s="446"/>
      <c r="S386" s="446"/>
      <c r="T386" s="446"/>
      <c r="U386" s="446"/>
      <c r="V386" s="447"/>
      <c r="W386" s="42" t="s">
        <v>0</v>
      </c>
      <c r="X386" s="43">
        <f>IFERROR(X25+X29+X38+X48+X55+X60+X66+X75+X82+X88+X95+X99+X104+X110+X114+X127+X133+X137+X143+X148+X155+X166+X170+X180+X189+X194+X200+X205+X210+X215+X224+X231+X239+X245+X252+X258+X263+X268+X279+X284+X289+X293+X301+X305+X312+X316+X325+X330+X336+X340+X358+X363+X374+X379+X385,"0")</f>
        <v>0</v>
      </c>
      <c r="Y386" s="43">
        <f>IFERROR(Y25+Y29+Y38+Y48+Y55+Y60+Y66+Y75+Y82+Y88+Y95+Y99+Y104+Y110+Y114+Y127+Y133+Y137+Y143+Y148+Y155+Y166+Y170+Y180+Y189+Y194+Y200+Y205+Y210+Y215+Y224+Y231+Y239+Y245+Y252+Y258+Y263+Y268+Y279+Y284+Y289+Y293+Y301+Y305+Y312+Y316+Y325+Y330+Y336+Y340+Y358+Y363+Y374+Y379+Y385,"0")</f>
        <v>0</v>
      </c>
      <c r="Z386" s="42"/>
      <c r="AA386" s="67"/>
      <c r="AB386" s="67"/>
      <c r="AC386" s="67"/>
    </row>
    <row r="387" spans="1:32" x14ac:dyDescent="0.2">
      <c r="A387" s="443"/>
      <c r="B387" s="443"/>
      <c r="C387" s="443"/>
      <c r="D387" s="443"/>
      <c r="E387" s="443"/>
      <c r="F387" s="443"/>
      <c r="G387" s="443"/>
      <c r="H387" s="443"/>
      <c r="I387" s="443"/>
      <c r="J387" s="443"/>
      <c r="K387" s="443"/>
      <c r="L387" s="443"/>
      <c r="M387" s="443"/>
      <c r="N387" s="443"/>
      <c r="O387" s="448"/>
      <c r="P387" s="445" t="s">
        <v>34</v>
      </c>
      <c r="Q387" s="446"/>
      <c r="R387" s="446"/>
      <c r="S387" s="446"/>
      <c r="T387" s="446"/>
      <c r="U387" s="446"/>
      <c r="V387" s="447"/>
      <c r="W387" s="42" t="s">
        <v>0</v>
      </c>
      <c r="X387" s="43">
        <f>IFERROR(SUM(BM22:BM383),"0")</f>
        <v>0</v>
      </c>
      <c r="Y387" s="43">
        <f>IFERROR(SUM(BN22:BN383),"0")</f>
        <v>0</v>
      </c>
      <c r="Z387" s="42"/>
      <c r="AA387" s="67"/>
      <c r="AB387" s="67"/>
      <c r="AC387" s="67"/>
    </row>
    <row r="388" spans="1:32" x14ac:dyDescent="0.2">
      <c r="A388" s="443"/>
      <c r="B388" s="443"/>
      <c r="C388" s="443"/>
      <c r="D388" s="443"/>
      <c r="E388" s="443"/>
      <c r="F388" s="443"/>
      <c r="G388" s="443"/>
      <c r="H388" s="443"/>
      <c r="I388" s="443"/>
      <c r="J388" s="443"/>
      <c r="K388" s="443"/>
      <c r="L388" s="443"/>
      <c r="M388" s="443"/>
      <c r="N388" s="443"/>
      <c r="O388" s="448"/>
      <c r="P388" s="445" t="s">
        <v>35</v>
      </c>
      <c r="Q388" s="446"/>
      <c r="R388" s="446"/>
      <c r="S388" s="446"/>
      <c r="T388" s="446"/>
      <c r="U388" s="446"/>
      <c r="V388" s="447"/>
      <c r="W388" s="42" t="s">
        <v>20</v>
      </c>
      <c r="X388" s="44">
        <f>ROUNDUP(SUM(BO22:BO383),0)</f>
        <v>0</v>
      </c>
      <c r="Y388" s="44">
        <f>ROUNDUP(SUM(BP22:BP383),0)</f>
        <v>0</v>
      </c>
      <c r="Z388" s="42"/>
      <c r="AA388" s="67"/>
      <c r="AB388" s="67"/>
      <c r="AC388" s="67"/>
    </row>
    <row r="389" spans="1:32" x14ac:dyDescent="0.2">
      <c r="A389" s="443"/>
      <c r="B389" s="443"/>
      <c r="C389" s="443"/>
      <c r="D389" s="443"/>
      <c r="E389" s="443"/>
      <c r="F389" s="443"/>
      <c r="G389" s="443"/>
      <c r="H389" s="443"/>
      <c r="I389" s="443"/>
      <c r="J389" s="443"/>
      <c r="K389" s="443"/>
      <c r="L389" s="443"/>
      <c r="M389" s="443"/>
      <c r="N389" s="443"/>
      <c r="O389" s="448"/>
      <c r="P389" s="445" t="s">
        <v>36</v>
      </c>
      <c r="Q389" s="446"/>
      <c r="R389" s="446"/>
      <c r="S389" s="446"/>
      <c r="T389" s="446"/>
      <c r="U389" s="446"/>
      <c r="V389" s="447"/>
      <c r="W389" s="42" t="s">
        <v>0</v>
      </c>
      <c r="X389" s="43">
        <f>GrossWeightTotal+PalletQtyTotal*25</f>
        <v>0</v>
      </c>
      <c r="Y389" s="43">
        <f>GrossWeightTotalR+PalletQtyTotalR*25</f>
        <v>0</v>
      </c>
      <c r="Z389" s="42"/>
      <c r="AA389" s="67"/>
      <c r="AB389" s="67"/>
      <c r="AC389" s="67"/>
    </row>
    <row r="390" spans="1:32" x14ac:dyDescent="0.2">
      <c r="A390" s="443"/>
      <c r="B390" s="443"/>
      <c r="C390" s="443"/>
      <c r="D390" s="443"/>
      <c r="E390" s="443"/>
      <c r="F390" s="443"/>
      <c r="G390" s="443"/>
      <c r="H390" s="443"/>
      <c r="I390" s="443"/>
      <c r="J390" s="443"/>
      <c r="K390" s="443"/>
      <c r="L390" s="443"/>
      <c r="M390" s="443"/>
      <c r="N390" s="443"/>
      <c r="O390" s="448"/>
      <c r="P390" s="445" t="s">
        <v>37</v>
      </c>
      <c r="Q390" s="446"/>
      <c r="R390" s="446"/>
      <c r="S390" s="446"/>
      <c r="T390" s="446"/>
      <c r="U390" s="446"/>
      <c r="V390" s="447"/>
      <c r="W390" s="42" t="s">
        <v>20</v>
      </c>
      <c r="X390" s="43">
        <f>IFERROR(X24+X28+X37+X47+X54+X59+X65+X74+X81+X87+X94+X98+X103+X109+X113+X126+X132+X136+X142+X147+X154+X165+X169+X179+X188+X193+X199+X204+X209+X214+X223+X230+X238+X244+X251+X257+X262+X267+X278+X283+X288+X292+X300+X304+X311+X315+X324+X329+X335+X339+X357+X362+X373+X378+X384,"0")</f>
        <v>0</v>
      </c>
      <c r="Y390" s="43">
        <f>IFERROR(Y24+Y28+Y37+Y47+Y54+Y59+Y65+Y74+Y81+Y87+Y94+Y98+Y103+Y109+Y113+Y126+Y132+Y136+Y142+Y147+Y154+Y165+Y169+Y179+Y188+Y193+Y199+Y204+Y209+Y214+Y223+Y230+Y238+Y244+Y251+Y257+Y262+Y267+Y278+Y283+Y288+Y292+Y300+Y304+Y311+Y315+Y324+Y329+Y335+Y339+Y357+Y362+Y373+Y378+Y384,"0")</f>
        <v>0</v>
      </c>
      <c r="Z390" s="42"/>
      <c r="AA390" s="67"/>
      <c r="AB390" s="67"/>
      <c r="AC390" s="67"/>
    </row>
    <row r="391" spans="1:32" ht="14.25" x14ac:dyDescent="0.2">
      <c r="A391" s="443"/>
      <c r="B391" s="443"/>
      <c r="C391" s="443"/>
      <c r="D391" s="443"/>
      <c r="E391" s="443"/>
      <c r="F391" s="443"/>
      <c r="G391" s="443"/>
      <c r="H391" s="443"/>
      <c r="I391" s="443"/>
      <c r="J391" s="443"/>
      <c r="K391" s="443"/>
      <c r="L391" s="443"/>
      <c r="M391" s="443"/>
      <c r="N391" s="443"/>
      <c r="O391" s="448"/>
      <c r="P391" s="445" t="s">
        <v>38</v>
      </c>
      <c r="Q391" s="446"/>
      <c r="R391" s="446"/>
      <c r="S391" s="446"/>
      <c r="T391" s="446"/>
      <c r="U391" s="446"/>
      <c r="V391" s="447"/>
      <c r="W391" s="45" t="s">
        <v>51</v>
      </c>
      <c r="X391" s="42"/>
      <c r="Y391" s="42"/>
      <c r="Z391" s="42">
        <f>IFERROR(Z24+Z28+Z37+Z47+Z54+Z59+Z65+Z74+Z81+Z87+Z94+Z98+Z103+Z109+Z113+Z126+Z132+Z136+Z142+Z147+Z154+Z165+Z169+Z179+Z188+Z193+Z199+Z204+Z209+Z214+Z223+Z230+Z238+Z244+Z251+Z257+Z262+Z267+Z278+Z283+Z288+Z292+Z300+Z304+Z311+Z315+Z324+Z329+Z335+Z339+Z357+Z362+Z373+Z378+Z384,"0")</f>
        <v>0</v>
      </c>
      <c r="AA391" s="67"/>
      <c r="AB391" s="67"/>
      <c r="AC391" s="67"/>
    </row>
    <row r="392" spans="1:32" ht="13.5" thickBot="1" x14ac:dyDescent="0.25"/>
    <row r="393" spans="1:32" ht="27" thickTop="1" thickBot="1" x14ac:dyDescent="0.25">
      <c r="A393" s="46" t="s">
        <v>9</v>
      </c>
      <c r="B393" s="85" t="s">
        <v>78</v>
      </c>
      <c r="C393" s="430" t="s">
        <v>94</v>
      </c>
      <c r="D393" s="430" t="s">
        <v>94</v>
      </c>
      <c r="E393" s="430" t="s">
        <v>94</v>
      </c>
      <c r="F393" s="430" t="s">
        <v>94</v>
      </c>
      <c r="G393" s="430" t="s">
        <v>94</v>
      </c>
      <c r="H393" s="430" t="s">
        <v>210</v>
      </c>
      <c r="I393" s="430" t="s">
        <v>210</v>
      </c>
      <c r="J393" s="430" t="s">
        <v>210</v>
      </c>
      <c r="K393" s="430" t="s">
        <v>210</v>
      </c>
      <c r="L393" s="430" t="s">
        <v>210</v>
      </c>
      <c r="M393" s="430" t="s">
        <v>210</v>
      </c>
      <c r="N393" s="431"/>
      <c r="O393" s="430" t="s">
        <v>210</v>
      </c>
      <c r="P393" s="430" t="s">
        <v>210</v>
      </c>
      <c r="Q393" s="430" t="s">
        <v>210</v>
      </c>
      <c r="R393" s="430" t="s">
        <v>210</v>
      </c>
      <c r="S393" s="430" t="s">
        <v>210</v>
      </c>
      <c r="T393" s="430" t="s">
        <v>433</v>
      </c>
      <c r="U393" s="430" t="s">
        <v>433</v>
      </c>
      <c r="V393" s="430" t="s">
        <v>493</v>
      </c>
      <c r="W393" s="430" t="s">
        <v>493</v>
      </c>
      <c r="X393" s="85" t="s">
        <v>521</v>
      </c>
      <c r="Y393" s="85" t="s">
        <v>580</v>
      </c>
      <c r="AB393" s="60"/>
      <c r="AC393" s="60"/>
      <c r="AF393" s="1"/>
    </row>
    <row r="394" spans="1:32" ht="14.25" customHeight="1" thickTop="1" x14ac:dyDescent="0.2">
      <c r="A394" s="432" t="s">
        <v>10</v>
      </c>
      <c r="B394" s="430" t="s">
        <v>78</v>
      </c>
      <c r="C394" s="430" t="s">
        <v>95</v>
      </c>
      <c r="D394" s="430" t="s">
        <v>111</v>
      </c>
      <c r="E394" s="430" t="s">
        <v>148</v>
      </c>
      <c r="F394" s="430" t="s">
        <v>167</v>
      </c>
      <c r="G394" s="430" t="s">
        <v>94</v>
      </c>
      <c r="H394" s="430" t="s">
        <v>211</v>
      </c>
      <c r="I394" s="430" t="s">
        <v>249</v>
      </c>
      <c r="J394" s="430" t="s">
        <v>296</v>
      </c>
      <c r="K394" s="430" t="s">
        <v>312</v>
      </c>
      <c r="L394" s="430" t="s">
        <v>328</v>
      </c>
      <c r="M394" s="430" t="s">
        <v>331</v>
      </c>
      <c r="N394" s="1"/>
      <c r="O394" s="430" t="s">
        <v>338</v>
      </c>
      <c r="P394" s="430" t="s">
        <v>342</v>
      </c>
      <c r="Q394" s="430" t="s">
        <v>346</v>
      </c>
      <c r="R394" s="430" t="s">
        <v>351</v>
      </c>
      <c r="S394" s="430" t="s">
        <v>423</v>
      </c>
      <c r="T394" s="430" t="s">
        <v>434</v>
      </c>
      <c r="U394" s="430" t="s">
        <v>465</v>
      </c>
      <c r="V394" s="430" t="s">
        <v>494</v>
      </c>
      <c r="W394" s="430" t="s">
        <v>511</v>
      </c>
      <c r="X394" s="430" t="s">
        <v>521</v>
      </c>
      <c r="Y394" s="430" t="s">
        <v>580</v>
      </c>
      <c r="AB394" s="60"/>
      <c r="AC394" s="60"/>
      <c r="AF394" s="1"/>
    </row>
    <row r="395" spans="1:32" ht="13.5" thickBot="1" x14ac:dyDescent="0.25">
      <c r="A395" s="433"/>
      <c r="B395" s="430"/>
      <c r="C395" s="430"/>
      <c r="D395" s="430"/>
      <c r="E395" s="430"/>
      <c r="F395" s="430"/>
      <c r="G395" s="430"/>
      <c r="H395" s="430"/>
      <c r="I395" s="430"/>
      <c r="J395" s="430"/>
      <c r="K395" s="430"/>
      <c r="L395" s="430"/>
      <c r="M395" s="430"/>
      <c r="N395" s="1"/>
      <c r="O395" s="430"/>
      <c r="P395" s="430"/>
      <c r="Q395" s="430"/>
      <c r="R395" s="430"/>
      <c r="S395" s="430"/>
      <c r="T395" s="430"/>
      <c r="U395" s="430"/>
      <c r="V395" s="430"/>
      <c r="W395" s="430"/>
      <c r="X395" s="430"/>
      <c r="Y395" s="430"/>
      <c r="AB395" s="60"/>
      <c r="AC395" s="60"/>
      <c r="AF395" s="1"/>
    </row>
    <row r="396" spans="1:32" ht="18" thickTop="1" thickBot="1" x14ac:dyDescent="0.25">
      <c r="A396" s="46" t="s">
        <v>13</v>
      </c>
      <c r="B396" s="52">
        <f>IFERROR(Y22*1,"0")+IFERROR(Y23*1,"0")+IFERROR(Y27*1,"0")</f>
        <v>0</v>
      </c>
      <c r="C396" s="52">
        <f>IFERROR(Y33*1,"0")+IFERROR(Y34*1,"0")+IFERROR(Y35*1,"0")+IFERROR(Y36*1,"0")</f>
        <v>0</v>
      </c>
      <c r="D396" s="52">
        <f>IFERROR(Y41*1,"0")+IFERROR(Y42*1,"0")+IFERROR(Y43*1,"0")+IFERROR(Y44*1,"0")+IFERROR(Y45*1,"0")+IFERROR(Y46*1,"0")+IFERROR(Y50*1,"0")+IFERROR(Y51*1,"0")+IFERROR(Y52*1,"0")+IFERROR(Y53*1,"0")+IFERROR(Y57*1,"0")+IFERROR(Y58*1,"0")</f>
        <v>0</v>
      </c>
      <c r="E396" s="52">
        <f>IFERROR(Y63*1,"0")+IFERROR(Y64*1,"0")+IFERROR(Y68*1,"0")+IFERROR(Y69*1,"0")+IFERROR(Y70*1,"0")+IFERROR(Y71*1,"0")+IFERROR(Y72*1,"0")+IFERROR(Y73*1,"0")</f>
        <v>0</v>
      </c>
      <c r="F396" s="52">
        <f>IFERROR(Y78*1,"0")+IFERROR(Y79*1,"0")+IFERROR(Y80*1,"0")+IFERROR(Y84*1,"0")+IFERROR(Y85*1,"0")+IFERROR(Y86*1,"0")+IFERROR(Y90*1,"0")+IFERROR(Y91*1,"0")+IFERROR(Y92*1,"0")+IFERROR(Y93*1,"0")+IFERROR(Y97*1,"0")</f>
        <v>0</v>
      </c>
      <c r="G396" s="52">
        <f>IFERROR(Y102*1,"0")+IFERROR(Y106*1,"0")+IFERROR(Y107*1,"0")+IFERROR(Y108*1,"0")+IFERROR(Y112*1,"0")</f>
        <v>0</v>
      </c>
      <c r="H396" s="52">
        <f>IFERROR(Y118*1,"0")+IFERROR(Y119*1,"0")+IFERROR(Y120*1,"0")+IFERROR(Y121*1,"0")+IFERROR(Y122*1,"0")+IFERROR(Y123*1,"0")+IFERROR(Y124*1,"0")+IFERROR(Y125*1,"0")+IFERROR(Y129*1,"0")+IFERROR(Y130*1,"0")+IFERROR(Y131*1,"0")+IFERROR(Y135*1,"0")</f>
        <v>0</v>
      </c>
      <c r="I396" s="52">
        <f>IFERROR(Y140*1,"0")+IFERROR(Y141*1,"0")+IFERROR(Y145*1,"0")+IFERROR(Y146*1,"0")+IFERROR(Y150*1,"0")+IFERROR(Y151*1,"0")+IFERROR(Y152*1,"0")+IFERROR(Y153*1,"0")+IFERROR(Y157*1,"0")+IFERROR(Y158*1,"0")+IFERROR(Y159*1,"0")+IFERROR(Y160*1,"0")+IFERROR(Y161*1,"0")+IFERROR(Y162*1,"0")+IFERROR(Y163*1,"0")+IFERROR(Y164*1,"0")+IFERROR(Y168*1,"0")</f>
        <v>0</v>
      </c>
      <c r="J396" s="52">
        <f>IFERROR(Y173*1,"0")+IFERROR(Y174*1,"0")+IFERROR(Y175*1,"0")+IFERROR(Y176*1,"0")+IFERROR(Y177*1,"0")+IFERROR(Y178*1,"0")</f>
        <v>0</v>
      </c>
      <c r="K396" s="52">
        <f>IFERROR(Y183*1,"0")+IFERROR(Y184*1,"0")+IFERROR(Y185*1,"0")+IFERROR(Y186*1,"0")+IFERROR(Y187*1,"0")</f>
        <v>0</v>
      </c>
      <c r="L396" s="52">
        <f>IFERROR(Y192*1,"0")</f>
        <v>0</v>
      </c>
      <c r="M396" s="52">
        <f>IFERROR(Y197*1,"0")+IFERROR(Y198*1,"0")</f>
        <v>0</v>
      </c>
      <c r="N396" s="1"/>
      <c r="O396" s="52">
        <f>IFERROR(Y203*1,"0")</f>
        <v>0</v>
      </c>
      <c r="P396" s="52">
        <f>IFERROR(Y208*1,"0")</f>
        <v>0</v>
      </c>
      <c r="Q396" s="52">
        <f>IFERROR(Y213*1,"0")</f>
        <v>0</v>
      </c>
      <c r="R396" s="52">
        <f>IFERROR(Y218*1,"0")+IFERROR(Y219*1,"0")+IFERROR(Y220*1,"0")+IFERROR(Y221*1,"0")+IFERROR(Y222*1,"0")+IFERROR(Y226*1,"0")+IFERROR(Y227*1,"0")+IFERROR(Y228*1,"0")+IFERROR(Y229*1,"0")+IFERROR(Y233*1,"0")+IFERROR(Y234*1,"0")+IFERROR(Y235*1,"0")+IFERROR(Y236*1,"0")+IFERROR(Y237*1,"0")+IFERROR(Y241*1,"0")+IFERROR(Y242*1,"0")+IFERROR(Y243*1,"0")+IFERROR(Y247*1,"0")+IFERROR(Y248*1,"0")+IFERROR(Y249*1,"0")+IFERROR(Y250*1,"0")+IFERROR(Y254*1,"0")+IFERROR(Y255*1,"0")+IFERROR(Y256*1,"0")</f>
        <v>0</v>
      </c>
      <c r="S396" s="52">
        <f>IFERROR(Y261*1,"0")+IFERROR(Y265*1,"0")+IFERROR(Y266*1,"0")</f>
        <v>0</v>
      </c>
      <c r="T396" s="52">
        <f>IFERROR(Y272*1,"0")+IFERROR(Y273*1,"0")+IFERROR(Y274*1,"0")+IFERROR(Y275*1,"0")+IFERROR(Y276*1,"0")+IFERROR(Y277*1,"0")+IFERROR(Y281*1,"0")+IFERROR(Y282*1,"0")+IFERROR(Y286*1,"0")+IFERROR(Y287*1,"0")+IFERROR(Y291*1,"0")</f>
        <v>0</v>
      </c>
      <c r="U396" s="52">
        <f>IFERROR(Y296*1,"0")+IFERROR(Y297*1,"0")+IFERROR(Y298*1,"0")+IFERROR(Y299*1,"0")+IFERROR(Y303*1,"0")+IFERROR(Y307*1,"0")+IFERROR(Y308*1,"0")+IFERROR(Y309*1,"0")+IFERROR(Y310*1,"0")+IFERROR(Y314*1,"0")</f>
        <v>0</v>
      </c>
      <c r="V396" s="52">
        <f>IFERROR(Y320*1,"0")+IFERROR(Y321*1,"0")+IFERROR(Y322*1,"0")+IFERROR(Y323*1,"0")+IFERROR(Y327*1,"0")+IFERROR(Y328*1,"0")</f>
        <v>0</v>
      </c>
      <c r="W396" s="52">
        <f>IFERROR(Y333*1,"0")+IFERROR(Y334*1,"0")+IFERROR(Y338*1,"0")</f>
        <v>0</v>
      </c>
      <c r="X396" s="52">
        <f>IFERROR(Y344*1,"0")+IFERROR(Y345*1,"0")+IFERROR(Y346*1,"0")+IFERROR(Y347*1,"0")+IFERROR(Y348*1,"0")+IFERROR(Y349*1,"0")+IFERROR(Y350*1,"0")+IFERROR(Y351*1,"0")+IFERROR(Y352*1,"0")+IFERROR(Y353*1,"0")+IFERROR(Y354*1,"0")+IFERROR(Y355*1,"0")+IFERROR(Y356*1,"0")+IFERROR(Y360*1,"0")+IFERROR(Y361*1,"0")+IFERROR(Y365*1,"0")+IFERROR(Y366*1,"0")+IFERROR(Y367*1,"0")+IFERROR(Y368*1,"0")+IFERROR(Y369*1,"0")+IFERROR(Y370*1,"0")+IFERROR(Y371*1,"0")+IFERROR(Y372*1,"0")+IFERROR(Y376*1,"0")+IFERROR(Y377*1,"0")</f>
        <v>0</v>
      </c>
      <c r="Y396" s="52">
        <f>IFERROR(Y383*1,"0")</f>
        <v>0</v>
      </c>
      <c r="AB396" s="60"/>
      <c r="AC396" s="60"/>
      <c r="AF396" s="1"/>
    </row>
  </sheetData>
  <sheetProtection algorithmName="SHA-512" hashValue="rzvbJChVtxyPbzNQXEqXNWOU+q0I4671aKMOSiMrrj7XKCYOoByCQnOulvBN1U5KmE7Pr7ugo+V8oK1AhoRa2g==" saltValue="gibv/ZyKoZodBMS9jup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9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P103:V103"/>
    <mergeCell ref="A103:O104"/>
    <mergeCell ref="P104:V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13:V113"/>
    <mergeCell ref="A113:O114"/>
    <mergeCell ref="P114:V114"/>
    <mergeCell ref="A115:Z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17:Z317"/>
    <mergeCell ref="A318:Z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R394:R395"/>
    <mergeCell ref="S394:S395"/>
    <mergeCell ref="T394:T395"/>
    <mergeCell ref="U394:U395"/>
    <mergeCell ref="A381:Z381"/>
    <mergeCell ref="A382:Z382"/>
    <mergeCell ref="D383:E383"/>
    <mergeCell ref="P383:T383"/>
    <mergeCell ref="P384:V384"/>
    <mergeCell ref="A384:O385"/>
    <mergeCell ref="P385:V385"/>
    <mergeCell ref="P386:V386"/>
    <mergeCell ref="A386:O391"/>
    <mergeCell ref="P387:V387"/>
    <mergeCell ref="P388:V388"/>
    <mergeCell ref="P389:V389"/>
    <mergeCell ref="P390:V390"/>
    <mergeCell ref="P391:V391"/>
    <mergeCell ref="V394:V395"/>
    <mergeCell ref="W394:W395"/>
    <mergeCell ref="X394:X395"/>
    <mergeCell ref="Y394:Y395"/>
    <mergeCell ref="C393:G393"/>
    <mergeCell ref="H393:S393"/>
    <mergeCell ref="T393:U393"/>
    <mergeCell ref="V393:W393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J394:J395"/>
    <mergeCell ref="K394:K395"/>
    <mergeCell ref="L394:L395"/>
    <mergeCell ref="M394:M395"/>
    <mergeCell ref="O394:O395"/>
    <mergeCell ref="P394:P395"/>
    <mergeCell ref="Q394:Q39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585</v>
      </c>
      <c r="H1" s="9"/>
    </row>
    <row r="3" spans="2:8" x14ac:dyDescent="0.2">
      <c r="B3" s="53" t="s">
        <v>586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587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588</v>
      </c>
      <c r="D6" s="53" t="s">
        <v>589</v>
      </c>
      <c r="E6" s="53" t="s">
        <v>45</v>
      </c>
    </row>
    <row r="8" spans="2:8" x14ac:dyDescent="0.2">
      <c r="B8" s="53" t="s">
        <v>77</v>
      </c>
      <c r="C8" s="53" t="s">
        <v>588</v>
      </c>
      <c r="D8" s="53" t="s">
        <v>45</v>
      </c>
      <c r="E8" s="53" t="s">
        <v>45</v>
      </c>
    </row>
    <row r="10" spans="2:8" x14ac:dyDescent="0.2">
      <c r="B10" s="53" t="s">
        <v>590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591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592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593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594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595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596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597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598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599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600</v>
      </c>
      <c r="C20" s="53" t="s">
        <v>45</v>
      </c>
      <c r="D20" s="53" t="s">
        <v>45</v>
      </c>
      <c r="E20" s="53" t="s">
        <v>45</v>
      </c>
    </row>
  </sheetData>
  <sheetProtection algorithmName="SHA-512" hashValue="Ng0ireGHNQQ6sYANDv2/48OQcVNjZz1Yx+OfYKD7StYu9W6tf7ZF276O7tJYtBun0I9yhpgRKgIv2EMsWItrLQ==" saltValue="8NZ7JZ+0n7SwzSJVuJqq9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730</vt:i4>
      </vt:variant>
    </vt:vector>
  </HeadingPairs>
  <TitlesOfParts>
    <vt:vector size="7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